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InkAnnotation="0" codeName="ThisWorkbook"/>
  <mc:AlternateContent xmlns:mc="http://schemas.openxmlformats.org/markup-compatibility/2006">
    <mc:Choice Requires="x15">
      <x15ac:absPath xmlns:x15ac="http://schemas.microsoft.com/office/spreadsheetml/2010/11/ac" url="S:\Research\Supplementals\2023\Jan\For Website\"/>
    </mc:Choice>
  </mc:AlternateContent>
  <xr:revisionPtr revIDLastSave="0" documentId="13_ncr:1_{096CBB82-BC76-4A73-A9F6-B70FB29D6651}" xr6:coauthVersionLast="47" xr6:coauthVersionMax="47" xr10:uidLastSave="{00000000-0000-0000-0000-000000000000}"/>
  <bookViews>
    <workbookView xWindow="28680" yWindow="-120" windowWidth="29040" windowHeight="15840" tabRatio="743" xr2:uid="{00000000-000D-0000-FFFF-FFFF00000000}"/>
  </bookViews>
  <sheets>
    <sheet name="Enrollment by Campus" sheetId="18" r:id="rId1"/>
    <sheet name="Operation &amp; Maintenance Summary" sheetId="2" r:id="rId2"/>
    <sheet name="Capital Improvement Fee Project" sheetId="3" r:id="rId3"/>
    <sheet name="Tuition Rate Schedule" sheetId="4" r:id="rId4"/>
    <sheet name="College Courses for H.S." sheetId="17" r:id="rId5"/>
  </sheets>
  <externalReferences>
    <externalReference r:id="rId6"/>
  </externalReferences>
  <definedNames>
    <definedName name="_xlnm._FilterDatabase" localSheetId="4" hidden="1">'College Courses for H.S.'!$C$1:$C$175</definedName>
    <definedName name="inst_nm">[1]CCPE_start!$U$2:$U$15</definedName>
    <definedName name="_xlnm.Print_Area" localSheetId="2">'Capital Improvement Fee Project'!$A$4:$AC$60</definedName>
    <definedName name="_xlnm.Print_Area" localSheetId="4">'College Courses for H.S.'!$A$8:$N$175</definedName>
    <definedName name="_xlnm.Print_Area" localSheetId="0">'Enrollment by Campus'!$B$5:$BV$41</definedName>
    <definedName name="_xlnm.Print_Area" localSheetId="1">'Operation &amp; Maintenance Summary'!$A$4:$AV$88</definedName>
    <definedName name="_xlnm.Print_Area" localSheetId="3">'Tuition Rate Schedule'!$A$4:$AC$26</definedName>
    <definedName name="_xlnm.Print_Titles" localSheetId="4">'College Courses for H.S.'!$1:$7</definedName>
    <definedName name="unitid">[1]CCPE_start!$S$1:$S$15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W32" i="18" l="1"/>
  <c r="BV32" i="18"/>
  <c r="BU32" i="18"/>
  <c r="BT32" i="18"/>
  <c r="BS32" i="18"/>
  <c r="J32" i="18" s="1"/>
  <c r="BR32" i="18"/>
  <c r="BQ32" i="18"/>
  <c r="BP32" i="18"/>
  <c r="BO32" i="18"/>
  <c r="BN32" i="18"/>
  <c r="BM32" i="18"/>
  <c r="BL32" i="18"/>
  <c r="BK32" i="18"/>
  <c r="BJ32" i="18"/>
  <c r="BI32" i="18"/>
  <c r="BH32" i="18"/>
  <c r="BG32" i="18"/>
  <c r="BF32" i="18"/>
  <c r="BE32" i="18"/>
  <c r="BD32" i="18"/>
  <c r="BC32" i="18"/>
  <c r="BB32" i="18"/>
  <c r="BA32" i="18"/>
  <c r="AZ32" i="18"/>
  <c r="AY32" i="18"/>
  <c r="AX32" i="18"/>
  <c r="AW32" i="18"/>
  <c r="AV32" i="18"/>
  <c r="AU32" i="18"/>
  <c r="AT32" i="18"/>
  <c r="M32" i="18" s="1"/>
  <c r="AS32" i="18"/>
  <c r="AR32" i="18"/>
  <c r="AQ32" i="18"/>
  <c r="AP32" i="18"/>
  <c r="AO32" i="18"/>
  <c r="AN32" i="18"/>
  <c r="AM32" i="18"/>
  <c r="AL32" i="18"/>
  <c r="E32" i="18" s="1"/>
  <c r="AK32" i="18"/>
  <c r="AJ32" i="18"/>
  <c r="AI32" i="18"/>
  <c r="AH32" i="18"/>
  <c r="AG32" i="18"/>
  <c r="AF32" i="18"/>
  <c r="AE32" i="18"/>
  <c r="I32" i="18" s="1"/>
  <c r="AD32" i="18"/>
  <c r="H32" i="18" s="1"/>
  <c r="AC32" i="18"/>
  <c r="AB32" i="18"/>
  <c r="AA32" i="18"/>
  <c r="Z32" i="18"/>
  <c r="Y32" i="18"/>
  <c r="X32" i="18"/>
  <c r="W32" i="18"/>
  <c r="L32" i="18" s="1"/>
  <c r="V32" i="18"/>
  <c r="K32" i="18" s="1"/>
  <c r="U32" i="18"/>
  <c r="T32" i="18"/>
  <c r="S32" i="18"/>
  <c r="R32" i="18"/>
  <c r="Q32" i="18"/>
  <c r="P32" i="18"/>
  <c r="O32" i="18"/>
  <c r="N32" i="18"/>
  <c r="G32" i="18"/>
  <c r="F32" i="18"/>
  <c r="D32" i="18"/>
  <c r="N31" i="18"/>
  <c r="M31" i="18"/>
  <c r="L31" i="18"/>
  <c r="K31" i="18"/>
  <c r="J31" i="18"/>
  <c r="I31" i="18"/>
  <c r="H31" i="18"/>
  <c r="G31" i="18"/>
  <c r="F31" i="18"/>
  <c r="E31" i="18"/>
  <c r="D31" i="18"/>
  <c r="N30" i="18"/>
  <c r="M30" i="18"/>
  <c r="L30" i="18"/>
  <c r="K30" i="18"/>
  <c r="J30" i="18"/>
  <c r="I30" i="18"/>
  <c r="H30" i="18"/>
  <c r="G30" i="18"/>
  <c r="F30" i="18"/>
  <c r="E30" i="18"/>
  <c r="D30" i="18"/>
  <c r="N29" i="18"/>
  <c r="M29" i="18"/>
  <c r="L29" i="18"/>
  <c r="K29" i="18"/>
  <c r="J29" i="18"/>
  <c r="I29" i="18"/>
  <c r="H29" i="18"/>
  <c r="G29" i="18"/>
  <c r="F29" i="18"/>
  <c r="E29" i="18"/>
  <c r="D29" i="18"/>
  <c r="BQ27" i="18"/>
  <c r="BJ27" i="18"/>
  <c r="BC27" i="18"/>
  <c r="AV27" i="18"/>
  <c r="AU27" i="18"/>
  <c r="AN27" i="18"/>
  <c r="AM27" i="18"/>
  <c r="AK27" i="18"/>
  <c r="AF27" i="18"/>
  <c r="AE27" i="18"/>
  <c r="Z27" i="18"/>
  <c r="X27" i="18"/>
  <c r="W27" i="18"/>
  <c r="P27" i="18"/>
  <c r="O27" i="18"/>
  <c r="D27" i="18"/>
  <c r="BW26" i="18"/>
  <c r="BV26" i="18"/>
  <c r="BU26" i="18"/>
  <c r="BT26" i="18"/>
  <c r="BS26" i="18"/>
  <c r="BS27" i="18" s="1"/>
  <c r="BR26" i="18"/>
  <c r="BP26" i="18"/>
  <c r="BO26" i="18"/>
  <c r="BN26" i="18"/>
  <c r="BM26" i="18"/>
  <c r="BL26" i="18"/>
  <c r="BK26" i="18"/>
  <c r="BI26" i="18"/>
  <c r="BH26" i="18"/>
  <c r="BG26" i="18"/>
  <c r="BF26" i="18"/>
  <c r="BE26" i="18"/>
  <c r="BD26" i="18"/>
  <c r="BB26" i="18"/>
  <c r="BA26" i="18"/>
  <c r="AZ26" i="18"/>
  <c r="AY26" i="18"/>
  <c r="AX26" i="18"/>
  <c r="AW26" i="18"/>
  <c r="AU26" i="18"/>
  <c r="AT26" i="18"/>
  <c r="AS26" i="18"/>
  <c r="AR26" i="18"/>
  <c r="K26" i="18" s="1"/>
  <c r="AQ26" i="18"/>
  <c r="J26" i="18" s="1"/>
  <c r="AP26" i="18"/>
  <c r="AO26" i="18"/>
  <c r="AN26" i="18"/>
  <c r="AM26" i="18"/>
  <c r="AL26" i="18"/>
  <c r="AJ26" i="18"/>
  <c r="AI26" i="18"/>
  <c r="M26" i="18" s="1"/>
  <c r="AH26" i="18"/>
  <c r="AG26" i="18"/>
  <c r="AF26" i="18"/>
  <c r="AE26" i="18"/>
  <c r="AD26" i="18"/>
  <c r="AC26" i="18"/>
  <c r="AB26" i="18"/>
  <c r="AA26" i="18"/>
  <c r="E26" i="18" s="1"/>
  <c r="Y26" i="18"/>
  <c r="N26" i="18" s="1"/>
  <c r="X26" i="18"/>
  <c r="W26" i="18"/>
  <c r="L26" i="18" s="1"/>
  <c r="V26" i="18"/>
  <c r="U26" i="18"/>
  <c r="T26" i="18"/>
  <c r="S26" i="18"/>
  <c r="R26" i="18"/>
  <c r="G26" i="18" s="1"/>
  <c r="Q26" i="18"/>
  <c r="F26" i="18" s="1"/>
  <c r="P26" i="18"/>
  <c r="I26" i="18"/>
  <c r="H26" i="18"/>
  <c r="D26" i="18"/>
  <c r="BW25" i="18"/>
  <c r="BV25" i="18"/>
  <c r="BU25" i="18"/>
  <c r="BT25" i="18"/>
  <c r="BT27" i="18" s="1"/>
  <c r="BS25" i="18"/>
  <c r="BR25" i="18"/>
  <c r="BP25" i="18"/>
  <c r="BO25" i="18"/>
  <c r="BN25" i="18"/>
  <c r="BM25" i="18"/>
  <c r="BL25" i="18"/>
  <c r="BK25" i="18"/>
  <c r="BK27" i="18" s="1"/>
  <c r="BI25" i="18"/>
  <c r="BH25" i="18"/>
  <c r="BG25" i="18"/>
  <c r="BF25" i="18"/>
  <c r="BE25" i="18"/>
  <c r="BD25" i="18"/>
  <c r="BB25" i="18"/>
  <c r="BA25" i="18"/>
  <c r="AZ25" i="18"/>
  <c r="AY25" i="18"/>
  <c r="AX25" i="18"/>
  <c r="AW25" i="18"/>
  <c r="AU25" i="18"/>
  <c r="AT25" i="18"/>
  <c r="AS25" i="18"/>
  <c r="L25" i="18" s="1"/>
  <c r="AR25" i="18"/>
  <c r="K25" i="18" s="1"/>
  <c r="AQ25" i="18"/>
  <c r="AP25" i="18"/>
  <c r="AO25" i="18"/>
  <c r="AN25" i="18"/>
  <c r="AM25" i="18"/>
  <c r="AL25" i="18"/>
  <c r="AJ25" i="18"/>
  <c r="N25" i="18" s="1"/>
  <c r="AI25" i="18"/>
  <c r="M25" i="18" s="1"/>
  <c r="AH25" i="18"/>
  <c r="AG25" i="18"/>
  <c r="AF25" i="18"/>
  <c r="AE25" i="18"/>
  <c r="AD25" i="18"/>
  <c r="AC25" i="18"/>
  <c r="AB25" i="18"/>
  <c r="F25" i="18" s="1"/>
  <c r="AA25" i="18"/>
  <c r="E25" i="18" s="1"/>
  <c r="Y25" i="18"/>
  <c r="X25" i="18"/>
  <c r="W25" i="18"/>
  <c r="V25" i="18"/>
  <c r="U25" i="18"/>
  <c r="T25" i="18"/>
  <c r="S25" i="18"/>
  <c r="H25" i="18" s="1"/>
  <c r="R25" i="18"/>
  <c r="G25" i="18" s="1"/>
  <c r="Q25" i="18"/>
  <c r="P25" i="18"/>
  <c r="J25" i="18"/>
  <c r="I25" i="18"/>
  <c r="D25" i="18"/>
  <c r="BW24" i="18"/>
  <c r="BW27" i="18" s="1"/>
  <c r="BV24" i="18"/>
  <c r="BV27" i="18" s="1"/>
  <c r="BU24" i="18"/>
  <c r="BU27" i="18" s="1"/>
  <c r="BT24" i="18"/>
  <c r="BS24" i="18"/>
  <c r="BR24" i="18"/>
  <c r="BR27" i="18" s="1"/>
  <c r="BP24" i="18"/>
  <c r="BP27" i="18" s="1"/>
  <c r="BO24" i="18"/>
  <c r="BO27" i="18" s="1"/>
  <c r="BN24" i="18"/>
  <c r="BN27" i="18" s="1"/>
  <c r="BM24" i="18"/>
  <c r="BM27" i="18" s="1"/>
  <c r="BL24" i="18"/>
  <c r="BL27" i="18" s="1"/>
  <c r="BK24" i="18"/>
  <c r="BI24" i="18"/>
  <c r="BI27" i="18" s="1"/>
  <c r="BH24" i="18"/>
  <c r="BH27" i="18" s="1"/>
  <c r="BG24" i="18"/>
  <c r="BG27" i="18" s="1"/>
  <c r="BF24" i="18"/>
  <c r="BF27" i="18" s="1"/>
  <c r="BE24" i="18"/>
  <c r="BE27" i="18" s="1"/>
  <c r="BD24" i="18"/>
  <c r="BD27" i="18" s="1"/>
  <c r="BB24" i="18"/>
  <c r="BB27" i="18" s="1"/>
  <c r="BA24" i="18"/>
  <c r="BA27" i="18" s="1"/>
  <c r="AZ24" i="18"/>
  <c r="AZ27" i="18" s="1"/>
  <c r="AY24" i="18"/>
  <c r="AY27" i="18" s="1"/>
  <c r="AX24" i="18"/>
  <c r="AX27" i="18" s="1"/>
  <c r="AW24" i="18"/>
  <c r="AW27" i="18" s="1"/>
  <c r="AU24" i="18"/>
  <c r="AT24" i="18"/>
  <c r="M24" i="18" s="1"/>
  <c r="AS24" i="18"/>
  <c r="AS27" i="18" s="1"/>
  <c r="AR24" i="18"/>
  <c r="AR27" i="18" s="1"/>
  <c r="AQ24" i="18"/>
  <c r="AQ27" i="18" s="1"/>
  <c r="AP24" i="18"/>
  <c r="AP27" i="18" s="1"/>
  <c r="AO24" i="18"/>
  <c r="AO27" i="18" s="1"/>
  <c r="AN24" i="18"/>
  <c r="AM24" i="18"/>
  <c r="AL24" i="18"/>
  <c r="E24" i="18" s="1"/>
  <c r="AJ24" i="18"/>
  <c r="AJ27" i="18" s="1"/>
  <c r="AI24" i="18"/>
  <c r="AI27" i="18" s="1"/>
  <c r="AH24" i="18"/>
  <c r="AH27" i="18" s="1"/>
  <c r="AG24" i="18"/>
  <c r="AG27" i="18" s="1"/>
  <c r="AF24" i="18"/>
  <c r="AE24" i="18"/>
  <c r="AD24" i="18"/>
  <c r="AD27" i="18" s="1"/>
  <c r="AC24" i="18"/>
  <c r="G24" i="18" s="1"/>
  <c r="AB24" i="18"/>
  <c r="AB27" i="18" s="1"/>
  <c r="AA24" i="18"/>
  <c r="AA27" i="18" s="1"/>
  <c r="Y24" i="18"/>
  <c r="Y27" i="18" s="1"/>
  <c r="X24" i="18"/>
  <c r="W24" i="18"/>
  <c r="L24" i="18" s="1"/>
  <c r="V24" i="18"/>
  <c r="V27" i="18" s="1"/>
  <c r="U24" i="18"/>
  <c r="U27" i="18" s="1"/>
  <c r="T24" i="18"/>
  <c r="T27" i="18" s="1"/>
  <c r="I27" i="18" s="1"/>
  <c r="S24" i="18"/>
  <c r="S27" i="18" s="1"/>
  <c r="H27" i="18" s="1"/>
  <c r="R24" i="18"/>
  <c r="R27" i="18" s="1"/>
  <c r="Q24" i="18"/>
  <c r="Q27" i="18" s="1"/>
  <c r="P24" i="18"/>
  <c r="K24" i="18"/>
  <c r="J24" i="18"/>
  <c r="D24" i="18"/>
  <c r="BW20" i="18"/>
  <c r="BW22" i="18" s="1"/>
  <c r="BV20" i="18"/>
  <c r="BV22" i="18" s="1"/>
  <c r="BU20" i="18"/>
  <c r="BU22" i="18" s="1"/>
  <c r="BT20" i="18"/>
  <c r="BT22" i="18" s="1"/>
  <c r="BS20" i="18"/>
  <c r="BS22" i="18" s="1"/>
  <c r="BR20" i="18"/>
  <c r="BR22" i="18" s="1"/>
  <c r="BQ20" i="18"/>
  <c r="BQ22" i="18" s="1"/>
  <c r="BP20" i="18"/>
  <c r="BP22" i="18" s="1"/>
  <c r="BO20" i="18"/>
  <c r="BO22" i="18" s="1"/>
  <c r="BN20" i="18"/>
  <c r="BN22" i="18" s="1"/>
  <c r="BM20" i="18"/>
  <c r="BM22" i="18" s="1"/>
  <c r="BL20" i="18"/>
  <c r="BL22" i="18" s="1"/>
  <c r="BK20" i="18"/>
  <c r="BK22" i="18" s="1"/>
  <c r="BJ20" i="18"/>
  <c r="BJ22" i="18" s="1"/>
  <c r="BI20" i="18"/>
  <c r="BI22" i="18" s="1"/>
  <c r="BH20" i="18"/>
  <c r="BH22" i="18" s="1"/>
  <c r="BG20" i="18"/>
  <c r="BG22" i="18" s="1"/>
  <c r="BF20" i="18"/>
  <c r="BF22" i="18" s="1"/>
  <c r="BE20" i="18"/>
  <c r="BE22" i="18" s="1"/>
  <c r="BD20" i="18"/>
  <c r="BD22" i="18" s="1"/>
  <c r="BC20" i="18"/>
  <c r="BC22" i="18" s="1"/>
  <c r="BB20" i="18"/>
  <c r="BB22" i="18" s="1"/>
  <c r="BA20" i="18"/>
  <c r="BA22" i="18" s="1"/>
  <c r="AZ20" i="18"/>
  <c r="AZ22" i="18" s="1"/>
  <c r="AY20" i="18"/>
  <c r="AY22" i="18" s="1"/>
  <c r="AX20" i="18"/>
  <c r="AX22" i="18" s="1"/>
  <c r="AW20" i="18"/>
  <c r="AW22" i="18" s="1"/>
  <c r="AV20" i="18"/>
  <c r="AV22" i="18" s="1"/>
  <c r="AU20" i="18"/>
  <c r="AU22" i="18" s="1"/>
  <c r="AT20" i="18"/>
  <c r="AT22" i="18" s="1"/>
  <c r="AS20" i="18"/>
  <c r="AS22" i="18" s="1"/>
  <c r="AR20" i="18"/>
  <c r="AR22" i="18" s="1"/>
  <c r="AQ20" i="18"/>
  <c r="AQ22" i="18" s="1"/>
  <c r="AP20" i="18"/>
  <c r="AP22" i="18" s="1"/>
  <c r="AO20" i="18"/>
  <c r="AO22" i="18" s="1"/>
  <c r="AN20" i="18"/>
  <c r="AN22" i="18" s="1"/>
  <c r="AM20" i="18"/>
  <c r="AM22" i="18" s="1"/>
  <c r="AL20" i="18"/>
  <c r="AL22" i="18" s="1"/>
  <c r="AK20" i="18"/>
  <c r="AK22" i="18" s="1"/>
  <c r="AJ20" i="18"/>
  <c r="AJ22" i="18" s="1"/>
  <c r="AI20" i="18"/>
  <c r="AI22" i="18" s="1"/>
  <c r="AH20" i="18"/>
  <c r="AH22" i="18" s="1"/>
  <c r="AG20" i="18"/>
  <c r="AG22" i="18" s="1"/>
  <c r="AF20" i="18"/>
  <c r="AF22" i="18" s="1"/>
  <c r="AE20" i="18"/>
  <c r="AE22" i="18" s="1"/>
  <c r="AD20" i="18"/>
  <c r="AD22" i="18" s="1"/>
  <c r="AC20" i="18"/>
  <c r="AC22" i="18" s="1"/>
  <c r="AB20" i="18"/>
  <c r="AB22" i="18" s="1"/>
  <c r="AA20" i="18"/>
  <c r="AA22" i="18" s="1"/>
  <c r="Z20" i="18"/>
  <c r="Z22" i="18" s="1"/>
  <c r="Y20" i="18"/>
  <c r="Y22" i="18" s="1"/>
  <c r="X20" i="18"/>
  <c r="X22" i="18" s="1"/>
  <c r="W20" i="18"/>
  <c r="W22" i="18" s="1"/>
  <c r="V20" i="18"/>
  <c r="V22" i="18" s="1"/>
  <c r="U20" i="18"/>
  <c r="U22" i="18" s="1"/>
  <c r="T20" i="18"/>
  <c r="T22" i="18" s="1"/>
  <c r="S20" i="18"/>
  <c r="S22" i="18" s="1"/>
  <c r="R20" i="18"/>
  <c r="R22" i="18" s="1"/>
  <c r="Q20" i="18"/>
  <c r="Q22" i="18" s="1"/>
  <c r="P20" i="18"/>
  <c r="P22" i="18" s="1"/>
  <c r="O20" i="18"/>
  <c r="O22" i="18" s="1"/>
  <c r="J20" i="18"/>
  <c r="N19" i="18"/>
  <c r="M19" i="18"/>
  <c r="L19" i="18"/>
  <c r="K19" i="18"/>
  <c r="J19" i="18"/>
  <c r="I19" i="18"/>
  <c r="H19" i="18"/>
  <c r="G19" i="18"/>
  <c r="F19" i="18"/>
  <c r="E19" i="18"/>
  <c r="D19" i="18"/>
  <c r="N18" i="18"/>
  <c r="M18" i="18"/>
  <c r="L18" i="18"/>
  <c r="K18" i="18"/>
  <c r="J18" i="18"/>
  <c r="I18" i="18"/>
  <c r="H18" i="18"/>
  <c r="G18" i="18"/>
  <c r="F18" i="18"/>
  <c r="E18" i="18"/>
  <c r="D18" i="18"/>
  <c r="N17" i="18"/>
  <c r="N20" i="18" s="1"/>
  <c r="M17" i="18"/>
  <c r="M20" i="18" s="1"/>
  <c r="M22" i="18" s="1"/>
  <c r="L17" i="18"/>
  <c r="L20" i="18" s="1"/>
  <c r="K17" i="18"/>
  <c r="K20" i="18" s="1"/>
  <c r="K22" i="18" s="1"/>
  <c r="J17" i="18"/>
  <c r="I17" i="18"/>
  <c r="I20" i="18" s="1"/>
  <c r="I22" i="18" s="1"/>
  <c r="H17" i="18"/>
  <c r="H20" i="18" s="1"/>
  <c r="G17" i="18"/>
  <c r="G20" i="18" s="1"/>
  <c r="F17" i="18"/>
  <c r="F20" i="18" s="1"/>
  <c r="E17" i="18"/>
  <c r="E20" i="18" s="1"/>
  <c r="E22" i="18" s="1"/>
  <c r="D17" i="18"/>
  <c r="D20" i="18" s="1"/>
  <c r="BW15" i="18"/>
  <c r="BV15" i="18"/>
  <c r="BU15" i="18"/>
  <c r="BT15" i="18"/>
  <c r="BS15" i="18"/>
  <c r="BR15" i="18"/>
  <c r="BQ15" i="18"/>
  <c r="BP15" i="18"/>
  <c r="BO15" i="18"/>
  <c r="BN15" i="18"/>
  <c r="BM15" i="18"/>
  <c r="BL15" i="18"/>
  <c r="BK15" i="18"/>
  <c r="BJ15" i="18"/>
  <c r="BI15" i="18"/>
  <c r="BH15" i="18"/>
  <c r="BG15" i="18"/>
  <c r="BF15" i="18"/>
  <c r="BE15" i="18"/>
  <c r="BD15" i="18"/>
  <c r="BC15" i="18"/>
  <c r="BB15" i="18"/>
  <c r="BA15" i="18"/>
  <c r="AZ15" i="18"/>
  <c r="AY15" i="18"/>
  <c r="AX15" i="18"/>
  <c r="AW15" i="18"/>
  <c r="AV15" i="18"/>
  <c r="AU15" i="18"/>
  <c r="AT15" i="18"/>
  <c r="AS15" i="18"/>
  <c r="AR15" i="18"/>
  <c r="AQ15" i="18"/>
  <c r="AP15" i="18"/>
  <c r="AO15" i="18"/>
  <c r="AN15" i="18"/>
  <c r="AM15" i="18"/>
  <c r="AL15" i="18"/>
  <c r="AK15" i="18"/>
  <c r="AJ15" i="18"/>
  <c r="AI15" i="18"/>
  <c r="AH15" i="18"/>
  <c r="AG15" i="18"/>
  <c r="AF15" i="18"/>
  <c r="AE15" i="18"/>
  <c r="AD15" i="18"/>
  <c r="AC15" i="18"/>
  <c r="AB15" i="18"/>
  <c r="AA15" i="18"/>
  <c r="Z15" i="18"/>
  <c r="Y15" i="18"/>
  <c r="X15" i="18"/>
  <c r="W15" i="18"/>
  <c r="V15" i="18"/>
  <c r="U15" i="18"/>
  <c r="T15" i="18"/>
  <c r="S15" i="18"/>
  <c r="R15" i="18"/>
  <c r="Q15" i="18"/>
  <c r="P15" i="18"/>
  <c r="O15" i="18"/>
  <c r="K15" i="18"/>
  <c r="N14" i="18"/>
  <c r="M14" i="18"/>
  <c r="L14" i="18"/>
  <c r="K14" i="18"/>
  <c r="J14" i="18"/>
  <c r="I14" i="18"/>
  <c r="H14" i="18"/>
  <c r="G14" i="18"/>
  <c r="F14" i="18"/>
  <c r="E14" i="18"/>
  <c r="D14" i="18"/>
  <c r="N13" i="18"/>
  <c r="M13" i="18"/>
  <c r="L13" i="18"/>
  <c r="K13" i="18"/>
  <c r="J13" i="18"/>
  <c r="I13" i="18"/>
  <c r="H13" i="18"/>
  <c r="G13" i="18"/>
  <c r="F13" i="18"/>
  <c r="E13" i="18"/>
  <c r="D13" i="18"/>
  <c r="N12" i="18"/>
  <c r="N15" i="18" s="1"/>
  <c r="M12" i="18"/>
  <c r="M15" i="18" s="1"/>
  <c r="L12" i="18"/>
  <c r="L15" i="18" s="1"/>
  <c r="K12" i="18"/>
  <c r="J12" i="18"/>
  <c r="J15" i="18" s="1"/>
  <c r="I12" i="18"/>
  <c r="I15" i="18" s="1"/>
  <c r="H12" i="18"/>
  <c r="H15" i="18" s="1"/>
  <c r="G12" i="18"/>
  <c r="G15" i="18" s="1"/>
  <c r="F12" i="18"/>
  <c r="F15" i="18" s="1"/>
  <c r="E12" i="18"/>
  <c r="E15" i="18" s="1"/>
  <c r="D12" i="18"/>
  <c r="D15" i="18" s="1"/>
  <c r="BW10" i="18"/>
  <c r="BV10" i="18"/>
  <c r="BU10" i="18"/>
  <c r="BT10" i="18"/>
  <c r="BS10" i="18"/>
  <c r="BR10" i="18"/>
  <c r="BQ10" i="18"/>
  <c r="BP10" i="18"/>
  <c r="BO10" i="18"/>
  <c r="BN10" i="18"/>
  <c r="BM10" i="18"/>
  <c r="BL10" i="18"/>
  <c r="BK10" i="18"/>
  <c r="BJ10" i="18"/>
  <c r="BI10" i="18"/>
  <c r="BH10" i="18"/>
  <c r="BG10" i="18"/>
  <c r="BF10" i="18"/>
  <c r="BE10" i="18"/>
  <c r="BD10" i="18"/>
  <c r="BC10" i="18"/>
  <c r="BB10" i="18"/>
  <c r="BA10" i="18"/>
  <c r="AZ10" i="18"/>
  <c r="AY10" i="18"/>
  <c r="AX10" i="18"/>
  <c r="AW10" i="18"/>
  <c r="AV10" i="18"/>
  <c r="AU10" i="18"/>
  <c r="AT10" i="18"/>
  <c r="AS10" i="18"/>
  <c r="AR10" i="18"/>
  <c r="AQ10" i="18"/>
  <c r="AP10" i="18"/>
  <c r="AO10" i="18"/>
  <c r="AN10" i="18"/>
  <c r="AM10" i="18"/>
  <c r="AL10" i="18"/>
  <c r="AK10" i="18"/>
  <c r="AJ10" i="18"/>
  <c r="AI10" i="18"/>
  <c r="AH10" i="18"/>
  <c r="AG10" i="18"/>
  <c r="AF10" i="18"/>
  <c r="AE10" i="18"/>
  <c r="AD10" i="18"/>
  <c r="AC10" i="18"/>
  <c r="AB10" i="18"/>
  <c r="AA10" i="18"/>
  <c r="Z10" i="18"/>
  <c r="Y10" i="18"/>
  <c r="X10" i="18"/>
  <c r="W10" i="18"/>
  <c r="V10" i="18"/>
  <c r="U10" i="18"/>
  <c r="T10" i="18"/>
  <c r="S10" i="18"/>
  <c r="R10" i="18"/>
  <c r="Q10" i="18"/>
  <c r="P10" i="18"/>
  <c r="O10" i="18"/>
  <c r="A3" i="18"/>
  <c r="D8" i="17"/>
  <c r="E8" i="17"/>
  <c r="F8" i="17"/>
  <c r="H8" i="17"/>
  <c r="J8" i="17"/>
  <c r="L8" i="17"/>
  <c r="N8" i="17"/>
  <c r="P8" i="17"/>
  <c r="R8" i="17"/>
  <c r="AB34" i="3"/>
  <c r="AR60" i="2"/>
  <c r="AR87" i="2"/>
  <c r="AS79" i="2"/>
  <c r="AR79" i="2"/>
  <c r="AT69" i="2"/>
  <c r="AS69" i="2"/>
  <c r="AR69" i="2"/>
  <c r="AU67" i="2"/>
  <c r="AU66" i="2"/>
  <c r="AU65" i="2"/>
  <c r="AS54" i="2"/>
  <c r="AR54" i="2"/>
  <c r="AT53" i="2"/>
  <c r="AS53" i="2"/>
  <c r="AR53" i="2"/>
  <c r="AT52" i="2"/>
  <c r="AS52" i="2"/>
  <c r="AR52" i="2"/>
  <c r="AT51" i="2"/>
  <c r="AS51" i="2"/>
  <c r="AR51" i="2"/>
  <c r="AT47" i="2"/>
  <c r="AS47" i="2"/>
  <c r="AR47" i="2"/>
  <c r="AU45" i="2"/>
  <c r="AU44" i="2"/>
  <c r="AU43" i="2"/>
  <c r="AT39" i="2"/>
  <c r="AS39" i="2"/>
  <c r="AR39" i="2"/>
  <c r="AU37" i="2"/>
  <c r="AU36" i="2"/>
  <c r="AU35" i="2"/>
  <c r="AT31" i="2"/>
  <c r="AS31" i="2"/>
  <c r="AR31" i="2"/>
  <c r="AU29" i="2"/>
  <c r="AU28" i="2"/>
  <c r="AU27" i="2"/>
  <c r="AT23" i="2"/>
  <c r="AS23" i="2"/>
  <c r="AR23" i="2"/>
  <c r="AU20" i="2"/>
  <c r="AU19" i="2"/>
  <c r="AU18" i="2"/>
  <c r="AT14" i="2"/>
  <c r="AS14" i="2"/>
  <c r="AR14" i="2"/>
  <c r="AU12" i="2"/>
  <c r="AU11" i="2"/>
  <c r="AU10" i="2"/>
  <c r="AT56" i="2" l="1"/>
  <c r="AS56" i="2"/>
  <c r="AS85" i="2" s="1"/>
  <c r="H22" i="18"/>
  <c r="L27" i="18"/>
  <c r="J27" i="18"/>
  <c r="D22" i="18"/>
  <c r="L22" i="18"/>
  <c r="K27" i="18"/>
  <c r="J22" i="18"/>
  <c r="F22" i="18"/>
  <c r="N22" i="18"/>
  <c r="G22" i="18"/>
  <c r="F27" i="18"/>
  <c r="N27" i="18"/>
  <c r="H24" i="18"/>
  <c r="AC27" i="18"/>
  <c r="G27" i="18" s="1"/>
  <c r="I24" i="18"/>
  <c r="AL27" i="18"/>
  <c r="E27" i="18" s="1"/>
  <c r="AT27" i="18"/>
  <c r="M27" i="18" s="1"/>
  <c r="F24" i="18"/>
  <c r="N24" i="18"/>
  <c r="AU14" i="2"/>
  <c r="AU53" i="2"/>
  <c r="AU39" i="2"/>
  <c r="AU31" i="2"/>
  <c r="AU23" i="2"/>
  <c r="AU69" i="2"/>
  <c r="AU51" i="2"/>
  <c r="AU47" i="2"/>
  <c r="AR56" i="2"/>
  <c r="AR85" i="2" s="1"/>
  <c r="AU52" i="2"/>
  <c r="AU56" i="2" l="1"/>
  <c r="Z34" i="3"/>
  <c r="AN87" i="2"/>
  <c r="AO79" i="2"/>
  <c r="AN79" i="2"/>
  <c r="AP69" i="2"/>
  <c r="AO69" i="2"/>
  <c r="AN69" i="2"/>
  <c r="AQ67" i="2"/>
  <c r="AQ66" i="2"/>
  <c r="AQ65" i="2"/>
  <c r="AO54" i="2"/>
  <c r="AN54" i="2"/>
  <c r="AP53" i="2"/>
  <c r="AO53" i="2"/>
  <c r="AN53" i="2"/>
  <c r="AP52" i="2"/>
  <c r="AO52" i="2"/>
  <c r="AN52" i="2"/>
  <c r="AP51" i="2"/>
  <c r="AO51" i="2"/>
  <c r="AN51" i="2"/>
  <c r="AP47" i="2"/>
  <c r="AO47" i="2"/>
  <c r="AN47" i="2"/>
  <c r="AQ45" i="2"/>
  <c r="AQ44" i="2"/>
  <c r="AQ43" i="2"/>
  <c r="AP39" i="2"/>
  <c r="AO39" i="2"/>
  <c r="AN39" i="2"/>
  <c r="AQ37" i="2"/>
  <c r="AQ36" i="2"/>
  <c r="AQ35" i="2"/>
  <c r="AP31" i="2"/>
  <c r="AO31" i="2"/>
  <c r="AN31" i="2"/>
  <c r="AQ29" i="2"/>
  <c r="AQ28" i="2"/>
  <c r="AQ27" i="2"/>
  <c r="AP23" i="2"/>
  <c r="AO23" i="2"/>
  <c r="AN23" i="2"/>
  <c r="AQ20" i="2"/>
  <c r="AQ19" i="2"/>
  <c r="AQ18" i="2"/>
  <c r="AP14" i="2"/>
  <c r="AO14" i="2"/>
  <c r="AN14" i="2"/>
  <c r="AQ12" i="2"/>
  <c r="AQ11" i="2"/>
  <c r="AQ10" i="2"/>
  <c r="AQ69" i="2" l="1"/>
  <c r="AQ47" i="2"/>
  <c r="AQ23" i="2"/>
  <c r="AQ39" i="2"/>
  <c r="AQ31" i="2"/>
  <c r="AN56" i="2"/>
  <c r="AN85" i="2" s="1"/>
  <c r="AQ51" i="2"/>
  <c r="AQ52" i="2"/>
  <c r="AQ53" i="2"/>
  <c r="AO56" i="2"/>
  <c r="AO85" i="2" s="1"/>
  <c r="AP56" i="2"/>
  <c r="AQ14" i="2"/>
  <c r="X34" i="3"/>
  <c r="AQ56" i="2" l="1"/>
  <c r="AJ87" i="2"/>
  <c r="AK79" i="2"/>
  <c r="AJ79" i="2"/>
  <c r="AL69" i="2"/>
  <c r="AK69" i="2"/>
  <c r="AJ69" i="2"/>
  <c r="AM67" i="2"/>
  <c r="AM66" i="2"/>
  <c r="AM65" i="2"/>
  <c r="AK54" i="2"/>
  <c r="AJ54" i="2"/>
  <c r="AL53" i="2"/>
  <c r="AK53" i="2"/>
  <c r="AJ53" i="2"/>
  <c r="AL52" i="2"/>
  <c r="AK52" i="2"/>
  <c r="AJ52" i="2"/>
  <c r="AL51" i="2"/>
  <c r="AK51" i="2"/>
  <c r="AJ51" i="2"/>
  <c r="AL47" i="2"/>
  <c r="AK47" i="2"/>
  <c r="AJ47" i="2"/>
  <c r="AM45" i="2"/>
  <c r="AM44" i="2"/>
  <c r="AM43" i="2"/>
  <c r="AL39" i="2"/>
  <c r="AK39" i="2"/>
  <c r="AJ39" i="2"/>
  <c r="AM37" i="2"/>
  <c r="AM36" i="2"/>
  <c r="AM35" i="2"/>
  <c r="AL31" i="2"/>
  <c r="AK31" i="2"/>
  <c r="AJ31" i="2"/>
  <c r="AM29" i="2"/>
  <c r="AM28" i="2"/>
  <c r="AM27" i="2"/>
  <c r="AL23" i="2"/>
  <c r="AK23" i="2"/>
  <c r="AJ23" i="2"/>
  <c r="AM20" i="2"/>
  <c r="AM19" i="2"/>
  <c r="AM18" i="2"/>
  <c r="AL14" i="2"/>
  <c r="AK14" i="2"/>
  <c r="AJ14" i="2"/>
  <c r="AM12" i="2"/>
  <c r="AM11" i="2"/>
  <c r="AM10" i="2"/>
  <c r="AM69" i="2" l="1"/>
  <c r="AM31" i="2"/>
  <c r="AM39" i="2"/>
  <c r="AM47" i="2"/>
  <c r="AM23" i="2"/>
  <c r="AM14" i="2"/>
  <c r="AM51" i="2"/>
  <c r="AM53" i="2"/>
  <c r="AJ56" i="2"/>
  <c r="AJ85" i="2" s="1"/>
  <c r="AK56" i="2"/>
  <c r="AK85" i="2" s="1"/>
  <c r="AL56" i="2"/>
  <c r="AM52" i="2"/>
  <c r="AM56" i="2" l="1"/>
  <c r="A3" i="2" l="1"/>
  <c r="H34" i="3" l="1"/>
  <c r="H87" i="2"/>
  <c r="D87" i="2"/>
  <c r="I79" i="2"/>
  <c r="H79" i="2"/>
  <c r="E79" i="2"/>
  <c r="D79" i="2"/>
  <c r="J69" i="2"/>
  <c r="I69" i="2"/>
  <c r="H69" i="2"/>
  <c r="F69" i="2"/>
  <c r="E69" i="2"/>
  <c r="D69" i="2"/>
  <c r="K67" i="2"/>
  <c r="G67" i="2"/>
  <c r="K66" i="2"/>
  <c r="G66" i="2"/>
  <c r="K65" i="2"/>
  <c r="G65" i="2"/>
  <c r="I54" i="2"/>
  <c r="H54" i="2"/>
  <c r="E54" i="2"/>
  <c r="D54" i="2"/>
  <c r="J53" i="2"/>
  <c r="I53" i="2"/>
  <c r="H53" i="2"/>
  <c r="F53" i="2"/>
  <c r="E53" i="2"/>
  <c r="D53" i="2"/>
  <c r="J52" i="2"/>
  <c r="I52" i="2"/>
  <c r="H52" i="2"/>
  <c r="F52" i="2"/>
  <c r="E52" i="2"/>
  <c r="D52" i="2"/>
  <c r="J51" i="2"/>
  <c r="I51" i="2"/>
  <c r="H51" i="2"/>
  <c r="F51" i="2"/>
  <c r="E51" i="2"/>
  <c r="D51" i="2"/>
  <c r="J47" i="2"/>
  <c r="I47" i="2"/>
  <c r="H47" i="2"/>
  <c r="F47" i="2"/>
  <c r="E47" i="2"/>
  <c r="D47" i="2"/>
  <c r="K45" i="2"/>
  <c r="G45" i="2"/>
  <c r="K44" i="2"/>
  <c r="G44" i="2"/>
  <c r="K43" i="2"/>
  <c r="G43" i="2"/>
  <c r="J39" i="2"/>
  <c r="I39" i="2"/>
  <c r="H39" i="2"/>
  <c r="F39" i="2"/>
  <c r="E39" i="2"/>
  <c r="D39" i="2"/>
  <c r="K37" i="2"/>
  <c r="G37" i="2"/>
  <c r="K36" i="2"/>
  <c r="G36" i="2"/>
  <c r="K35" i="2"/>
  <c r="G35" i="2"/>
  <c r="J31" i="2"/>
  <c r="I31" i="2"/>
  <c r="H31" i="2"/>
  <c r="F31" i="2"/>
  <c r="E31" i="2"/>
  <c r="D31" i="2"/>
  <c r="K29" i="2"/>
  <c r="G29" i="2"/>
  <c r="K28" i="2"/>
  <c r="G28" i="2"/>
  <c r="K27" i="2"/>
  <c r="G27" i="2"/>
  <c r="J23" i="2"/>
  <c r="I23" i="2"/>
  <c r="H23" i="2"/>
  <c r="F23" i="2"/>
  <c r="E23" i="2"/>
  <c r="D23" i="2"/>
  <c r="K20" i="2"/>
  <c r="G20" i="2"/>
  <c r="K19" i="2"/>
  <c r="G19" i="2"/>
  <c r="K18" i="2"/>
  <c r="G18" i="2"/>
  <c r="J14" i="2"/>
  <c r="I14" i="2"/>
  <c r="H14" i="2"/>
  <c r="F14" i="2"/>
  <c r="E14" i="2"/>
  <c r="D14" i="2"/>
  <c r="K12" i="2"/>
  <c r="G12" i="2"/>
  <c r="K11" i="2"/>
  <c r="G11" i="2"/>
  <c r="K10" i="2"/>
  <c r="G10" i="2"/>
  <c r="K39" i="2" l="1"/>
  <c r="G23" i="2"/>
  <c r="G14" i="2"/>
  <c r="G31" i="2"/>
  <c r="K69" i="2"/>
  <c r="G47" i="2"/>
  <c r="D56" i="2"/>
  <c r="D85" i="2" s="1"/>
  <c r="G69" i="2"/>
  <c r="K31" i="2"/>
  <c r="K14" i="2"/>
  <c r="K52" i="2"/>
  <c r="K47" i="2"/>
  <c r="E56" i="2"/>
  <c r="E85" i="2" s="1"/>
  <c r="G39" i="2"/>
  <c r="K51" i="2"/>
  <c r="K53" i="2"/>
  <c r="H56" i="2"/>
  <c r="H85" i="2" s="1"/>
  <c r="G53" i="2"/>
  <c r="G52" i="2"/>
  <c r="I56" i="2"/>
  <c r="I85" i="2" s="1"/>
  <c r="J56" i="2"/>
  <c r="K23" i="2"/>
  <c r="F56" i="2"/>
  <c r="G51" i="2"/>
  <c r="G56" i="2" l="1"/>
  <c r="K56" i="2"/>
  <c r="AH51" i="2" l="1"/>
  <c r="AD51" i="2"/>
  <c r="Z51" i="2"/>
  <c r="V51" i="2"/>
  <c r="R51" i="2"/>
  <c r="N51" i="2"/>
  <c r="A3" i="3" l="1"/>
  <c r="AF87" i="2"/>
  <c r="AB87" i="2"/>
  <c r="X87" i="2"/>
  <c r="T87" i="2"/>
  <c r="P87" i="2"/>
  <c r="L87" i="2"/>
  <c r="V34" i="3"/>
  <c r="T34" i="3"/>
  <c r="A3" i="4" l="1"/>
  <c r="R34" i="3"/>
  <c r="AA10" i="2"/>
  <c r="AG79" i="2"/>
  <c r="AF79" i="2"/>
  <c r="AH69" i="2"/>
  <c r="AG69" i="2"/>
  <c r="AF69" i="2"/>
  <c r="AI67" i="2"/>
  <c r="AI66" i="2"/>
  <c r="AI65" i="2"/>
  <c r="AG54" i="2"/>
  <c r="AF54" i="2"/>
  <c r="AH53" i="2"/>
  <c r="AG53" i="2"/>
  <c r="AF53" i="2"/>
  <c r="AH52" i="2"/>
  <c r="AG52" i="2"/>
  <c r="AF52" i="2"/>
  <c r="AG51" i="2"/>
  <c r="AF51" i="2"/>
  <c r="AH47" i="2"/>
  <c r="AG47" i="2"/>
  <c r="AF47" i="2"/>
  <c r="AI45" i="2"/>
  <c r="AI44" i="2"/>
  <c r="AI43" i="2"/>
  <c r="AH39" i="2"/>
  <c r="AG39" i="2"/>
  <c r="AF39" i="2"/>
  <c r="AI37" i="2"/>
  <c r="AI36" i="2"/>
  <c r="AI35" i="2"/>
  <c r="AH31" i="2"/>
  <c r="AG31" i="2"/>
  <c r="AF31" i="2"/>
  <c r="AI29" i="2"/>
  <c r="AI28" i="2"/>
  <c r="AI27" i="2"/>
  <c r="AH23" i="2"/>
  <c r="AG23" i="2"/>
  <c r="AF23" i="2"/>
  <c r="AI20" i="2"/>
  <c r="AI19" i="2"/>
  <c r="AI18" i="2"/>
  <c r="AH14" i="2"/>
  <c r="AG14" i="2"/>
  <c r="AF14" i="2"/>
  <c r="AI12" i="2"/>
  <c r="AI11" i="2"/>
  <c r="AI10" i="2"/>
  <c r="AC79" i="2"/>
  <c r="AB79" i="2"/>
  <c r="AD69" i="2"/>
  <c r="AC69" i="2"/>
  <c r="AB69" i="2"/>
  <c r="AE67" i="2"/>
  <c r="AE66" i="2"/>
  <c r="AE65" i="2"/>
  <c r="AC54" i="2"/>
  <c r="AB54" i="2"/>
  <c r="AD53" i="2"/>
  <c r="AC53" i="2"/>
  <c r="AB53" i="2"/>
  <c r="AD52" i="2"/>
  <c r="AC52" i="2"/>
  <c r="AB52" i="2"/>
  <c r="AC51" i="2"/>
  <c r="AB51" i="2"/>
  <c r="AD47" i="2"/>
  <c r="AC47" i="2"/>
  <c r="AB47" i="2"/>
  <c r="AE45" i="2"/>
  <c r="AE44" i="2"/>
  <c r="AE43" i="2"/>
  <c r="AD39" i="2"/>
  <c r="AC39" i="2"/>
  <c r="AB39" i="2"/>
  <c r="AE37" i="2"/>
  <c r="AE36" i="2"/>
  <c r="AE35" i="2"/>
  <c r="AD31" i="2"/>
  <c r="AC31" i="2"/>
  <c r="AB31" i="2"/>
  <c r="AE29" i="2"/>
  <c r="AE28" i="2"/>
  <c r="AE27" i="2"/>
  <c r="AD23" i="2"/>
  <c r="AC23" i="2"/>
  <c r="AB23" i="2"/>
  <c r="AE20" i="2"/>
  <c r="AE19" i="2"/>
  <c r="AE18" i="2"/>
  <c r="AD14" i="2"/>
  <c r="AC14" i="2"/>
  <c r="AB14" i="2"/>
  <c r="AE12" i="2"/>
  <c r="AE11" i="2"/>
  <c r="AE10" i="2"/>
  <c r="P54" i="2"/>
  <c r="Q54" i="2"/>
  <c r="M54" i="2"/>
  <c r="L54" i="2"/>
  <c r="AH56" i="2" l="1"/>
  <c r="AD56" i="2"/>
  <c r="AG56" i="2"/>
  <c r="AG85" i="2" s="1"/>
  <c r="AE69" i="2"/>
  <c r="AC56" i="2"/>
  <c r="AC85" i="2" s="1"/>
  <c r="AI69" i="2"/>
  <c r="AF56" i="2"/>
  <c r="AF85" i="2" s="1"/>
  <c r="AE31" i="2"/>
  <c r="AB56" i="2"/>
  <c r="AB85" i="2" s="1"/>
  <c r="AE23" i="2"/>
  <c r="AI23" i="2"/>
  <c r="AI51" i="2"/>
  <c r="AE52" i="2"/>
  <c r="AE47" i="2"/>
  <c r="AI52" i="2"/>
  <c r="AI31" i="2"/>
  <c r="AE39" i="2"/>
  <c r="AI53" i="2"/>
  <c r="AI47" i="2"/>
  <c r="AE53" i="2"/>
  <c r="AI39" i="2"/>
  <c r="AI14" i="2"/>
  <c r="AE14" i="2"/>
  <c r="AE51" i="2"/>
  <c r="AE56" i="2" l="1"/>
  <c r="AI56" i="2"/>
  <c r="Y51" i="2" l="1"/>
  <c r="X51" i="2"/>
  <c r="U51" i="2"/>
  <c r="T51" i="2"/>
  <c r="Q51" i="2"/>
  <c r="P51" i="2"/>
  <c r="M51" i="2"/>
  <c r="L51" i="2"/>
  <c r="Y79" i="2"/>
  <c r="X79" i="2"/>
  <c r="Z69" i="2"/>
  <c r="Y69" i="2"/>
  <c r="X69" i="2"/>
  <c r="AA67" i="2"/>
  <c r="AA66" i="2"/>
  <c r="AA65" i="2"/>
  <c r="Y54" i="2"/>
  <c r="X54" i="2"/>
  <c r="Z53" i="2"/>
  <c r="Y53" i="2"/>
  <c r="X53" i="2"/>
  <c r="Z52" i="2"/>
  <c r="Y52" i="2"/>
  <c r="X52" i="2"/>
  <c r="Z47" i="2"/>
  <c r="Y47" i="2"/>
  <c r="X47" i="2"/>
  <c r="AA45" i="2"/>
  <c r="AA44" i="2"/>
  <c r="AA43" i="2"/>
  <c r="Z39" i="2"/>
  <c r="Y39" i="2"/>
  <c r="X39" i="2"/>
  <c r="AA37" i="2"/>
  <c r="AA36" i="2"/>
  <c r="AA35" i="2"/>
  <c r="Z31" i="2"/>
  <c r="Y31" i="2"/>
  <c r="X31" i="2"/>
  <c r="AA29" i="2"/>
  <c r="AA28" i="2"/>
  <c r="AA27" i="2"/>
  <c r="Z23" i="2"/>
  <c r="Y23" i="2"/>
  <c r="X23" i="2"/>
  <c r="AA20" i="2"/>
  <c r="AA19" i="2"/>
  <c r="AA18" i="2"/>
  <c r="Z14" i="2"/>
  <c r="Y14" i="2"/>
  <c r="X14" i="2"/>
  <c r="AA12" i="2"/>
  <c r="AA11" i="2"/>
  <c r="X56" i="2" l="1"/>
  <c r="Y56" i="2"/>
  <c r="AA39" i="2"/>
  <c r="AA47" i="2"/>
  <c r="AA51" i="2"/>
  <c r="AA14" i="2"/>
  <c r="AA69" i="2"/>
  <c r="AA31" i="2"/>
  <c r="Z56" i="2"/>
  <c r="AA53" i="2"/>
  <c r="AA23" i="2"/>
  <c r="AA52" i="2"/>
  <c r="AA56" i="2" l="1"/>
  <c r="P34" i="3" l="1"/>
  <c r="N34" i="3"/>
  <c r="L34" i="3"/>
  <c r="J34" i="3"/>
  <c r="Y85" i="2"/>
  <c r="X85" i="2"/>
  <c r="U79" i="2"/>
  <c r="T79" i="2"/>
  <c r="Q79" i="2"/>
  <c r="P79" i="2"/>
  <c r="M79" i="2"/>
  <c r="L79" i="2"/>
  <c r="C79" i="2"/>
  <c r="V69" i="2"/>
  <c r="U69" i="2"/>
  <c r="T69" i="2"/>
  <c r="R69" i="2"/>
  <c r="Q69" i="2"/>
  <c r="P69" i="2"/>
  <c r="N69" i="2"/>
  <c r="M69" i="2"/>
  <c r="L69" i="2"/>
  <c r="C69" i="2"/>
  <c r="W67" i="2"/>
  <c r="S67" i="2"/>
  <c r="O67" i="2"/>
  <c r="W66" i="2"/>
  <c r="S66" i="2"/>
  <c r="O66" i="2"/>
  <c r="W65" i="2"/>
  <c r="S65" i="2"/>
  <c r="O65" i="2"/>
  <c r="U54" i="2"/>
  <c r="T54" i="2"/>
  <c r="V53" i="2"/>
  <c r="U53" i="2"/>
  <c r="T53" i="2"/>
  <c r="R53" i="2"/>
  <c r="Q53" i="2"/>
  <c r="P53" i="2"/>
  <c r="N53" i="2"/>
  <c r="M53" i="2"/>
  <c r="L53" i="2"/>
  <c r="V52" i="2"/>
  <c r="U52" i="2"/>
  <c r="T52" i="2"/>
  <c r="R52" i="2"/>
  <c r="Q52" i="2"/>
  <c r="P52" i="2"/>
  <c r="N52" i="2"/>
  <c r="M52" i="2"/>
  <c r="L52" i="2"/>
  <c r="V47" i="2"/>
  <c r="U47" i="2"/>
  <c r="T47" i="2"/>
  <c r="R47" i="2"/>
  <c r="Q47" i="2"/>
  <c r="P47" i="2"/>
  <c r="N47" i="2"/>
  <c r="M47" i="2"/>
  <c r="L47" i="2"/>
  <c r="C47" i="2"/>
  <c r="W45" i="2"/>
  <c r="S45" i="2"/>
  <c r="O45" i="2"/>
  <c r="W44" i="2"/>
  <c r="S44" i="2"/>
  <c r="O44" i="2"/>
  <c r="W43" i="2"/>
  <c r="S43" i="2"/>
  <c r="O43" i="2"/>
  <c r="V39" i="2"/>
  <c r="U39" i="2"/>
  <c r="T39" i="2"/>
  <c r="R39" i="2"/>
  <c r="Q39" i="2"/>
  <c r="P39" i="2"/>
  <c r="N39" i="2"/>
  <c r="M39" i="2"/>
  <c r="L39" i="2"/>
  <c r="C39" i="2"/>
  <c r="W37" i="2"/>
  <c r="S37" i="2"/>
  <c r="O37" i="2"/>
  <c r="W36" i="2"/>
  <c r="S36" i="2"/>
  <c r="O36" i="2"/>
  <c r="W35" i="2"/>
  <c r="S35" i="2"/>
  <c r="O35" i="2"/>
  <c r="V31" i="2"/>
  <c r="U31" i="2"/>
  <c r="T31" i="2"/>
  <c r="R31" i="2"/>
  <c r="Q31" i="2"/>
  <c r="P31" i="2"/>
  <c r="N31" i="2"/>
  <c r="M31" i="2"/>
  <c r="L31" i="2"/>
  <c r="C31" i="2"/>
  <c r="W29" i="2"/>
  <c r="S29" i="2"/>
  <c r="O29" i="2"/>
  <c r="W28" i="2"/>
  <c r="S28" i="2"/>
  <c r="O28" i="2"/>
  <c r="W27" i="2"/>
  <c r="S27" i="2"/>
  <c r="O27" i="2"/>
  <c r="V23" i="2"/>
  <c r="U23" i="2"/>
  <c r="T23" i="2"/>
  <c r="R23" i="2"/>
  <c r="Q23" i="2"/>
  <c r="P23" i="2"/>
  <c r="N23" i="2"/>
  <c r="M23" i="2"/>
  <c r="L23" i="2"/>
  <c r="C23" i="2"/>
  <c r="W20" i="2"/>
  <c r="S20" i="2"/>
  <c r="O20" i="2"/>
  <c r="W19" i="2"/>
  <c r="S19" i="2"/>
  <c r="O19" i="2"/>
  <c r="W18" i="2"/>
  <c r="S18" i="2"/>
  <c r="O18" i="2"/>
  <c r="V14" i="2"/>
  <c r="U14" i="2"/>
  <c r="T14" i="2"/>
  <c r="R14" i="2"/>
  <c r="Q14" i="2"/>
  <c r="P14" i="2"/>
  <c r="N14" i="2"/>
  <c r="M14" i="2"/>
  <c r="L14" i="2"/>
  <c r="C14" i="2"/>
  <c r="W12" i="2"/>
  <c r="S12" i="2"/>
  <c r="O12" i="2"/>
  <c r="W11" i="2"/>
  <c r="S11" i="2"/>
  <c r="O11" i="2"/>
  <c r="W10" i="2"/>
  <c r="S10" i="2"/>
  <c r="O10" i="2"/>
  <c r="W51" i="2" l="1"/>
  <c r="O47" i="2"/>
  <c r="O51" i="2"/>
  <c r="S51" i="2"/>
  <c r="V56" i="2"/>
  <c r="P56" i="2"/>
  <c r="P85" i="2" s="1"/>
  <c r="U56" i="2"/>
  <c r="U85" i="2" s="1"/>
  <c r="W69" i="2"/>
  <c r="L56" i="2"/>
  <c r="L85" i="2" s="1"/>
  <c r="W53" i="2"/>
  <c r="W52" i="2"/>
  <c r="W31" i="2"/>
  <c r="S47" i="2"/>
  <c r="W47" i="2"/>
  <c r="M56" i="2"/>
  <c r="M85" i="2" s="1"/>
  <c r="R56" i="2"/>
  <c r="O14" i="2"/>
  <c r="N56" i="2"/>
  <c r="S14" i="2"/>
  <c r="W23" i="2"/>
  <c r="S53" i="2"/>
  <c r="O39" i="2"/>
  <c r="S69" i="2"/>
  <c r="W14" i="2"/>
  <c r="O53" i="2"/>
  <c r="S23" i="2"/>
  <c r="O31" i="2"/>
  <c r="S52" i="2"/>
  <c r="S39" i="2"/>
  <c r="Q56" i="2"/>
  <c r="Q85" i="2" s="1"/>
  <c r="O69" i="2"/>
  <c r="O52" i="2"/>
  <c r="O23" i="2"/>
  <c r="W39" i="2"/>
  <c r="T56" i="2"/>
  <c r="T85" i="2" s="1"/>
  <c r="S31" i="2"/>
  <c r="S56" i="2" l="1"/>
  <c r="O56" i="2"/>
  <c r="W5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Timm, Gary</author>
  </authors>
  <commentList>
    <comment ref="AK5" authorId="0" shapeId="0" xr:uid="{6BFB470D-CD2A-4472-8DDD-A13E81F5DE5D}">
      <text>
        <r>
          <rPr>
            <b/>
            <sz val="9"/>
            <color indexed="81"/>
            <rFont val="Tahoma"/>
            <family val="2"/>
          </rPr>
          <t>Located at Fremont Middle School</t>
        </r>
        <r>
          <rPr>
            <sz val="9"/>
            <color indexed="81"/>
            <rFont val="Tahoma"/>
            <family val="2"/>
          </rPr>
          <t xml:space="preserve">
</t>
        </r>
      </text>
    </comment>
    <comment ref="AV5" authorId="0" shapeId="0" xr:uid="{7FAA3AAD-5E21-481A-9303-872198C3F122}">
      <text>
        <r>
          <rPr>
            <b/>
            <sz val="9"/>
            <color indexed="81"/>
            <rFont val="Tahoma"/>
            <family val="2"/>
          </rPr>
          <t>Located at Northwest High School</t>
        </r>
        <r>
          <rPr>
            <sz val="9"/>
            <color indexed="81"/>
            <rFont val="Tahoma"/>
            <family val="2"/>
          </rPr>
          <t xml:space="preserve">
</t>
        </r>
      </text>
    </comment>
    <comment ref="BC5" authorId="0" shapeId="0" xr:uid="{8290BADE-E0F2-477D-A2C7-194A8779B898}">
      <text>
        <r>
          <rPr>
            <b/>
            <sz val="9"/>
            <color indexed="81"/>
            <rFont val="Tahoma"/>
            <family val="2"/>
          </rPr>
          <t>Located at Northeast Community College - Norfolk Campus</t>
        </r>
      </text>
    </comment>
    <comment ref="BJ5" authorId="0" shapeId="0" xr:uid="{C9B7B34F-5415-4B83-AF8E-8064A857F133}">
      <text>
        <r>
          <rPr>
            <b/>
            <sz val="9"/>
            <color indexed="81"/>
            <rFont val="Tahoma"/>
            <family val="2"/>
          </rPr>
          <t>Located at Metropolitan Community College – Fort Omaha Campus</t>
        </r>
      </text>
    </comment>
    <comment ref="BQ5" authorId="0" shapeId="0" xr:uid="{28FDAEFC-1127-4FE4-90C8-48A65387D6A2}">
      <text>
        <r>
          <rPr>
            <b/>
            <sz val="9"/>
            <color indexed="81"/>
            <rFont val="Tahoma"/>
            <family val="2"/>
          </rPr>
          <t>Located at the Donald E. Nielsen Community Center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Timm, Gary</author>
  </authors>
  <commentList>
    <comment ref="D7" authorId="0" shapeId="0" xr:uid="{40100DF5-845B-4484-8E05-2E0906CA849F}">
      <text>
        <r>
          <rPr>
            <b/>
            <sz val="9"/>
            <color indexed="81"/>
            <rFont val="Tahoma"/>
            <family val="2"/>
          </rPr>
          <t>Synchronous</t>
        </r>
        <r>
          <rPr>
            <sz val="9"/>
            <color indexed="81"/>
            <rFont val="Tahoma"/>
            <family val="2"/>
          </rPr>
          <t xml:space="preserve">
</t>
        </r>
      </text>
    </comment>
    <comment ref="E7" authorId="0" shapeId="0" xr:uid="{9836E31C-216D-4500-9658-8EC13E00CC03}">
      <text>
        <r>
          <rPr>
            <b/>
            <sz val="9"/>
            <color indexed="81"/>
            <rFont val="Tahoma"/>
            <family val="2"/>
          </rPr>
          <t>Asynchronous</t>
        </r>
        <r>
          <rPr>
            <sz val="9"/>
            <color indexed="81"/>
            <rFont val="Tahoma"/>
            <family val="2"/>
          </rPr>
          <t xml:space="preserve">
</t>
        </r>
      </text>
    </comment>
    <comment ref="F7" authorId="0" shapeId="0" xr:uid="{1AEC44B7-E0EE-4B55-961A-DC2D570A2553}">
      <text>
        <r>
          <rPr>
            <b/>
            <sz val="9"/>
            <color indexed="81"/>
            <rFont val="Tahoma"/>
            <family val="2"/>
          </rPr>
          <t>Traditional</t>
        </r>
        <r>
          <rPr>
            <sz val="9"/>
            <color indexed="81"/>
            <rFont val="Tahoma"/>
            <family val="2"/>
          </rPr>
          <t xml:space="preserve">
</t>
        </r>
      </text>
    </comment>
  </commentList>
</comments>
</file>

<file path=xl/sharedStrings.xml><?xml version="1.0" encoding="utf-8"?>
<sst xmlns="http://schemas.openxmlformats.org/spreadsheetml/2006/main" count="1342" uniqueCount="301">
  <si>
    <t>CROSS-CAMPUS TOTAL</t>
  </si>
  <si>
    <t>Fall 2015</t>
  </si>
  <si>
    <t>Fall 2016</t>
  </si>
  <si>
    <t>Fall 2017</t>
  </si>
  <si>
    <t>Delivery-site Headcount</t>
  </si>
  <si>
    <t>On-campus</t>
  </si>
  <si>
    <t>Off-campus</t>
  </si>
  <si>
    <t>Online</t>
  </si>
  <si>
    <t>TOTAL</t>
  </si>
  <si>
    <t>Undergraduate Credit Hours</t>
  </si>
  <si>
    <t>Graduate/Professional Credit Hours</t>
  </si>
  <si>
    <t>Total Credit Hours</t>
  </si>
  <si>
    <t>FTE</t>
  </si>
  <si>
    <t>Fall 2018</t>
  </si>
  <si>
    <t>Fall 2019</t>
  </si>
  <si>
    <t>Fall 2020</t>
  </si>
  <si>
    <t>Per GSF</t>
  </si>
  <si>
    <t>FY 2014-2015</t>
  </si>
  <si>
    <t>FY 2015-2016</t>
  </si>
  <si>
    <t>FY 2016-2017</t>
  </si>
  <si>
    <t xml:space="preserve">   EXPENDITURES</t>
  </si>
  <si>
    <t>SPACE</t>
  </si>
  <si>
    <t>COST</t>
  </si>
  <si>
    <t>Unrestr. Fund Exp.</t>
  </si>
  <si>
    <t>Restr. Fund Exp.</t>
  </si>
  <si>
    <t>GSF</t>
  </si>
  <si>
    <t>Expend./ GSF</t>
  </si>
  <si>
    <t xml:space="preserve">A. </t>
  </si>
  <si>
    <t>Admin. of Plant O &amp; M</t>
  </si>
  <si>
    <t>Ownership:</t>
  </si>
  <si>
    <t>(1)  State/Local-Owned (PCS 7.1)</t>
  </si>
  <si>
    <t/>
  </si>
  <si>
    <t>(2)  Revolving/Auxiliary</t>
  </si>
  <si>
    <t>(3)  Revenue Bond</t>
  </si>
  <si>
    <t>B.</t>
  </si>
  <si>
    <t>Building Maintenance</t>
  </si>
  <si>
    <t>(1)  State/Local-Owned (PCS 7.2)</t>
  </si>
  <si>
    <t>(4)  Departmental Maint. Exp.</t>
  </si>
  <si>
    <t xml:space="preserve">C. </t>
  </si>
  <si>
    <t>Custodial Services</t>
  </si>
  <si>
    <t>(1)  State/Local-Owned (PCS 7.3)</t>
  </si>
  <si>
    <t>D.</t>
  </si>
  <si>
    <t>Utilities</t>
  </si>
  <si>
    <t>(1)  State/Local-Owned (PCS 7.4)</t>
  </si>
  <si>
    <t>E.</t>
  </si>
  <si>
    <t>Major Repairs</t>
  </si>
  <si>
    <t>(1)  State/Local-Owned (PCS 7.6)</t>
  </si>
  <si>
    <t>SUBTOTAL (A through E)</t>
  </si>
  <si>
    <t>SUM</t>
  </si>
  <si>
    <t>MEDIAN</t>
  </si>
  <si>
    <t>(1)  State/Local-Owned</t>
  </si>
  <si>
    <t>Per Acre</t>
  </si>
  <si>
    <t>Acres</t>
  </si>
  <si>
    <t>Expend./ ACRE</t>
  </si>
  <si>
    <t>F.</t>
  </si>
  <si>
    <t>Grounds Maintenance</t>
  </si>
  <si>
    <t>(1)  State/Local-Owned (PCS 7.5)</t>
  </si>
  <si>
    <t>G.</t>
  </si>
  <si>
    <t>Capitalized Maint.</t>
  </si>
  <si>
    <t>Grand Total Expenditures for Plant O&amp;M</t>
  </si>
  <si>
    <t>FY 2017-2018</t>
  </si>
  <si>
    <t>FY 2018-2019</t>
  </si>
  <si>
    <t>FY 2013-14</t>
  </si>
  <si>
    <t>FY 2014-15</t>
  </si>
  <si>
    <t>FY 2015-16</t>
  </si>
  <si>
    <t>FY 2016-17</t>
  </si>
  <si>
    <t>Capital Improvement Fee Projects</t>
  </si>
  <si>
    <t xml:space="preserve">    Total Programs</t>
  </si>
  <si>
    <t>Students enrolled exclusively in noncredit courses</t>
  </si>
  <si>
    <t>Resident</t>
  </si>
  <si>
    <t>Nonresident</t>
  </si>
  <si>
    <t>Undergraduate</t>
  </si>
  <si>
    <t>Normal (online)</t>
  </si>
  <si>
    <t>Dual Credit</t>
  </si>
  <si>
    <t>Normal</t>
  </si>
  <si>
    <t>First Professional</t>
  </si>
  <si>
    <t>Graduate</t>
  </si>
  <si>
    <t>Medical</t>
  </si>
  <si>
    <t>2017 Comments</t>
  </si>
  <si>
    <t xml:space="preserve">2018 Comments </t>
  </si>
  <si>
    <t>TOTAL (1), (2), (3), (4)</t>
  </si>
  <si>
    <t>* Total Operating and Maintenance Summary - 
     Item G. Capitalized Maint.</t>
  </si>
  <si>
    <t>FY 2017-18</t>
  </si>
  <si>
    <t>*</t>
  </si>
  <si>
    <t>FY 2018-19</t>
  </si>
  <si>
    <t>FY 2019-20</t>
  </si>
  <si>
    <t>2018-19</t>
  </si>
  <si>
    <t>2014-15</t>
  </si>
  <si>
    <t>2015-16</t>
  </si>
  <si>
    <t>2016-17</t>
  </si>
  <si>
    <t>2017-18</t>
  </si>
  <si>
    <t>2019-20</t>
  </si>
  <si>
    <t>2020-21</t>
  </si>
  <si>
    <t>The following schedule is provided as documentation of prior years' projects (capitalized maintenance projects
identified with an *).</t>
  </si>
  <si>
    <t>The Nebraska State Colleges currently collect a Capital Improvement Fee for use on capital projects. Each college should list individual capital projects that are funded from Capital Improvement Fees in the template below. 
Capitalized maintenance expenditures should be identified with an asterisk and included in the Operating and Maintenance Summary form - Item G. Capitalized Maint. 
At the discretion of each campus, similar smaller projects may be combined into an individual miscellaneous project. Allocation of funds to capital projects are considered as commitments of that fiscal year.</t>
  </si>
  <si>
    <t>Number of undergraduates taking 12+ CH and graduate/professional students takings 9+ CH</t>
  </si>
  <si>
    <t>Number of undergraduates taking 11 or fewer CH and graduate/professional students taking 8 or fewer CH</t>
  </si>
  <si>
    <t>The campus grounds maintenance acres are not distinguished between State/Local-Owned and Revenue Bond.
In FY 2014-15 and FY 2015-16 the Capital Improvement Fee Project #7 Lindahl Drive Improvements expenditures are excluded from Item G. Capitalized Maint. as the expenditures are not capitalized building maintenance expenditures but ground maintenance expenditures.</t>
  </si>
  <si>
    <t>Project #1  Library Renovation</t>
  </si>
  <si>
    <t>Project #2  Humanities Updates</t>
  </si>
  <si>
    <t>Project #3  Press Box Updates</t>
  </si>
  <si>
    <t>Project #4  Fine Arts Humidification</t>
  </si>
  <si>
    <t>Project #5  Radio Tower Upgrade</t>
  </si>
  <si>
    <t>Project #6  Stadium Repairs</t>
  </si>
  <si>
    <t>Project #7  Lindahl Drive Improvements**</t>
  </si>
  <si>
    <t>Project #8  Stadium Press Box Improvements</t>
  </si>
  <si>
    <t>Project #9 Criminal Justice Lab Facility</t>
  </si>
  <si>
    <t>FY2017-18 Comments</t>
  </si>
  <si>
    <t>FY2016-17 Comments</t>
  </si>
  <si>
    <t>** Lindahl Drive Improvements are not capitalized building maintenance expenditures.</t>
  </si>
  <si>
    <t>Fall 2013</t>
  </si>
  <si>
    <t>Fall 2014</t>
  </si>
  <si>
    <t>2014 Comments</t>
  </si>
  <si>
    <t>Online figures include data from Hybrid courses in their respective location.
CD-Roms &amp; Self-Paced courses are included with Main Campus/Off-Campus.
Used course level to determine Undergraduate and Graduate SCH for FTE Calculations.</t>
  </si>
  <si>
    <t>2013 Comments</t>
  </si>
  <si>
    <t>Undergraduate and graduate credit hours were reported together by institution with FTE calculated by institution.</t>
  </si>
  <si>
    <t>FY 2013-2014</t>
  </si>
  <si>
    <t>In FY 2014-15, the Capital Improvement Fee Project #7 Lindahl Drive Improvements expenditures are excluded from Item G. Capitalized 
Maint. as the expenditures are not capitalized building maintenance expenditures but grounds maintenance expenditures.</t>
  </si>
  <si>
    <t>FY 2012-13</t>
  </si>
  <si>
    <t>2012-13</t>
  </si>
  <si>
    <t>2013-14</t>
  </si>
  <si>
    <t>Wayne Campus</t>
  </si>
  <si>
    <t>South Sioux City Site</t>
  </si>
  <si>
    <t>Fremont Site</t>
  </si>
  <si>
    <t>Grand Island Site</t>
  </si>
  <si>
    <t>Norfolk Site</t>
  </si>
  <si>
    <t>Omaha Site</t>
  </si>
  <si>
    <t>West Point Site</t>
  </si>
  <si>
    <r>
      <t xml:space="preserve">Full-time/Part-time Enrollments
</t>
    </r>
    <r>
      <rPr>
        <sz val="9"/>
        <color theme="1"/>
        <rFont val="Arial"/>
        <family val="2"/>
      </rPr>
      <t>(prior to Fall 2018 full-time was considered 15+ hours for undergraduate and12+ hours for graduate)</t>
    </r>
  </si>
  <si>
    <t>Wayne State College</t>
  </si>
  <si>
    <t>2018-19. (The Norfolk site has always been an active location with the HLC but was never added on this form due to extremely low enrollments.)   The enrollment and SCH for these locations is currently reported under the "Main Campus/Off-Campus" line.  The forms would need revised next year to include these additional locations if it's determined it's necessary.  Enrollments and SCH are expected for Norfolk and West Point are expected to be similar to Fremont (unknown for the Omaha location).</t>
  </si>
  <si>
    <t xml:space="preserve">1)  The errors for the Fremont Site are the same as the past two years and are due to a conflict with the instructions where "Delivery-site Headcount" and "Full-time/Part-time Enrollment" subtotals should not match unless all students at that particular campus or center take classes at only one type of delivery site (on campus, off campus, OR online), resulting in no duplication of students."  WSC's Fremont site is an exception since all students are in either an EDU learning community or a CSL Cohort/Courses.  The EDU learning community is held on-campus at Fremont &amp; the CSL cohort/courses are delivered online (hybrid) through Fremont.  Students are only enrolled in either the EDU Learning Community or the CSL cohort, so there is no duplication between the two delivery sites.  Per discussion with Duncan Hsu on 12-13-16, he said to  submit the form with the errors, and he will review it.  I did not contact Duncan again this year, since the errors are the same. Since the data is correct, we can't fix the errors. 
2)  Online figures include data from Hybrid courses in their respective location.
3)  CD-Roms &amp; Self-Paced courses are included with Main Campus/Off-Campus. 
4) WSC has additional sites approved by the Higher Learning Commission:  a) Norfolk and West Point with enrollment for 2017-18. b) Grand Island and Metropolitan Community College with expected enrollments in </t>
  </si>
  <si>
    <t>2016 Comments</t>
  </si>
  <si>
    <t>1)  The errors are due to a conflict with the instructions where "Delivery-site Headcount and Full-time/Part-time Enrollment subtotals for Fall 2015 and Fall 2016 should not match unless all students at that particular campus or center take classes at only one type of delivery site (on campus, off campus, OR online), resulting in no duplication of students."  WSC's Fremont site is an exception since all students are in one of two Learning Communities:  one learning community is held on-campus at Fremont &amp; the other learning community is delivered online through Fremont.  Students are only enrolled in one of the communities, so there is no duplication between the two delivery sites.  Per discussion with Duncan Hsu on 12-13-16, he said to  submit the form with the errors, and he will review it.  
2) The Fall 2014 data was as of the 10-day Snapshot; Fall 2015 and Fall 2016 data is end-of-term.  This resulted in a large discrepancy in the Main Campus/Off-Campus data in Fall 2014 compared to Fall 2015 and Fall 2016, primarily due to dual credit students.   Enrollment of dual credit students is not processed until after the 10-day snapshot, so their enrollment would not have been included in Fall 2014 data.
3)  Online figures include data from Hybrid courses in their respective location.
4)  CD-Roms &amp; Self-Paced courses are included with Main Campus/Off</t>
  </si>
  <si>
    <t>FY 2012-2013</t>
  </si>
  <si>
    <t>2-Digit
 CIP Code</t>
  </si>
  <si>
    <t>Course Name</t>
  </si>
  <si>
    <t>Course
No.</t>
  </si>
  <si>
    <t>Primary Mode</t>
  </si>
  <si>
    <t>S</t>
  </si>
  <si>
    <t>A</t>
  </si>
  <si>
    <t>T</t>
  </si>
  <si>
    <t>Location</t>
  </si>
  <si>
    <t>Count</t>
  </si>
  <si>
    <t>Totals</t>
  </si>
  <si>
    <t>Person to contact regarding information provided:</t>
  </si>
  <si>
    <t>Name:</t>
  </si>
  <si>
    <t>Phone:</t>
  </si>
  <si>
    <t>Email:</t>
  </si>
  <si>
    <t>The campus grounds maintenance acres are not distinguished between State/Local-Owned and Revenue Bond.
In FY 2014-15 and FY 2015-16, the Capital Improvment Fee Project #7 Lindahl Drive Improvements expenditures are excluded from Item G. Capitalized Maint. as the expenditures are not capitalized building maintenance expenditures but ground maintenance expenditures.</t>
  </si>
  <si>
    <t>The Delivery-site Headcount and Full-time/Part-time Enrollment for the Fremont, Grand Island, Norfolk and West Point sites match exactly.  This is correct since there is no duplication of students within these sites.</t>
  </si>
  <si>
    <t>The campus grounds maintenance acres are not distinguished between State/Local-Owned and Revenue Bond.</t>
  </si>
  <si>
    <t xml:space="preserve">2019 Comments </t>
  </si>
  <si>
    <t>FY2018-19 Comments</t>
  </si>
  <si>
    <t xml:space="preserve">The Delivery-site Headcount and Full-time/Part-time Enrollment for the Fremont, Grand Island, Norfolk, and Omaha sites match exactly.  This is correct since there is no duplication of students within these sites.  </t>
  </si>
  <si>
    <t xml:space="preserve">2020 Comments </t>
  </si>
  <si>
    <t>FY2019-20 Comments</t>
  </si>
  <si>
    <t xml:space="preserve">The Delivery·site Headcount and Full·time/Part·time Enrollment for the Fremont, Grand Island, Norfolk, and Omaha sites match exactly. This is correct since there is no duplication of students within these sites. </t>
  </si>
  <si>
    <t>Project #10 Parking Lot west of Fine Arts***</t>
  </si>
  <si>
    <t>Special (online)</t>
  </si>
  <si>
    <t>*Tuition rates for 2021-22 have not been set by the Board of Trustees yet.</t>
  </si>
  <si>
    <t>***The expenditures for the Parking Lot constructed west of Fine Arts are not capitalized building maintenance expenditures.</t>
  </si>
  <si>
    <t>The campus grounds maintenance acres are not distinguished between State/Local-Owned and Revenue Bond.                                                                                     In FY 2019-20 the Capital Improvement Fee Project #10 Parking Lot west of Fine Arts expenditures are excluded from Item G. Capitalized Maint. as the expenditures are not capitalized building maintenance expenditures but grounds maintenance expenditures.</t>
  </si>
  <si>
    <t>Fall 2021</t>
  </si>
  <si>
    <t xml:space="preserve">2021 Comments </t>
  </si>
  <si>
    <t>FY 2020-21</t>
  </si>
  <si>
    <t>FY2020-21 Comments</t>
  </si>
  <si>
    <t>2021-22</t>
  </si>
  <si>
    <t>College Courses for High School Students</t>
  </si>
  <si>
    <t>Project #11 Outdoor Recreation Improvements</t>
  </si>
  <si>
    <t>*Tuition rates for 2022-23 have not been set by the Board of Trustees yet.</t>
  </si>
  <si>
    <t>The campus grounds maintenance acres are not distinguished between State/Local-Owned and Revenue Bond.                                                                                     In FY 2020-21 the Capital Improvement Fee Project #10 Parking Lot west of Fine Arts expenditures are excluded from Item G. Capitalized Maint. as the expenditures are not capitalized building maintenance expenditures but grounds maintenance expenditures.</t>
  </si>
  <si>
    <t>Professional Development</t>
  </si>
  <si>
    <t>College Center</t>
  </si>
  <si>
    <t>Fall 2022</t>
  </si>
  <si>
    <t xml:space="preserve">2022 Comments </t>
  </si>
  <si>
    <t>FY 2021-22</t>
  </si>
  <si>
    <t>FY2021-22 Comments</t>
  </si>
  <si>
    <t>2023-24</t>
  </si>
  <si>
    <t>2022-23</t>
  </si>
  <si>
    <t xml:space="preserve">1) The Delivery·site Headcount and Full·time/Part·time Enrollment for the Fremont, Grand Island, and Norfolk sites match exactly. This is correct since there is no duplication of students within these sites. 2) WSC has an additional location in Aruba that is not listed separately as a site on this report. To be consistent with the instructions for this report, the Aruba data (all graduate: 11 students, 66 credit hours, 5.5 FTE) is included in MAIN Off-campus. </t>
  </si>
  <si>
    <t xml:space="preserve">1) The Delivery·site Headcount and Full·time/Part·time Enrollment for the Fremont, Grand Island, and Norfolk sites match exactly. This is correct since there is no duplication of students within these sites. 2) WSC has an additional location in Aruba that is not listed separately as a site on this report. To be consistent with the instructions for this report, the Aruba data (all graduate: 11 students, 66 credit hours, 5.5 FTE) is included in Wayne Off-campus. 3) Since both Dual Credit and Professional Development courses are offered at discounted rates, all SCH, FTE and Enrollment for these courses is recorded under Wayne Campus in the respective delivery method, regardless of course location. These courses are not being offered as part of the academic programming approved for specific sites/locations.  </t>
  </si>
  <si>
    <t>Project #12 Facility Master Plan</t>
  </si>
  <si>
    <t>Project #13 Brandenburg Renovation</t>
  </si>
  <si>
    <t>The campus grounds maintenance acres are not distinguished between State/Local-Owned and Revenue Bond.                                                                                                                                                      In FY 2021-22 the removal of the Indoor Athletic Complex (formerly the Carlson Natatorium) from the Revenue Bond System to a State/Local-Owned facility was approved at the January 12, 2022 Board of Trustees of the Nebraska State Colleges meeting.                                                                                  In FY 2021-22 the Capital Improvement Fee Project #11 Outdoor Recreation Improvements and #12 Facility Master Plan expenditures are excluded from Item G. Capitalized Maint. as the expenditures are not capitialized building maintenance expenditures.</t>
  </si>
  <si>
    <t>The Project #11 Outdoor Recreation Improvements expenditures and the Project #12 Facility Master Plan expenditures are not capitalized building maintenance expenditures.</t>
  </si>
  <si>
    <t>Fall 2023</t>
  </si>
  <si>
    <t xml:space="preserve">2023 Comments </t>
  </si>
  <si>
    <t>FY 2022-23</t>
  </si>
  <si>
    <t>FY2022-23 Comments</t>
  </si>
  <si>
    <t>2024-25</t>
  </si>
  <si>
    <t>Schuyler</t>
  </si>
  <si>
    <t>X</t>
  </si>
  <si>
    <t>HIS150</t>
  </si>
  <si>
    <t>History of the U.S. for General Studies</t>
  </si>
  <si>
    <t>Hartington-Newcastle</t>
  </si>
  <si>
    <t>Boone Central HS</t>
  </si>
  <si>
    <t>Grand Island</t>
  </si>
  <si>
    <t>HIS120</t>
  </si>
  <si>
    <t>World History for General Studies</t>
  </si>
  <si>
    <t>Riverside HS</t>
  </si>
  <si>
    <t>BUS226</t>
  </si>
  <si>
    <t>Business Statistics</t>
  </si>
  <si>
    <t>Wayne HS</t>
  </si>
  <si>
    <t>BUS122</t>
  </si>
  <si>
    <t>Personal Finance in Modern Society</t>
  </si>
  <si>
    <t>WSC</t>
  </si>
  <si>
    <t>MUS166</t>
  </si>
  <si>
    <t>Music Appreciation</t>
  </si>
  <si>
    <t>Ponca</t>
  </si>
  <si>
    <t>Norfolk Catholic HS</t>
  </si>
  <si>
    <t>ART230</t>
  </si>
  <si>
    <t>Graphic Design I</t>
  </si>
  <si>
    <t>Osmond</t>
  </si>
  <si>
    <t>ART102</t>
  </si>
  <si>
    <t>Visual Arts Experience</t>
  </si>
  <si>
    <t>SOC101</t>
  </si>
  <si>
    <t>Introduction to Sociology</t>
  </si>
  <si>
    <t>Fullerton</t>
  </si>
  <si>
    <t>Minden</t>
  </si>
  <si>
    <t>POS100</t>
  </si>
  <si>
    <t>American National Government</t>
  </si>
  <si>
    <t>PSY101</t>
  </si>
  <si>
    <t>General Psychology</t>
  </si>
  <si>
    <t>Elgin</t>
  </si>
  <si>
    <t>PHY201</t>
  </si>
  <si>
    <t>General Physics I</t>
  </si>
  <si>
    <t>PHS102</t>
  </si>
  <si>
    <t>Physical Science Today</t>
  </si>
  <si>
    <t>Fremont ESU2</t>
  </si>
  <si>
    <t>HSC101</t>
  </si>
  <si>
    <t>Introduction to Health Science</t>
  </si>
  <si>
    <t>EAS250</t>
  </si>
  <si>
    <t>Discover Astronomy</t>
  </si>
  <si>
    <t>CHE106</t>
  </si>
  <si>
    <t>General Chemistry I</t>
  </si>
  <si>
    <t>Aurora</t>
  </si>
  <si>
    <t>PED103</t>
  </si>
  <si>
    <t>Physical Health &amp; Wellbeing</t>
  </si>
  <si>
    <t>South Sioux City</t>
  </si>
  <si>
    <t>MAT180</t>
  </si>
  <si>
    <t>Applied Probability and Statistics</t>
  </si>
  <si>
    <t>Pierce</t>
  </si>
  <si>
    <t>Bancroft-Rosalie HS</t>
  </si>
  <si>
    <t>WSC-ONCAMPUS</t>
  </si>
  <si>
    <t>MAT140</t>
  </si>
  <si>
    <t>Calculus I</t>
  </si>
  <si>
    <t>Wausa</t>
  </si>
  <si>
    <t>Superior/Overton HS</t>
  </si>
  <si>
    <t>MAT130</t>
  </si>
  <si>
    <t>Precalculus</t>
  </si>
  <si>
    <t>Harvard</t>
  </si>
  <si>
    <t>MAT121</t>
  </si>
  <si>
    <t>College Algebra</t>
  </si>
  <si>
    <t>West Point-Beemer</t>
  </si>
  <si>
    <t>BIO102</t>
  </si>
  <si>
    <t>Biology for General Studies</t>
  </si>
  <si>
    <t>ENG200</t>
  </si>
  <si>
    <t>Expository Writing</t>
  </si>
  <si>
    <t>ENG150</t>
  </si>
  <si>
    <t>Topics In Literature</t>
  </si>
  <si>
    <t>Oakland-Craig HS</t>
  </si>
  <si>
    <t>Doniphan-Trumbull</t>
  </si>
  <si>
    <t>David City Aquinas HS</t>
  </si>
  <si>
    <t>ENG102</t>
  </si>
  <si>
    <t>Composition Skills</t>
  </si>
  <si>
    <t>SPA220</t>
  </si>
  <si>
    <t>Intermediate Spanish II</t>
  </si>
  <si>
    <t>SPA210</t>
  </si>
  <si>
    <t>Intermediate Spanish I</t>
  </si>
  <si>
    <t>SPA120</t>
  </si>
  <si>
    <t>Elementary Spanish II</t>
  </si>
  <si>
    <t>SPA110</t>
  </si>
  <si>
    <t>Elementary Spanish I</t>
  </si>
  <si>
    <t>St. Edward</t>
  </si>
  <si>
    <t>ITE219</t>
  </si>
  <si>
    <t>Mechanical and Engineering Draftng</t>
  </si>
  <si>
    <t>Norfolk High</t>
  </si>
  <si>
    <t>EDU275</t>
  </si>
  <si>
    <t>PK-12 Instructional Design</t>
  </si>
  <si>
    <t>Elkhorn Valley HS</t>
  </si>
  <si>
    <t>Columbus Scotus HS</t>
  </si>
  <si>
    <t>Columbus</t>
  </si>
  <si>
    <t>Twin River HS</t>
  </si>
  <si>
    <t>EDU250</t>
  </si>
  <si>
    <t>Human Development and Cognition</t>
  </si>
  <si>
    <t>Homer</t>
  </si>
  <si>
    <t>Grand Island Northwest HS</t>
  </si>
  <si>
    <t>Grand Island CC HS</t>
  </si>
  <si>
    <t>Wakefield</t>
  </si>
  <si>
    <t>EDU150</t>
  </si>
  <si>
    <t>Introduction to Professional Education</t>
  </si>
  <si>
    <t>Twin River</t>
  </si>
  <si>
    <t>Chambers</t>
  </si>
  <si>
    <t>CSC165</t>
  </si>
  <si>
    <t>Introduction to Web Development</t>
  </si>
  <si>
    <t>CNA100</t>
  </si>
  <si>
    <t>Principles Of Human Communication</t>
  </si>
  <si>
    <t xml:space="preserve">1) The Delivery·site Headcount and Full·time/Part·time Enrollment for the Fremont, Grand Island, and Norfolk sites match exactly. This is correct since there is no duplication of students within these sites. 2) WSC has an additional location in Aruba that is not listed separately as a site on this report. To be consistent with the instructions for this report, the Aruba data (all graduate: 13 students, 117 credit hours, 9.75 FTE) is included in MAIN Off-campus. 3) Since both Dual Credit and Professional Development courses are offered at discounted rates, all SCH, FTE and Enrollment for these courses is recorded under Wayne Campus in the respective delivery method, regardless of course location. These courses are not being offered as part of the academic programming approved for specific sites/locations.  </t>
  </si>
  <si>
    <t>Project #14 Athletic/Rec Improvements</t>
  </si>
  <si>
    <t xml:space="preserve">The campus grounds maintenance acres are not distinguished between State/Local-Owned and Revenue Bond.                                                                                         The State GSF numbers in 2022-2023 reflect renovations to Peterson Fine Arts and the removal of the campus Alumni House.                                                                                         In FY 2022-23 the Capital Improvement Fee Project #11 Outdoor Recreation Improvements and #12 Facility Master Plan expenditures are excluded from Item G. Capitalized Maint. as the expenditures are not capitalized building maintenance expenditures.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</si>
</sst>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0.0"/>
    <numFmt numFmtId="165" formatCode="&quot;$&quot;#,##0.00"/>
    <numFmt numFmtId="166" formatCode="&quot;$&quot;#,##0.0"/>
    <numFmt numFmtId="167" formatCode="0.0_);\(0.0\)"/>
    <numFmt numFmtId="168" formatCode="#,##0.0_);\(#,##0.0\)"/>
    <numFmt numFmtId="169" formatCode="_(* #,##0_);_(* \(#,##0\);_(* &quot;-&quot;??_);_(@_)"/>
    <numFmt numFmtId="170" formatCode="&quot;$&quot;#,##0"/>
  </numFmts>
  <fonts count="33" x14ac:knownFonts="1">
    <font>
      <sz val="11"/>
      <color theme="1"/>
      <name val="Calibri"/>
      <family val="2"/>
      <scheme val="minor"/>
    </font>
    <font>
      <sz val="11"/>
      <color theme="1"/>
      <name val="Arial"/>
      <family val="2"/>
    </font>
    <font>
      <sz val="11"/>
      <color rgb="FFFF0000"/>
      <name val="Arial"/>
      <family val="2"/>
    </font>
    <font>
      <b/>
      <sz val="11"/>
      <color rgb="FFFF0000"/>
      <name val="Arial"/>
      <family val="2"/>
    </font>
    <font>
      <sz val="11"/>
      <color rgb="FF666666"/>
      <name val="Courier New"/>
      <family val="3"/>
    </font>
    <font>
      <b/>
      <sz val="11"/>
      <color theme="1"/>
      <name val="Arial"/>
      <family val="2"/>
    </font>
    <font>
      <b/>
      <sz val="10"/>
      <name val="Arial"/>
      <family val="2"/>
    </font>
    <font>
      <i/>
      <sz val="11"/>
      <color theme="1"/>
      <name val="Arial"/>
      <family val="2"/>
    </font>
    <font>
      <i/>
      <sz val="11"/>
      <color rgb="FFFF0000"/>
      <name val="Arial"/>
      <family val="2"/>
    </font>
    <font>
      <sz val="9"/>
      <color theme="1"/>
      <name val="Arial"/>
      <family val="2"/>
    </font>
    <font>
      <sz val="10"/>
      <name val="Arial"/>
      <family val="2"/>
    </font>
    <font>
      <sz val="10"/>
      <color indexed="8"/>
      <name val="Arial"/>
      <family val="2"/>
    </font>
    <font>
      <sz val="11"/>
      <color theme="1"/>
      <name val="Calibri"/>
      <family val="2"/>
      <scheme val="minor"/>
    </font>
    <font>
      <b/>
      <sz val="12"/>
      <color theme="1"/>
      <name val="Arial"/>
      <family val="2"/>
    </font>
    <font>
      <sz val="12"/>
      <color theme="1"/>
      <name val="Arial"/>
      <family val="2"/>
    </font>
    <font>
      <sz val="12"/>
      <name val="Arial"/>
      <family val="2"/>
    </font>
    <font>
      <sz val="12"/>
      <color rgb="FF92D050"/>
      <name val="Arial"/>
      <family val="2"/>
    </font>
    <font>
      <b/>
      <sz val="11"/>
      <name val="Arial"/>
      <family val="2"/>
    </font>
    <font>
      <b/>
      <sz val="18"/>
      <color theme="1"/>
      <name val="Calibri"/>
      <family val="2"/>
      <scheme val="minor"/>
    </font>
    <font>
      <b/>
      <sz val="10"/>
      <color indexed="8"/>
      <name val="Arial"/>
      <family val="2"/>
    </font>
    <font>
      <b/>
      <sz val="11"/>
      <color theme="1"/>
      <name val="Calibri"/>
      <family val="2"/>
      <scheme val="minor"/>
    </font>
    <font>
      <b/>
      <sz val="11"/>
      <color indexed="8"/>
      <name val="Arial"/>
      <family val="2"/>
    </font>
    <font>
      <sz val="11"/>
      <color indexed="8"/>
      <name val="Arial"/>
      <family val="2"/>
    </font>
    <font>
      <sz val="11"/>
      <name val="Arial"/>
      <family val="2"/>
    </font>
    <font>
      <sz val="9"/>
      <color indexed="81"/>
      <name val="Tahoma"/>
      <family val="2"/>
    </font>
    <font>
      <b/>
      <sz val="9"/>
      <color indexed="81"/>
      <name val="Tahoma"/>
      <family val="2"/>
    </font>
    <font>
      <b/>
      <sz val="14"/>
      <color theme="1"/>
      <name val="Arial"/>
      <family val="2"/>
    </font>
    <font>
      <sz val="14"/>
      <color theme="1"/>
      <name val="Arial"/>
      <family val="2"/>
    </font>
    <font>
      <sz val="10"/>
      <color theme="1"/>
      <name val="Arial"/>
      <family val="2"/>
    </font>
    <font>
      <b/>
      <sz val="10"/>
      <color theme="1"/>
      <name val="Arial"/>
      <family val="2"/>
    </font>
    <font>
      <u/>
      <sz val="11"/>
      <color theme="10"/>
      <name val="Calibri"/>
      <family val="2"/>
      <scheme val="minor"/>
    </font>
    <font>
      <b/>
      <sz val="12"/>
      <color rgb="FFC00000"/>
      <name val="Arial"/>
      <family val="2"/>
    </font>
    <font>
      <sz val="11"/>
      <color rgb="FFFF0000"/>
      <name val="Calibri"/>
      <family val="2"/>
      <scheme val="minor"/>
    </font>
  </fonts>
  <fills count="2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9"/>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indexed="65"/>
        <bgColor indexed="9"/>
      </patternFill>
    </fill>
    <fill>
      <patternFill patternType="solid">
        <fgColor theme="0" tint="-0.14999847407452621"/>
        <bgColor indexed="9"/>
      </patternFill>
    </fill>
    <fill>
      <patternFill patternType="solid">
        <fgColor theme="1"/>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E4DFEC"/>
        <bgColor indexed="64"/>
      </patternFill>
    </fill>
    <fill>
      <patternFill patternType="solid">
        <fgColor rgb="FFDDD9C4"/>
        <bgColor indexed="64"/>
      </patternFill>
    </fill>
    <fill>
      <patternFill patternType="solid">
        <fgColor rgb="FFE4DFEC"/>
        <bgColor indexed="9"/>
      </patternFill>
    </fill>
    <fill>
      <patternFill patternType="solid">
        <fgColor rgb="FFF2DCDB"/>
        <bgColor indexed="64"/>
      </patternFill>
    </fill>
    <fill>
      <patternFill patternType="solid">
        <fgColor rgb="FFDDD9C4"/>
        <bgColor indexed="9"/>
      </patternFill>
    </fill>
    <fill>
      <patternFill patternType="solid">
        <fgColor theme="4" tint="0.59999389629810485"/>
        <bgColor indexed="9"/>
      </patternFill>
    </fill>
    <fill>
      <patternFill patternType="solid">
        <fgColor theme="9" tint="0.79998168889431442"/>
        <bgColor indexed="9"/>
      </patternFill>
    </fill>
    <fill>
      <patternFill patternType="solid">
        <fgColor theme="5" tint="0.79998168889431442"/>
        <bgColor indexed="9"/>
      </patternFill>
    </fill>
    <fill>
      <patternFill patternType="solid">
        <fgColor indexed="22"/>
        <bgColor indexed="64"/>
      </patternFill>
    </fill>
    <fill>
      <patternFill patternType="solid">
        <fgColor theme="0" tint="-0.249977111117893"/>
        <bgColor indexed="64"/>
      </patternFill>
    </fill>
    <fill>
      <patternFill patternType="solid">
        <fgColor theme="4" tint="0.79998168889431442"/>
        <bgColor indexed="9"/>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bottom style="double">
        <color indexed="8"/>
      </bottom>
      <diagonal/>
    </border>
    <border>
      <left/>
      <right/>
      <top style="thin">
        <color indexed="8"/>
      </top>
      <bottom style="double">
        <color indexed="8"/>
      </bottom>
      <diagonal/>
    </border>
    <border>
      <left/>
      <right/>
      <top/>
      <bottom style="double">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style="thin">
        <color indexed="64"/>
      </right>
      <top/>
      <bottom style="thin">
        <color indexed="64"/>
      </bottom>
      <diagonal/>
    </border>
  </borders>
  <cellStyleXfs count="10">
    <xf numFmtId="0" fontId="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30" fillId="0" borderId="0" applyNumberFormat="0" applyFill="0" applyBorder="0" applyAlignment="0" applyProtection="0"/>
    <xf numFmtId="43" fontId="12" fillId="0" borderId="0" applyFont="0" applyFill="0" applyBorder="0" applyAlignment="0" applyProtection="0"/>
    <xf numFmtId="0" fontId="11" fillId="0" borderId="0"/>
  </cellStyleXfs>
  <cellXfs count="271">
    <xf numFmtId="0" fontId="0" fillId="0" borderId="0" xfId="0"/>
    <xf numFmtId="0" fontId="1" fillId="0" borderId="0" xfId="0" applyFont="1"/>
    <xf numFmtId="0" fontId="1" fillId="0" borderId="0" xfId="0" applyFont="1" applyAlignment="1">
      <alignment wrapText="1"/>
    </xf>
    <xf numFmtId="0" fontId="2" fillId="0" borderId="0" xfId="0" applyFont="1" applyAlignment="1">
      <alignment horizontal="center"/>
    </xf>
    <xf numFmtId="164" fontId="1" fillId="0" borderId="2" xfId="0" applyNumberFormat="1" applyFont="1" applyBorder="1" applyAlignment="1" applyProtection="1">
      <alignment horizontal="right"/>
      <protection locked="0"/>
    </xf>
    <xf numFmtId="0" fontId="1" fillId="0" borderId="0" xfId="0" applyFont="1" applyAlignment="1">
      <alignment horizontal="right"/>
    </xf>
    <xf numFmtId="164" fontId="1" fillId="0" borderId="4" xfId="0" applyNumberFormat="1" applyFont="1" applyBorder="1" applyAlignment="1" applyProtection="1">
      <alignment horizontal="right"/>
      <protection locked="0"/>
    </xf>
    <xf numFmtId="0" fontId="5" fillId="4" borderId="0" xfId="0" applyFont="1" applyFill="1"/>
    <xf numFmtId="0" fontId="1" fillId="4" borderId="0" xfId="0" applyFont="1" applyFill="1"/>
    <xf numFmtId="0" fontId="5" fillId="0" borderId="0" xfId="0" applyFont="1"/>
    <xf numFmtId="0" fontId="1" fillId="4" borderId="0" xfId="0" applyFont="1" applyFill="1" applyAlignment="1">
      <alignment wrapText="1"/>
    </xf>
    <xf numFmtId="0" fontId="2" fillId="4" borderId="0" xfId="0" applyFont="1" applyFill="1"/>
    <xf numFmtId="0" fontId="7" fillId="4" borderId="0" xfId="0" applyFont="1" applyFill="1"/>
    <xf numFmtId="5" fontId="1" fillId="4" borderId="2" xfId="0" applyNumberFormat="1" applyFont="1" applyFill="1" applyBorder="1" applyAlignment="1" applyProtection="1">
      <alignment horizontal="right"/>
      <protection locked="0"/>
    </xf>
    <xf numFmtId="37" fontId="1" fillId="4" borderId="2" xfId="0" applyNumberFormat="1" applyFont="1" applyFill="1" applyBorder="1" applyAlignment="1" applyProtection="1">
      <alignment horizontal="right"/>
      <protection locked="0"/>
    </xf>
    <xf numFmtId="165" fontId="1" fillId="10" borderId="2" xfId="0" applyNumberFormat="1" applyFont="1" applyFill="1" applyBorder="1" applyAlignment="1">
      <alignment horizontal="right"/>
    </xf>
    <xf numFmtId="7" fontId="1" fillId="4" borderId="0" xfId="0" applyNumberFormat="1" applyFont="1" applyFill="1" applyAlignment="1">
      <alignment horizontal="right"/>
    </xf>
    <xf numFmtId="3" fontId="1" fillId="4" borderId="0" xfId="0" applyNumberFormat="1" applyFont="1" applyFill="1" applyAlignment="1">
      <alignment horizontal="right"/>
    </xf>
    <xf numFmtId="166" fontId="1" fillId="4" borderId="0" xfId="0" applyNumberFormat="1" applyFont="1" applyFill="1" applyAlignment="1">
      <alignment horizontal="right"/>
    </xf>
    <xf numFmtId="5" fontId="1" fillId="10" borderId="2" xfId="0" applyNumberFormat="1" applyFont="1" applyFill="1" applyBorder="1" applyAlignment="1">
      <alignment horizontal="right"/>
    </xf>
    <xf numFmtId="3" fontId="1" fillId="10" borderId="2" xfId="0" applyNumberFormat="1" applyFont="1" applyFill="1" applyBorder="1" applyAlignment="1">
      <alignment horizontal="right"/>
    </xf>
    <xf numFmtId="0" fontId="1" fillId="4" borderId="0" xfId="0" applyFont="1" applyFill="1" applyAlignment="1">
      <alignment horizontal="right"/>
    </xf>
    <xf numFmtId="165" fontId="1" fillId="0" borderId="0" xfId="0" applyNumberFormat="1" applyFont="1" applyAlignment="1">
      <alignment horizontal="right"/>
    </xf>
    <xf numFmtId="168" fontId="1" fillId="0" borderId="0" xfId="0" applyNumberFormat="1" applyFont="1" applyAlignment="1">
      <alignment horizontal="right"/>
    </xf>
    <xf numFmtId="166" fontId="1" fillId="0" borderId="0" xfId="0" applyNumberFormat="1" applyFont="1" applyAlignment="1">
      <alignment horizontal="right"/>
    </xf>
    <xf numFmtId="0" fontId="8" fillId="0" borderId="0" xfId="0" applyFont="1" applyAlignment="1">
      <alignment horizontal="right"/>
    </xf>
    <xf numFmtId="0" fontId="3" fillId="4" borderId="0" xfId="0" applyFont="1" applyFill="1"/>
    <xf numFmtId="168" fontId="1" fillId="4" borderId="0" xfId="0" applyNumberFormat="1" applyFont="1" applyFill="1" applyAlignment="1">
      <alignment horizontal="right"/>
    </xf>
    <xf numFmtId="0" fontId="1" fillId="10" borderId="0" xfId="0" applyFont="1" applyFill="1"/>
    <xf numFmtId="39" fontId="1" fillId="4" borderId="2" xfId="0" applyNumberFormat="1" applyFont="1" applyFill="1" applyBorder="1" applyAlignment="1" applyProtection="1">
      <alignment horizontal="right"/>
      <protection locked="0"/>
    </xf>
    <xf numFmtId="4" fontId="1" fillId="10" borderId="2" xfId="0" applyNumberFormat="1" applyFont="1" applyFill="1" applyBorder="1" applyAlignment="1">
      <alignment horizontal="right"/>
    </xf>
    <xf numFmtId="0" fontId="1" fillId="10" borderId="0" xfId="0" applyFont="1" applyFill="1" applyAlignment="1">
      <alignment horizontal="right"/>
    </xf>
    <xf numFmtId="0" fontId="3" fillId="0" borderId="0" xfId="0" applyFont="1"/>
    <xf numFmtId="5" fontId="1" fillId="2" borderId="2" xfId="0" applyNumberFormat="1" applyFont="1" applyFill="1" applyBorder="1" applyAlignment="1">
      <alignment horizontal="right"/>
    </xf>
    <xf numFmtId="0" fontId="9" fillId="4" borderId="2" xfId="0" applyFont="1" applyFill="1" applyBorder="1" applyAlignment="1">
      <alignment horizontal="center"/>
    </xf>
    <xf numFmtId="3" fontId="9" fillId="4" borderId="2" xfId="0" applyNumberFormat="1" applyFont="1" applyFill="1" applyBorder="1" applyAlignment="1">
      <alignment horizontal="center"/>
    </xf>
    <xf numFmtId="0" fontId="10" fillId="0" borderId="0" xfId="1"/>
    <xf numFmtId="0" fontId="11" fillId="0" borderId="0" xfId="1" applyFont="1"/>
    <xf numFmtId="6" fontId="10" fillId="0" borderId="0" xfId="2" applyNumberFormat="1" applyFont="1" applyFill="1" applyProtection="1"/>
    <xf numFmtId="6" fontId="10" fillId="0" borderId="0" xfId="1" applyNumberFormat="1"/>
    <xf numFmtId="6" fontId="10" fillId="0" borderId="8" xfId="2" applyNumberFormat="1" applyFont="1" applyFill="1" applyBorder="1" applyAlignment="1" applyProtection="1">
      <alignment horizontal="center"/>
    </xf>
    <xf numFmtId="0" fontId="6" fillId="0" borderId="0" xfId="1" applyFont="1"/>
    <xf numFmtId="37" fontId="10" fillId="0" borderId="0" xfId="1" applyNumberFormat="1"/>
    <xf numFmtId="6" fontId="10" fillId="0" borderId="9" xfId="1" applyNumberFormat="1" applyBorder="1"/>
    <xf numFmtId="6" fontId="10" fillId="0" borderId="10" xfId="1" applyNumberFormat="1" applyBorder="1"/>
    <xf numFmtId="43" fontId="10" fillId="0" borderId="0" xfId="2" applyFont="1" applyProtection="1"/>
    <xf numFmtId="6" fontId="10" fillId="0" borderId="0" xfId="3" applyNumberFormat="1" applyFont="1" applyFill="1" applyBorder="1" applyProtection="1"/>
    <xf numFmtId="0" fontId="14" fillId="0" borderId="0" xfId="0" applyFont="1"/>
    <xf numFmtId="0" fontId="16" fillId="0" borderId="0" xfId="0" applyFont="1"/>
    <xf numFmtId="0" fontId="15" fillId="0" borderId="0" xfId="0" applyFont="1"/>
    <xf numFmtId="0" fontId="13" fillId="0" borderId="2" xfId="0" applyFont="1" applyBorder="1"/>
    <xf numFmtId="0" fontId="13" fillId="0" borderId="0" xfId="0" applyFont="1"/>
    <xf numFmtId="0" fontId="14" fillId="0" borderId="0" xfId="0" applyFont="1" applyAlignment="1">
      <alignment horizontal="center"/>
    </xf>
    <xf numFmtId="0" fontId="16" fillId="0" borderId="0" xfId="0" applyFont="1" applyAlignment="1">
      <alignment horizontal="center"/>
    </xf>
    <xf numFmtId="0" fontId="15" fillId="0" borderId="2" xfId="0" applyFont="1" applyBorder="1" applyAlignment="1">
      <alignment horizontal="center"/>
    </xf>
    <xf numFmtId="0" fontId="0" fillId="0" borderId="0" xfId="0" applyAlignment="1">
      <alignment horizontal="center"/>
    </xf>
    <xf numFmtId="169" fontId="14" fillId="0" borderId="0" xfId="4" applyNumberFormat="1" applyFont="1"/>
    <xf numFmtId="0" fontId="1" fillId="0" borderId="0" xfId="0" applyFont="1" applyAlignment="1">
      <alignment horizontal="center"/>
    </xf>
    <xf numFmtId="0" fontId="1" fillId="4" borderId="0" xfId="0" applyFont="1" applyFill="1" applyAlignment="1">
      <alignment horizontal="center"/>
    </xf>
    <xf numFmtId="0" fontId="1" fillId="9" borderId="2" xfId="0" applyFont="1" applyFill="1" applyBorder="1" applyAlignment="1">
      <alignment horizontal="center" wrapText="1"/>
    </xf>
    <xf numFmtId="165" fontId="1" fillId="10" borderId="2" xfId="5" applyNumberFormat="1" applyFont="1" applyFill="1" applyBorder="1" applyAlignment="1" applyProtection="1">
      <alignment horizontal="right"/>
    </xf>
    <xf numFmtId="165" fontId="1" fillId="10" borderId="2" xfId="4" applyNumberFormat="1" applyFont="1" applyFill="1" applyBorder="1" applyAlignment="1" applyProtection="1">
      <alignment horizontal="right"/>
    </xf>
    <xf numFmtId="0" fontId="10" fillId="0" borderId="0" xfId="1" applyAlignment="1">
      <alignment wrapText="1"/>
    </xf>
    <xf numFmtId="0" fontId="11" fillId="0" borderId="0" xfId="1" applyFont="1" applyAlignment="1">
      <alignment horizontal="center"/>
    </xf>
    <xf numFmtId="0" fontId="18" fillId="0" borderId="0" xfId="0" applyFont="1"/>
    <xf numFmtId="5" fontId="1" fillId="0" borderId="0" xfId="0" applyNumberFormat="1" applyFont="1" applyAlignment="1">
      <alignment horizontal="right"/>
    </xf>
    <xf numFmtId="43" fontId="14" fillId="0" borderId="0" xfId="4" applyFont="1"/>
    <xf numFmtId="170" fontId="10" fillId="0" borderId="0" xfId="1" applyNumberFormat="1"/>
    <xf numFmtId="0" fontId="10" fillId="0" borderId="0" xfId="1" applyAlignment="1">
      <alignment horizontal="left" wrapText="1"/>
    </xf>
    <xf numFmtId="0" fontId="10" fillId="0" borderId="0" xfId="1" applyAlignment="1">
      <alignment vertical="top"/>
    </xf>
    <xf numFmtId="0" fontId="11" fillId="0" borderId="12" xfId="1" applyFont="1" applyBorder="1"/>
    <xf numFmtId="0" fontId="19" fillId="0" borderId="0" xfId="1" applyFont="1" applyAlignment="1">
      <alignment horizontal="center"/>
    </xf>
    <xf numFmtId="6" fontId="10" fillId="0" borderId="11" xfId="3" applyNumberFormat="1" applyFont="1" applyFill="1" applyBorder="1" applyProtection="1">
      <protection locked="0"/>
    </xf>
    <xf numFmtId="0" fontId="11" fillId="0" borderId="12" xfId="1" applyFont="1" applyBorder="1" applyProtection="1">
      <protection locked="0"/>
    </xf>
    <xf numFmtId="6" fontId="10" fillId="0" borderId="12" xfId="2" applyNumberFormat="1" applyFont="1" applyFill="1" applyBorder="1" applyProtection="1">
      <protection locked="0"/>
    </xf>
    <xf numFmtId="170" fontId="10" fillId="0" borderId="12" xfId="1" applyNumberFormat="1" applyBorder="1" applyProtection="1">
      <protection locked="0"/>
    </xf>
    <xf numFmtId="170" fontId="10" fillId="0" borderId="8" xfId="1" applyNumberFormat="1" applyBorder="1" applyProtection="1">
      <protection locked="0"/>
    </xf>
    <xf numFmtId="0" fontId="1" fillId="0" borderId="0" xfId="0" applyFont="1" applyAlignment="1">
      <alignment vertical="top"/>
    </xf>
    <xf numFmtId="0" fontId="11" fillId="0" borderId="8" xfId="1" applyFont="1" applyBorder="1"/>
    <xf numFmtId="170" fontId="10" fillId="0" borderId="0" xfId="1" applyNumberFormat="1" applyProtection="1">
      <protection locked="0"/>
    </xf>
    <xf numFmtId="0" fontId="20" fillId="0" borderId="0" xfId="0" applyFont="1"/>
    <xf numFmtId="0" fontId="0" fillId="0" borderId="6" xfId="0" applyBorder="1"/>
    <xf numFmtId="5" fontId="1" fillId="4" borderId="2" xfId="0" applyNumberFormat="1" applyFont="1" applyFill="1" applyBorder="1" applyAlignment="1">
      <alignment horizontal="right"/>
    </xf>
    <xf numFmtId="37" fontId="1" fillId="4" borderId="2" xfId="0" applyNumberFormat="1" applyFont="1" applyFill="1" applyBorder="1" applyAlignment="1">
      <alignment horizontal="right"/>
    </xf>
    <xf numFmtId="167" fontId="1" fillId="0" borderId="0" xfId="0" applyNumberFormat="1" applyFont="1" applyAlignment="1">
      <alignment horizontal="right"/>
    </xf>
    <xf numFmtId="39" fontId="1" fillId="4" borderId="2" xfId="0" applyNumberFormat="1" applyFont="1" applyFill="1" applyBorder="1" applyAlignment="1">
      <alignment horizontal="right"/>
    </xf>
    <xf numFmtId="0" fontId="0" fillId="0" borderId="0" xfId="0" applyAlignment="1">
      <alignment horizontal="right"/>
    </xf>
    <xf numFmtId="170" fontId="10" fillId="0" borderId="8" xfId="2" applyNumberFormat="1" applyFont="1" applyFill="1" applyBorder="1" applyProtection="1"/>
    <xf numFmtId="6" fontId="10" fillId="0" borderId="8" xfId="1" applyNumberFormat="1" applyBorder="1"/>
    <xf numFmtId="6" fontId="10" fillId="0" borderId="8" xfId="2" applyNumberFormat="1" applyFont="1" applyFill="1" applyBorder="1" applyProtection="1"/>
    <xf numFmtId="170" fontId="10" fillId="0" borderId="12" xfId="2" applyNumberFormat="1" applyFont="1" applyFill="1" applyBorder="1" applyProtection="1"/>
    <xf numFmtId="6" fontId="10" fillId="0" borderId="12" xfId="1" applyNumberFormat="1" applyBorder="1"/>
    <xf numFmtId="6" fontId="10" fillId="0" borderId="12" xfId="2" applyNumberFormat="1" applyFont="1" applyFill="1" applyBorder="1" applyProtection="1"/>
    <xf numFmtId="170" fontId="10" fillId="0" borderId="12" xfId="1" applyNumberFormat="1" applyBorder="1"/>
    <xf numFmtId="6" fontId="10" fillId="0" borderId="11" xfId="3" applyNumberFormat="1" applyFont="1" applyFill="1" applyBorder="1" applyProtection="1"/>
    <xf numFmtId="43" fontId="13" fillId="0" borderId="0" xfId="4" applyFont="1" applyBorder="1"/>
    <xf numFmtId="43" fontId="14" fillId="0" borderId="0" xfId="4" applyFont="1" applyProtection="1">
      <protection locked="0"/>
    </xf>
    <xf numFmtId="169" fontId="14" fillId="0" borderId="0" xfId="4" applyNumberFormat="1" applyFont="1" applyProtection="1">
      <protection locked="0"/>
    </xf>
    <xf numFmtId="0" fontId="11" fillId="0" borderId="0" xfId="1" applyFont="1" applyProtection="1">
      <protection locked="0"/>
    </xf>
    <xf numFmtId="0" fontId="21" fillId="0" borderId="12" xfId="1" applyFont="1" applyBorder="1" applyAlignment="1" applyProtection="1">
      <alignment horizontal="center"/>
      <protection locked="0"/>
    </xf>
    <xf numFmtId="0" fontId="19" fillId="0" borderId="0" xfId="1" applyFont="1" applyAlignment="1" applyProtection="1">
      <alignment horizontal="center"/>
      <protection locked="0"/>
    </xf>
    <xf numFmtId="170" fontId="10" fillId="0" borderId="12" xfId="2" applyNumberFormat="1" applyFont="1" applyFill="1" applyBorder="1" applyProtection="1">
      <protection locked="0"/>
    </xf>
    <xf numFmtId="0" fontId="0" fillId="0" borderId="0" xfId="0" applyProtection="1">
      <protection locked="0"/>
    </xf>
    <xf numFmtId="0" fontId="22" fillId="0" borderId="12" xfId="1" applyFont="1" applyBorder="1" applyProtection="1">
      <protection locked="0"/>
    </xf>
    <xf numFmtId="170" fontId="10" fillId="0" borderId="8" xfId="2" applyNumberFormat="1" applyFont="1" applyFill="1" applyBorder="1" applyProtection="1">
      <protection locked="0"/>
    </xf>
    <xf numFmtId="43" fontId="14" fillId="0" borderId="2" xfId="4" applyFont="1" applyBorder="1"/>
    <xf numFmtId="43" fontId="14" fillId="0" borderId="2" xfId="4" applyFont="1" applyBorder="1" applyProtection="1">
      <protection locked="0"/>
    </xf>
    <xf numFmtId="164" fontId="1" fillId="0" borderId="2" xfId="0" applyNumberFormat="1" applyFont="1" applyBorder="1" applyAlignment="1" applyProtection="1">
      <alignment vertical="center"/>
      <protection locked="0"/>
    </xf>
    <xf numFmtId="3" fontId="1" fillId="4" borderId="2" xfId="0" applyNumberFormat="1" applyFont="1" applyFill="1" applyBorder="1" applyAlignment="1">
      <alignment horizontal="right"/>
    </xf>
    <xf numFmtId="0" fontId="28" fillId="0" borderId="2" xfId="0" applyFont="1" applyBorder="1"/>
    <xf numFmtId="0" fontId="0" fillId="0" borderId="0" xfId="0" applyAlignment="1">
      <alignment vertical="top"/>
    </xf>
    <xf numFmtId="0" fontId="21" fillId="0" borderId="8" xfId="1" applyFont="1" applyBorder="1" applyAlignment="1">
      <alignment horizontal="center"/>
    </xf>
    <xf numFmtId="0" fontId="22" fillId="0" borderId="0" xfId="1" applyFont="1"/>
    <xf numFmtId="0" fontId="23" fillId="0" borderId="0" xfId="1" applyFont="1"/>
    <xf numFmtId="170" fontId="10" fillId="0" borderId="8" xfId="1" applyNumberFormat="1" applyBorder="1"/>
    <xf numFmtId="0" fontId="21" fillId="0" borderId="12" xfId="1" applyFont="1" applyBorder="1" applyAlignment="1">
      <alignment horizontal="center"/>
    </xf>
    <xf numFmtId="170" fontId="10" fillId="0" borderId="11" xfId="1" applyNumberFormat="1" applyBorder="1"/>
    <xf numFmtId="0" fontId="18" fillId="0" borderId="0" xfId="0" applyFont="1" applyAlignment="1">
      <alignment horizontal="center"/>
    </xf>
    <xf numFmtId="0" fontId="29" fillId="0" borderId="0" xfId="0" applyFont="1" applyAlignment="1">
      <alignment horizontal="right" indent="1"/>
    </xf>
    <xf numFmtId="0" fontId="26" fillId="0" borderId="0" xfId="0" applyFont="1"/>
    <xf numFmtId="0" fontId="27" fillId="0" borderId="0" xfId="0" applyFont="1"/>
    <xf numFmtId="0" fontId="6" fillId="22" borderId="18" xfId="0" applyFont="1" applyFill="1" applyBorder="1"/>
    <xf numFmtId="0" fontId="6" fillId="22" borderId="19" xfId="0" applyFont="1" applyFill="1" applyBorder="1"/>
    <xf numFmtId="0" fontId="6" fillId="22" borderId="13" xfId="0" applyFont="1" applyFill="1" applyBorder="1"/>
    <xf numFmtId="0" fontId="6" fillId="22" borderId="12" xfId="0" applyFont="1" applyFill="1" applyBorder="1"/>
    <xf numFmtId="0" fontId="6" fillId="23" borderId="1" xfId="0" applyFont="1" applyFill="1" applyBorder="1" applyAlignment="1">
      <alignment horizontal="center"/>
    </xf>
    <xf numFmtId="0" fontId="6" fillId="23" borderId="5" xfId="0" applyFont="1" applyFill="1" applyBorder="1" applyAlignment="1">
      <alignment horizontal="center"/>
    </xf>
    <xf numFmtId="0" fontId="6" fillId="23" borderId="20" xfId="0" applyFont="1" applyFill="1" applyBorder="1" applyAlignment="1">
      <alignment horizontal="center" wrapText="1"/>
    </xf>
    <xf numFmtId="0" fontId="6" fillId="23" borderId="21" xfId="0" applyFont="1" applyFill="1" applyBorder="1" applyAlignment="1">
      <alignment horizontal="center"/>
    </xf>
    <xf numFmtId="0" fontId="6" fillId="23" borderId="6" xfId="0" applyFont="1" applyFill="1" applyBorder="1" applyAlignment="1">
      <alignment horizontal="center"/>
    </xf>
    <xf numFmtId="0" fontId="6" fillId="23" borderId="15" xfId="0" applyFont="1" applyFill="1" applyBorder="1" applyAlignment="1">
      <alignment horizontal="center" wrapText="1"/>
    </xf>
    <xf numFmtId="0" fontId="6" fillId="23" borderId="14" xfId="0" applyFont="1" applyFill="1" applyBorder="1" applyAlignment="1">
      <alignment horizontal="center"/>
    </xf>
    <xf numFmtId="0" fontId="29" fillId="23" borderId="24" xfId="0" applyFont="1" applyFill="1" applyBorder="1"/>
    <xf numFmtId="0" fontId="29" fillId="0" borderId="24" xfId="0" applyFont="1" applyBorder="1" applyAlignment="1">
      <alignment horizontal="center"/>
    </xf>
    <xf numFmtId="0" fontId="29" fillId="23" borderId="25" xfId="0" applyFont="1" applyFill="1" applyBorder="1" applyAlignment="1">
      <alignment horizontal="right" indent="1"/>
    </xf>
    <xf numFmtId="169" fontId="29" fillId="0" borderId="26" xfId="4" applyNumberFormat="1" applyFont="1" applyBorder="1" applyAlignment="1" applyProtection="1">
      <alignment horizontal="right" indent="1"/>
    </xf>
    <xf numFmtId="0" fontId="29" fillId="23" borderId="27" xfId="0" applyFont="1" applyFill="1" applyBorder="1" applyAlignment="1">
      <alignment horizontal="right" indent="1"/>
    </xf>
    <xf numFmtId="0" fontId="29" fillId="0" borderId="0" xfId="0" applyFont="1"/>
    <xf numFmtId="0" fontId="28" fillId="0" borderId="16" xfId="0" applyFont="1" applyBorder="1" applyAlignment="1">
      <alignment horizontal="center"/>
    </xf>
    <xf numFmtId="0" fontId="28" fillId="0" borderId="0" xfId="0" applyFont="1"/>
    <xf numFmtId="0" fontId="28" fillId="0" borderId="2" xfId="0" applyFont="1" applyBorder="1" applyAlignment="1">
      <alignment horizontal="center"/>
    </xf>
    <xf numFmtId="0" fontId="28" fillId="0" borderId="5" xfId="0" applyFont="1" applyBorder="1" applyAlignment="1">
      <alignment horizontal="center"/>
    </xf>
    <xf numFmtId="0" fontId="10" fillId="0" borderId="22" xfId="0" applyFont="1" applyBorder="1" applyAlignment="1">
      <alignment horizontal="left"/>
    </xf>
    <xf numFmtId="1" fontId="28" fillId="0" borderId="23" xfId="4" applyNumberFormat="1" applyFont="1" applyBorder="1" applyAlignment="1" applyProtection="1">
      <alignment horizontal="right" indent="1"/>
    </xf>
    <xf numFmtId="1" fontId="28" fillId="0" borderId="5" xfId="4" applyNumberFormat="1" applyFont="1" applyBorder="1" applyAlignment="1" applyProtection="1">
      <alignment horizontal="right" indent="1"/>
    </xf>
    <xf numFmtId="0" fontId="10" fillId="0" borderId="6" xfId="0" applyFont="1" applyBorder="1" applyAlignment="1">
      <alignment horizontal="left"/>
    </xf>
    <xf numFmtId="0" fontId="11" fillId="0" borderId="2" xfId="9" applyBorder="1" applyAlignment="1">
      <alignment wrapText="1"/>
    </xf>
    <xf numFmtId="0" fontId="28" fillId="0" borderId="2" xfId="6" applyFont="1" applyBorder="1" applyAlignment="1">
      <alignment horizontal="center"/>
    </xf>
    <xf numFmtId="0" fontId="28" fillId="0" borderId="2" xfId="6" applyFont="1" applyBorder="1" applyAlignment="1">
      <alignment horizontal="left"/>
    </xf>
    <xf numFmtId="0" fontId="28" fillId="0" borderId="22" xfId="0" applyFont="1" applyBorder="1"/>
    <xf numFmtId="37" fontId="29" fillId="0" borderId="26" xfId="4" applyNumberFormat="1" applyFont="1" applyBorder="1" applyAlignment="1" applyProtection="1">
      <alignment horizontal="center"/>
    </xf>
    <xf numFmtId="0" fontId="12" fillId="0" borderId="0" xfId="6"/>
    <xf numFmtId="0" fontId="12" fillId="0" borderId="0" xfId="6" applyAlignment="1">
      <alignment horizontal="center"/>
    </xf>
    <xf numFmtId="0" fontId="32" fillId="0" borderId="0" xfId="6" applyFont="1"/>
    <xf numFmtId="0" fontId="32" fillId="0" borderId="0" xfId="6" applyFont="1" applyAlignment="1">
      <alignment horizontal="center"/>
    </xf>
    <xf numFmtId="0" fontId="32" fillId="0" borderId="0" xfId="6" applyFont="1" applyAlignment="1">
      <alignment horizontal="left"/>
    </xf>
    <xf numFmtId="0" fontId="1" fillId="9" borderId="2" xfId="0" applyFont="1" applyFill="1" applyBorder="1" applyAlignment="1">
      <alignment horizontal="center"/>
    </xf>
    <xf numFmtId="0" fontId="0" fillId="0" borderId="12" xfId="0" applyBorder="1" applyAlignment="1">
      <alignment horizontal="left" vertical="top"/>
    </xf>
    <xf numFmtId="0" fontId="0" fillId="0" borderId="0" xfId="0" applyAlignment="1">
      <alignment wrapText="1"/>
    </xf>
    <xf numFmtId="0" fontId="2" fillId="0" borderId="0" xfId="0" applyFont="1" applyAlignment="1">
      <alignment wrapText="1"/>
    </xf>
    <xf numFmtId="0" fontId="1" fillId="0" borderId="0" xfId="0" applyFont="1" applyAlignment="1">
      <alignment horizontal="center" vertical="center" wrapText="1"/>
    </xf>
    <xf numFmtId="0" fontId="1" fillId="5"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12" borderId="2" xfId="0" applyFont="1" applyFill="1" applyBorder="1" applyAlignment="1">
      <alignment horizontal="center" vertical="center" wrapText="1"/>
    </xf>
    <xf numFmtId="0" fontId="1" fillId="14" borderId="2" xfId="0" applyFont="1" applyFill="1" applyBorder="1" applyAlignment="1">
      <alignment horizontal="center" vertical="center" wrapText="1"/>
    </xf>
    <xf numFmtId="0" fontId="1" fillId="15" borderId="2" xfId="0" applyFont="1" applyFill="1" applyBorder="1" applyAlignment="1">
      <alignment horizontal="center" vertical="center" wrapText="1"/>
    </xf>
    <xf numFmtId="0" fontId="1" fillId="13" borderId="2" xfId="0" applyFont="1" applyFill="1" applyBorder="1" applyAlignment="1">
      <alignment horizontal="center" vertical="center" wrapText="1"/>
    </xf>
    <xf numFmtId="164" fontId="1" fillId="0" borderId="2" xfId="0" applyNumberFormat="1" applyFont="1" applyBorder="1"/>
    <xf numFmtId="164" fontId="1" fillId="0" borderId="0" xfId="0" applyNumberFormat="1" applyFont="1"/>
    <xf numFmtId="0" fontId="4" fillId="0" borderId="0" xfId="0" applyFont="1" applyAlignment="1">
      <alignment vertical="center" wrapText="1"/>
    </xf>
    <xf numFmtId="164" fontId="1" fillId="0" borderId="0" xfId="0" applyNumberFormat="1" applyFont="1" applyAlignment="1">
      <alignment horizontal="right"/>
    </xf>
    <xf numFmtId="164" fontId="1" fillId="0" borderId="2" xfId="0" applyNumberFormat="1" applyFont="1" applyBorder="1" applyAlignment="1">
      <alignment horizontal="right"/>
    </xf>
    <xf numFmtId="164" fontId="1" fillId="0" borderId="4" xfId="0" applyNumberFormat="1" applyFont="1" applyBorder="1" applyAlignment="1">
      <alignment horizontal="right"/>
    </xf>
    <xf numFmtId="164" fontId="1" fillId="11" borderId="2" xfId="0" applyNumberFormat="1" applyFont="1" applyFill="1" applyBorder="1" applyAlignment="1">
      <alignment horizontal="right"/>
    </xf>
    <xf numFmtId="164" fontId="5" fillId="2" borderId="2" xfId="0" applyNumberFormat="1" applyFont="1" applyFill="1" applyBorder="1"/>
    <xf numFmtId="164" fontId="5" fillId="0" borderId="0" xfId="0" applyNumberFormat="1" applyFont="1"/>
    <xf numFmtId="164" fontId="1" fillId="2" borderId="2" xfId="0" applyNumberFormat="1" applyFont="1" applyFill="1" applyBorder="1" applyAlignment="1">
      <alignment horizontal="right"/>
    </xf>
    <xf numFmtId="0" fontId="0" fillId="3" borderId="0" xfId="0" applyFill="1"/>
    <xf numFmtId="164" fontId="1" fillId="2" borderId="2" xfId="0" applyNumberFormat="1" applyFont="1" applyFill="1" applyBorder="1"/>
    <xf numFmtId="164" fontId="1" fillId="2" borderId="5" xfId="0" applyNumberFormat="1" applyFont="1" applyFill="1" applyBorder="1"/>
    <xf numFmtId="164" fontId="1" fillId="11" borderId="5" xfId="0" applyNumberFormat="1" applyFont="1" applyFill="1" applyBorder="1"/>
    <xf numFmtId="0" fontId="0" fillId="0" borderId="7" xfId="0" applyBorder="1"/>
    <xf numFmtId="164" fontId="1" fillId="0" borderId="2" xfId="0" applyNumberFormat="1" applyFont="1" applyBorder="1" applyAlignment="1">
      <alignment vertical="center" wrapText="1"/>
    </xf>
    <xf numFmtId="164" fontId="1" fillId="2" borderId="2" xfId="0" applyNumberFormat="1" applyFont="1" applyFill="1" applyBorder="1" applyAlignment="1">
      <alignment vertical="center"/>
    </xf>
    <xf numFmtId="164" fontId="1" fillId="0" borderId="2" xfId="0" applyNumberFormat="1" applyFont="1" applyBorder="1" applyAlignment="1">
      <alignment horizontal="right" vertical="center"/>
    </xf>
    <xf numFmtId="164" fontId="1" fillId="0" borderId="2" xfId="0" applyNumberFormat="1" applyFont="1" applyBorder="1" applyAlignment="1">
      <alignment vertical="center"/>
    </xf>
    <xf numFmtId="164" fontId="1" fillId="11" borderId="2" xfId="0" applyNumberFormat="1" applyFont="1" applyFill="1" applyBorder="1" applyAlignment="1">
      <alignment horizontal="right" vertical="center"/>
    </xf>
    <xf numFmtId="164" fontId="1" fillId="0" borderId="0" xfId="0" applyNumberFormat="1" applyFont="1" applyAlignment="1">
      <alignment vertical="center"/>
    </xf>
    <xf numFmtId="164" fontId="5" fillId="2" borderId="2" xfId="0" applyNumberFormat="1" applyFont="1" applyFill="1" applyBorder="1" applyAlignment="1">
      <alignment vertical="center"/>
    </xf>
    <xf numFmtId="164" fontId="1" fillId="2" borderId="2" xfId="0" applyNumberFormat="1" applyFont="1" applyFill="1" applyBorder="1" applyAlignment="1">
      <alignment horizontal="right" vertical="center"/>
    </xf>
    <xf numFmtId="0" fontId="20" fillId="0" borderId="0" xfId="0" applyFont="1" applyAlignment="1">
      <alignment vertical="top" wrapText="1"/>
    </xf>
    <xf numFmtId="0" fontId="0" fillId="0" borderId="0" xfId="0" applyAlignment="1">
      <alignment vertical="top" wrapText="1"/>
    </xf>
    <xf numFmtId="0" fontId="0" fillId="0" borderId="0" xfId="0" applyAlignment="1">
      <alignment horizontal="left" vertical="top" wrapText="1"/>
    </xf>
    <xf numFmtId="0" fontId="20" fillId="0" borderId="0" xfId="0" applyFont="1" applyAlignment="1">
      <alignment wrapText="1"/>
    </xf>
    <xf numFmtId="1" fontId="28" fillId="0" borderId="23" xfId="4" applyNumberFormat="1" applyFont="1" applyBorder="1" applyAlignment="1" applyProtection="1">
      <alignment horizontal="center"/>
    </xf>
    <xf numFmtId="0" fontId="28" fillId="0" borderId="28" xfId="0" applyFont="1" applyBorder="1"/>
    <xf numFmtId="1" fontId="28" fillId="0" borderId="23" xfId="4" applyNumberFormat="1" applyFont="1" applyFill="1" applyBorder="1" applyAlignment="1" applyProtection="1">
      <alignment horizontal="center"/>
    </xf>
    <xf numFmtId="1" fontId="28" fillId="0" borderId="5" xfId="4" applyNumberFormat="1" applyFont="1" applyBorder="1" applyAlignment="1" applyProtection="1">
      <alignment horizontal="center"/>
    </xf>
    <xf numFmtId="1" fontId="28" fillId="0" borderId="5" xfId="4" applyNumberFormat="1" applyFont="1" applyFill="1" applyBorder="1" applyAlignment="1" applyProtection="1">
      <alignment horizontal="center"/>
    </xf>
    <xf numFmtId="0" fontId="0" fillId="0" borderId="5" xfId="0" applyBorder="1" applyAlignment="1">
      <alignment horizontal="left" vertical="top" wrapText="1"/>
    </xf>
    <xf numFmtId="0" fontId="0" fillId="0" borderId="6" xfId="0" applyBorder="1" applyAlignment="1">
      <alignment horizontal="left" vertical="top" wrapText="1"/>
    </xf>
    <xf numFmtId="0" fontId="20" fillId="0" borderId="0" xfId="0" applyFont="1" applyAlignment="1">
      <alignment horizontal="left" wrapText="1"/>
    </xf>
    <xf numFmtId="0" fontId="20" fillId="0" borderId="0" xfId="0" applyFont="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20" fillId="0" borderId="0" xfId="0" applyFont="1" applyAlignment="1">
      <alignment horizontal="left"/>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8" fillId="0" borderId="0" xfId="0" applyFont="1" applyAlignment="1">
      <alignment horizontal="center"/>
    </xf>
    <xf numFmtId="0" fontId="3" fillId="5" borderId="8" xfId="0" applyFont="1" applyFill="1" applyBorder="1" applyAlignment="1">
      <alignment horizontal="center" wrapText="1"/>
    </xf>
    <xf numFmtId="0" fontId="3" fillId="6" borderId="8" xfId="0" applyFont="1" applyFill="1" applyBorder="1" applyAlignment="1">
      <alignment horizontal="center" wrapText="1"/>
    </xf>
    <xf numFmtId="0" fontId="3" fillId="7" borderId="8" xfId="0" applyFont="1" applyFill="1" applyBorder="1" applyAlignment="1">
      <alignment horizontal="center" wrapText="1"/>
    </xf>
    <xf numFmtId="0" fontId="3" fillId="8" borderId="8" xfId="0" applyFont="1" applyFill="1" applyBorder="1" applyAlignment="1">
      <alignment horizontal="center" wrapText="1"/>
    </xf>
    <xf numFmtId="0" fontId="3" fillId="12" borderId="8" xfId="0" applyFont="1" applyFill="1" applyBorder="1" applyAlignment="1">
      <alignment horizontal="center" wrapText="1"/>
    </xf>
    <xf numFmtId="0" fontId="3" fillId="14" borderId="8" xfId="0" applyFont="1" applyFill="1" applyBorder="1" applyAlignment="1">
      <alignment horizontal="center" wrapText="1"/>
    </xf>
    <xf numFmtId="0" fontId="3" fillId="15" borderId="8" xfId="0" applyFont="1" applyFill="1" applyBorder="1" applyAlignment="1">
      <alignment horizontal="center" wrapText="1"/>
    </xf>
    <xf numFmtId="0" fontId="3" fillId="13" borderId="8" xfId="0" applyFont="1" applyFill="1" applyBorder="1" applyAlignment="1">
      <alignment horizont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5" fillId="0" borderId="5" xfId="0" applyFont="1" applyBorder="1" applyAlignment="1">
      <alignment horizontal="right"/>
    </xf>
    <xf numFmtId="0" fontId="5" fillId="0" borderId="6" xfId="0" applyFont="1" applyBorder="1" applyAlignment="1">
      <alignment horizontal="right"/>
    </xf>
    <xf numFmtId="0" fontId="1" fillId="0" borderId="2" xfId="0" applyFont="1" applyBorder="1" applyAlignment="1">
      <alignment horizontal="center" vertical="center" wrapText="1"/>
    </xf>
    <xf numFmtId="0" fontId="1" fillId="0" borderId="5"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7" fillId="24" borderId="2" xfId="0" applyFont="1" applyFill="1" applyBorder="1" applyAlignment="1">
      <alignment horizontal="center"/>
    </xf>
    <xf numFmtId="0" fontId="1" fillId="9" borderId="2" xfId="0" applyFont="1" applyFill="1" applyBorder="1" applyAlignment="1">
      <alignment horizontal="center"/>
    </xf>
    <xf numFmtId="0" fontId="5" fillId="0" borderId="0" xfId="0" applyFont="1" applyAlignment="1">
      <alignment horizontal="center"/>
    </xf>
    <xf numFmtId="0" fontId="1" fillId="0" borderId="5" xfId="0" applyFont="1" applyBorder="1" applyAlignment="1">
      <alignment horizontal="left" vertical="top" wrapText="1"/>
    </xf>
    <xf numFmtId="0" fontId="1" fillId="0" borderId="12" xfId="0" applyFont="1" applyBorder="1" applyAlignment="1">
      <alignment horizontal="left" vertical="top" wrapText="1"/>
    </xf>
    <xf numFmtId="0" fontId="1" fillId="0" borderId="6" xfId="0" applyFont="1" applyBorder="1" applyAlignment="1">
      <alignment horizontal="left" vertical="top" wrapText="1"/>
    </xf>
    <xf numFmtId="0" fontId="17" fillId="18" borderId="2" xfId="0" applyFont="1" applyFill="1" applyBorder="1" applyAlignment="1">
      <alignment horizontal="center"/>
    </xf>
    <xf numFmtId="0" fontId="17" fillId="17" borderId="2" xfId="0" applyFont="1" applyFill="1" applyBorder="1" applyAlignment="1">
      <alignment horizontal="center"/>
    </xf>
    <xf numFmtId="0" fontId="17" fillId="16" borderId="2" xfId="0" applyFont="1" applyFill="1" applyBorder="1" applyAlignment="1">
      <alignment horizontal="center"/>
    </xf>
    <xf numFmtId="16" fontId="17" fillId="19" borderId="2" xfId="0" applyNumberFormat="1" applyFont="1" applyFill="1" applyBorder="1" applyAlignment="1">
      <alignment horizontal="center"/>
    </xf>
    <xf numFmtId="16" fontId="17" fillId="19" borderId="2" xfId="0" quotePrefix="1" applyNumberFormat="1" applyFont="1" applyFill="1" applyBorder="1" applyAlignment="1">
      <alignment horizontal="center"/>
    </xf>
    <xf numFmtId="16" fontId="17" fillId="20" borderId="2" xfId="0" applyNumberFormat="1" applyFont="1" applyFill="1" applyBorder="1" applyAlignment="1">
      <alignment horizontal="center"/>
    </xf>
    <xf numFmtId="16" fontId="17" fillId="20" borderId="2" xfId="0" quotePrefix="1" applyNumberFormat="1" applyFont="1" applyFill="1" applyBorder="1" applyAlignment="1">
      <alignment horizontal="center"/>
    </xf>
    <xf numFmtId="16" fontId="17" fillId="21" borderId="2" xfId="0" applyNumberFormat="1" applyFont="1" applyFill="1" applyBorder="1" applyAlignment="1">
      <alignment horizontal="center"/>
    </xf>
    <xf numFmtId="16" fontId="17" fillId="21" borderId="2" xfId="0" quotePrefix="1" applyNumberFormat="1" applyFont="1" applyFill="1" applyBorder="1" applyAlignment="1">
      <alignment horizontal="center"/>
    </xf>
    <xf numFmtId="16" fontId="17" fillId="9" borderId="2" xfId="0" applyNumberFormat="1" applyFont="1" applyFill="1" applyBorder="1" applyAlignment="1">
      <alignment horizontal="center"/>
    </xf>
    <xf numFmtId="16" fontId="17" fillId="9" borderId="2" xfId="0" quotePrefix="1" applyNumberFormat="1" applyFont="1" applyFill="1" applyBorder="1" applyAlignment="1">
      <alignment horizontal="center"/>
    </xf>
    <xf numFmtId="0" fontId="0" fillId="0" borderId="5" xfId="0" applyBorder="1" applyAlignment="1">
      <alignment horizontal="left" vertical="top"/>
    </xf>
    <xf numFmtId="0" fontId="0" fillId="0" borderId="12" xfId="0" applyBorder="1" applyAlignment="1">
      <alignment horizontal="left" vertical="top"/>
    </xf>
    <xf numFmtId="0" fontId="10" fillId="0" borderId="0" xfId="1" applyAlignment="1">
      <alignment horizontal="left" wrapText="1"/>
    </xf>
    <xf numFmtId="0" fontId="0" fillId="0" borderId="6" xfId="0" applyBorder="1" applyAlignment="1">
      <alignment horizontal="left" vertical="top"/>
    </xf>
    <xf numFmtId="0" fontId="0" fillId="0" borderId="5"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2" xfId="0" applyFont="1" applyBorder="1" applyAlignment="1">
      <alignment horizontal="center" vertical="center"/>
    </xf>
    <xf numFmtId="0" fontId="26" fillId="0" borderId="0" xfId="0" applyFont="1" applyAlignment="1">
      <alignment horizontal="center"/>
    </xf>
    <xf numFmtId="0" fontId="28" fillId="0" borderId="8" xfId="0" applyFont="1" applyBorder="1" applyAlignment="1" applyProtection="1">
      <alignment horizontal="left"/>
      <protection locked="0"/>
    </xf>
    <xf numFmtId="0" fontId="28" fillId="0" borderId="12" xfId="0" applyFont="1" applyBorder="1" applyAlignment="1" applyProtection="1">
      <alignment horizontal="left"/>
      <protection locked="0"/>
    </xf>
    <xf numFmtId="49" fontId="31" fillId="0" borderId="0" xfId="0" applyNumberFormat="1" applyFont="1" applyAlignment="1">
      <alignment horizontal="center"/>
    </xf>
    <xf numFmtId="0" fontId="30" fillId="0" borderId="12" xfId="7" applyBorder="1" applyAlignment="1" applyProtection="1">
      <alignment horizontal="left"/>
      <protection locked="0"/>
    </xf>
    <xf numFmtId="0" fontId="6" fillId="22" borderId="1" xfId="0" applyFont="1" applyFill="1" applyBorder="1" applyAlignment="1">
      <alignment horizontal="center" wrapText="1"/>
    </xf>
    <xf numFmtId="0" fontId="6" fillId="22" borderId="4" xfId="0" applyFont="1" applyFill="1" applyBorder="1" applyAlignment="1">
      <alignment horizontal="center" wrapText="1"/>
    </xf>
    <xf numFmtId="0" fontId="6" fillId="22" borderId="1" xfId="0" applyFont="1" applyFill="1" applyBorder="1" applyAlignment="1">
      <alignment horizontal="center"/>
    </xf>
    <xf numFmtId="0" fontId="6" fillId="22" borderId="4" xfId="0" applyFont="1" applyFill="1" applyBorder="1" applyAlignment="1">
      <alignment horizontal="center"/>
    </xf>
    <xf numFmtId="0" fontId="6" fillId="22" borderId="5" xfId="0" applyFont="1" applyFill="1" applyBorder="1" applyAlignment="1">
      <alignment horizontal="center" wrapText="1"/>
    </xf>
    <xf numFmtId="0" fontId="6" fillId="22" borderId="12" xfId="0" applyFont="1" applyFill="1" applyBorder="1" applyAlignment="1">
      <alignment horizontal="center" wrapText="1"/>
    </xf>
  </cellXfs>
  <cellStyles count="10">
    <cellStyle name="Comma" xfId="4" builtinId="3"/>
    <cellStyle name="Comma 11 2" xfId="2" xr:uid="{00000000-0005-0000-0000-000001000000}"/>
    <cellStyle name="Comma 2" xfId="8" xr:uid="{00000000-0005-0000-0000-000002000000}"/>
    <cellStyle name="Currency" xfId="5" builtinId="4"/>
    <cellStyle name="Currency 2" xfId="3" xr:uid="{00000000-0005-0000-0000-000004000000}"/>
    <cellStyle name="Hyperlink" xfId="7" builtinId="8"/>
    <cellStyle name="Normal" xfId="0" builtinId="0"/>
    <cellStyle name="Normal 2 2" xfId="6" xr:uid="{00000000-0005-0000-0000-000007000000}"/>
    <cellStyle name="Normal 319 2" xfId="1" xr:uid="{00000000-0005-0000-0000-000008000000}"/>
    <cellStyle name="Normal_All -EXCL 0 ENR &amp; LABS 2" xfId="9" xr:uid="{00000000-0005-0000-0000-000009000000}"/>
  </cellStyles>
  <dxfs count="14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DDD9C4"/>
      <color rgb="FFE4DF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Supplementals\2015\January%20Collection\2015_Supplemental_8test4_.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s"/>
      <sheetName val="CCPE_start"/>
      <sheetName val="bloc_forms"/>
      <sheetName val="CREATE_FORM"/>
      <sheetName val="Plant Fund Transfers"/>
      <sheetName val="Capital Improv. Fee Projects"/>
      <sheetName val="code_sheet"/>
      <sheetName val="Enrollment Summary-Fall"/>
      <sheetName val="Enrollment by Campus"/>
      <sheetName val="Cross-sheet Validation"/>
      <sheetName val="FTE Employees by Type"/>
      <sheetName val="Tuition &amp; Fees"/>
      <sheetName val="WSC_Tuition &amp; Fees"/>
      <sheetName val="WSC_FTE Employees by Type"/>
      <sheetName val="Supplemental Utilities"/>
      <sheetName val="Physical Plant O&amp;M Summary"/>
      <sheetName val="Distance Ed Form"/>
      <sheetName val="Related Information"/>
      <sheetName val="Enrollment Summary-Spring"/>
      <sheetName val="Enrollment Summary-Summer"/>
      <sheetName val="Enrollment &amp; Tuition"/>
      <sheetName val="Enrollment Summary 4yr"/>
      <sheetName val="Enrollment Summary 2yr"/>
      <sheetName val="Student Financial Aid"/>
      <sheetName val="Student Fee Schedule"/>
      <sheetName val="CCC_Utilities_"/>
      <sheetName val="CSC_Utilities_"/>
      <sheetName val="MCC_Utilities_"/>
      <sheetName val="MPCC_Utilities_"/>
      <sheetName val="NECC_Utilities_"/>
      <sheetName val="PSC_Utilities_"/>
      <sheetName val="SCC_Utilities_"/>
      <sheetName val="WNCC_Utilities_"/>
      <sheetName val="WSC_Utilities_"/>
      <sheetName val="WSC_Distance Ed"/>
      <sheetName val="WSC_Related information"/>
      <sheetName val="JAY_CSV"/>
    </sheetNames>
    <sheetDataSet>
      <sheetData sheetId="0"/>
      <sheetData sheetId="1">
        <row r="1">
          <cell r="S1">
            <v>110</v>
          </cell>
        </row>
        <row r="2">
          <cell r="S2">
            <v>120</v>
          </cell>
          <cell r="U2" t="str">
            <v>Nebraska College of Technical Agriculture</v>
          </cell>
        </row>
        <row r="3">
          <cell r="S3">
            <v>130</v>
          </cell>
          <cell r="U3" t="str">
            <v>University of Nebraska at Kearney</v>
          </cell>
        </row>
        <row r="4">
          <cell r="S4">
            <v>140</v>
          </cell>
          <cell r="U4" t="str">
            <v>University of Nebraska - Lincoln/IANR</v>
          </cell>
        </row>
        <row r="5">
          <cell r="S5">
            <v>150</v>
          </cell>
          <cell r="U5" t="str">
            <v>University of Nebraska Medical Center</v>
          </cell>
        </row>
        <row r="6">
          <cell r="S6">
            <v>160</v>
          </cell>
          <cell r="U6" t="str">
            <v>University of Nebraska at Omaha</v>
          </cell>
        </row>
        <row r="7">
          <cell r="S7">
            <v>220</v>
          </cell>
          <cell r="U7" t="str">
            <v>Chadron State College</v>
          </cell>
        </row>
        <row r="8">
          <cell r="S8">
            <v>240</v>
          </cell>
          <cell r="U8" t="str">
            <v>Peru State College</v>
          </cell>
        </row>
        <row r="9">
          <cell r="S9">
            <v>250</v>
          </cell>
          <cell r="U9" t="str">
            <v>Wayne State College</v>
          </cell>
        </row>
        <row r="10">
          <cell r="S10">
            <v>310</v>
          </cell>
          <cell r="U10" t="str">
            <v>Central Community College</v>
          </cell>
        </row>
        <row r="11">
          <cell r="S11">
            <v>320</v>
          </cell>
          <cell r="U11" t="str">
            <v>Metropolitan Community College</v>
          </cell>
        </row>
        <row r="12">
          <cell r="S12">
            <v>330</v>
          </cell>
          <cell r="U12" t="str">
            <v>Mid-Plains Community College</v>
          </cell>
        </row>
        <row r="13">
          <cell r="S13">
            <v>340</v>
          </cell>
          <cell r="U13" t="str">
            <v>Northeast Community College</v>
          </cell>
        </row>
        <row r="14">
          <cell r="S14">
            <v>350</v>
          </cell>
          <cell r="U14" t="str">
            <v>Southeast Community College</v>
          </cell>
        </row>
        <row r="15">
          <cell r="S15">
            <v>360</v>
          </cell>
          <cell r="U15" t="str">
            <v>Western Nebraska Community College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42193-C89F-4BAE-9F16-3FA268F1FF5D}">
  <sheetPr>
    <pageSetUpPr fitToPage="1"/>
  </sheetPr>
  <dimension ref="A2:AAP63"/>
  <sheetViews>
    <sheetView showGridLines="0" tabSelected="1" zoomScale="90" zoomScaleNormal="90" workbookViewId="0">
      <pane xSplit="3" topLeftCell="L1" activePane="topRight" state="frozen"/>
      <selection pane="topRight" activeCell="B5" sqref="B5"/>
    </sheetView>
  </sheetViews>
  <sheetFormatPr defaultColWidth="9.140625" defaultRowHeight="15" x14ac:dyDescent="0.25"/>
  <cols>
    <col min="1" max="1" width="1.5703125" customWidth="1"/>
    <col min="2" max="2" width="22.140625" customWidth="1"/>
    <col min="3" max="3" width="34.42578125" customWidth="1"/>
    <col min="4" max="7" width="12.140625" hidden="1" customWidth="1"/>
    <col min="8" max="9" width="14" hidden="1" customWidth="1"/>
    <col min="10" max="11" width="12.140625" hidden="1" customWidth="1"/>
    <col min="12" max="14" width="12.140625" customWidth="1"/>
    <col min="15" max="19" width="11.28515625" hidden="1" customWidth="1"/>
    <col min="20" max="22" width="12.140625" hidden="1" customWidth="1"/>
    <col min="23" max="25" width="12.140625" customWidth="1"/>
    <col min="26" max="30" width="11.28515625" hidden="1" customWidth="1"/>
    <col min="31" max="33" width="12.140625" hidden="1" customWidth="1"/>
    <col min="34" max="36" width="12.140625" customWidth="1"/>
    <col min="37" max="41" width="11.28515625" hidden="1" customWidth="1"/>
    <col min="42" max="44" width="12.140625" hidden="1" customWidth="1"/>
    <col min="45" max="47" width="12.140625" customWidth="1"/>
    <col min="48" max="48" width="11.28515625" hidden="1" customWidth="1"/>
    <col min="49" max="51" width="12.140625" hidden="1" customWidth="1"/>
    <col min="52" max="54" width="12.140625" customWidth="1"/>
    <col min="55" max="55" width="11.28515625" hidden="1" customWidth="1"/>
    <col min="56" max="58" width="12.140625" hidden="1" customWidth="1"/>
    <col min="59" max="61" width="12.140625" customWidth="1"/>
    <col min="62" max="62" width="11.28515625" hidden="1" customWidth="1"/>
    <col min="63" max="65" width="12.140625" hidden="1" customWidth="1"/>
    <col min="66" max="68" width="12.140625" customWidth="1"/>
    <col min="69" max="69" width="11.28515625" hidden="1" customWidth="1"/>
    <col min="70" max="72" width="12.140625" hidden="1" customWidth="1"/>
    <col min="73" max="75" width="12.140625" customWidth="1"/>
    <col min="76" max="76" width="1.85546875" customWidth="1"/>
    <col min="718" max="718" width="9.42578125" customWidth="1"/>
  </cols>
  <sheetData>
    <row r="2" spans="1:76" ht="23.25" x14ac:dyDescent="0.35">
      <c r="A2" s="215" t="s">
        <v>129</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row>
    <row r="3" spans="1:76" ht="23.25" x14ac:dyDescent="0.35">
      <c r="A3" s="215" t="str">
        <f ca="1">MID(CELL("filename",A1),FIND("]",CELL("filename",A1))+1,256)</f>
        <v>Enrollment by Campus</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row>
    <row r="4" spans="1:76" x14ac:dyDescent="0.25">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row>
    <row r="5" spans="1:76" s="158" customFormat="1" ht="31.5" customHeight="1" x14ac:dyDescent="0.25">
      <c r="B5" s="159"/>
      <c r="C5" s="2"/>
      <c r="D5" s="216" t="s">
        <v>0</v>
      </c>
      <c r="E5" s="216"/>
      <c r="F5" s="216"/>
      <c r="G5" s="216"/>
      <c r="H5" s="216"/>
      <c r="I5" s="216"/>
      <c r="J5" s="216"/>
      <c r="K5" s="216"/>
      <c r="L5" s="216"/>
      <c r="M5" s="216"/>
      <c r="N5" s="216"/>
      <c r="O5" s="217" t="s">
        <v>121</v>
      </c>
      <c r="P5" s="217"/>
      <c r="Q5" s="217"/>
      <c r="R5" s="217"/>
      <c r="S5" s="217"/>
      <c r="T5" s="217"/>
      <c r="U5" s="217"/>
      <c r="V5" s="217"/>
      <c r="W5" s="217"/>
      <c r="X5" s="217"/>
      <c r="Y5" s="217"/>
      <c r="Z5" s="218" t="s">
        <v>122</v>
      </c>
      <c r="AA5" s="218"/>
      <c r="AB5" s="218"/>
      <c r="AC5" s="218"/>
      <c r="AD5" s="218"/>
      <c r="AE5" s="218"/>
      <c r="AF5" s="218"/>
      <c r="AG5" s="218"/>
      <c r="AH5" s="218"/>
      <c r="AI5" s="218"/>
      <c r="AJ5" s="218"/>
      <c r="AK5" s="219" t="s">
        <v>123</v>
      </c>
      <c r="AL5" s="219"/>
      <c r="AM5" s="219"/>
      <c r="AN5" s="219"/>
      <c r="AO5" s="219"/>
      <c r="AP5" s="219"/>
      <c r="AQ5" s="219"/>
      <c r="AR5" s="219"/>
      <c r="AS5" s="219"/>
      <c r="AT5" s="219"/>
      <c r="AU5" s="219"/>
      <c r="AV5" s="220" t="s">
        <v>124</v>
      </c>
      <c r="AW5" s="220"/>
      <c r="AX5" s="220"/>
      <c r="AY5" s="220"/>
      <c r="AZ5" s="220"/>
      <c r="BA5" s="220"/>
      <c r="BB5" s="220"/>
      <c r="BC5" s="221" t="s">
        <v>125</v>
      </c>
      <c r="BD5" s="221"/>
      <c r="BE5" s="221"/>
      <c r="BF5" s="221"/>
      <c r="BG5" s="221"/>
      <c r="BH5" s="221"/>
      <c r="BI5" s="221"/>
      <c r="BJ5" s="222" t="s">
        <v>126</v>
      </c>
      <c r="BK5" s="222"/>
      <c r="BL5" s="222"/>
      <c r="BM5" s="222"/>
      <c r="BN5" s="222"/>
      <c r="BO5" s="222"/>
      <c r="BP5" s="222"/>
      <c r="BQ5" s="223" t="s">
        <v>127</v>
      </c>
      <c r="BR5" s="223"/>
      <c r="BS5" s="223"/>
      <c r="BT5" s="223"/>
      <c r="BU5" s="223"/>
      <c r="BV5" s="223"/>
      <c r="BW5" s="223"/>
    </row>
    <row r="6" spans="1:76" x14ac:dyDescent="0.25">
      <c r="B6" s="160"/>
      <c r="C6" s="2"/>
      <c r="D6" s="161" t="s">
        <v>110</v>
      </c>
      <c r="E6" s="161" t="s">
        <v>111</v>
      </c>
      <c r="F6" s="161" t="s">
        <v>1</v>
      </c>
      <c r="G6" s="161" t="s">
        <v>2</v>
      </c>
      <c r="H6" s="161" t="s">
        <v>3</v>
      </c>
      <c r="I6" s="161" t="s">
        <v>13</v>
      </c>
      <c r="J6" s="161" t="s">
        <v>14</v>
      </c>
      <c r="K6" s="161" t="s">
        <v>15</v>
      </c>
      <c r="L6" s="161" t="s">
        <v>163</v>
      </c>
      <c r="M6" s="161" t="s">
        <v>174</v>
      </c>
      <c r="N6" s="161" t="s">
        <v>186</v>
      </c>
      <c r="O6" s="162" t="s">
        <v>110</v>
      </c>
      <c r="P6" s="162" t="s">
        <v>111</v>
      </c>
      <c r="Q6" s="162" t="s">
        <v>1</v>
      </c>
      <c r="R6" s="162" t="s">
        <v>2</v>
      </c>
      <c r="S6" s="162" t="s">
        <v>3</v>
      </c>
      <c r="T6" s="162" t="s">
        <v>13</v>
      </c>
      <c r="U6" s="162" t="s">
        <v>14</v>
      </c>
      <c r="V6" s="162" t="s">
        <v>15</v>
      </c>
      <c r="W6" s="162" t="s">
        <v>163</v>
      </c>
      <c r="X6" s="162" t="s">
        <v>174</v>
      </c>
      <c r="Y6" s="162" t="s">
        <v>186</v>
      </c>
      <c r="Z6" s="163" t="s">
        <v>110</v>
      </c>
      <c r="AA6" s="163" t="s">
        <v>111</v>
      </c>
      <c r="AB6" s="163" t="s">
        <v>1</v>
      </c>
      <c r="AC6" s="163" t="s">
        <v>2</v>
      </c>
      <c r="AD6" s="163" t="s">
        <v>3</v>
      </c>
      <c r="AE6" s="163" t="s">
        <v>13</v>
      </c>
      <c r="AF6" s="163" t="s">
        <v>14</v>
      </c>
      <c r="AG6" s="163" t="s">
        <v>15</v>
      </c>
      <c r="AH6" s="163" t="s">
        <v>163</v>
      </c>
      <c r="AI6" s="163" t="s">
        <v>174</v>
      </c>
      <c r="AJ6" s="163" t="s">
        <v>186</v>
      </c>
      <c r="AK6" s="164" t="s">
        <v>110</v>
      </c>
      <c r="AL6" s="164" t="s">
        <v>111</v>
      </c>
      <c r="AM6" s="164" t="s">
        <v>1</v>
      </c>
      <c r="AN6" s="164" t="s">
        <v>2</v>
      </c>
      <c r="AO6" s="164" t="s">
        <v>3</v>
      </c>
      <c r="AP6" s="164" t="s">
        <v>13</v>
      </c>
      <c r="AQ6" s="164" t="s">
        <v>14</v>
      </c>
      <c r="AR6" s="164" t="s">
        <v>15</v>
      </c>
      <c r="AS6" s="164" t="s">
        <v>163</v>
      </c>
      <c r="AT6" s="164" t="s">
        <v>174</v>
      </c>
      <c r="AU6" s="164" t="s">
        <v>186</v>
      </c>
      <c r="AV6" s="165" t="s">
        <v>3</v>
      </c>
      <c r="AW6" s="165" t="s">
        <v>13</v>
      </c>
      <c r="AX6" s="165" t="s">
        <v>14</v>
      </c>
      <c r="AY6" s="165" t="s">
        <v>15</v>
      </c>
      <c r="AZ6" s="165" t="s">
        <v>163</v>
      </c>
      <c r="BA6" s="165" t="s">
        <v>174</v>
      </c>
      <c r="BB6" s="165" t="s">
        <v>186</v>
      </c>
      <c r="BC6" s="166" t="s">
        <v>3</v>
      </c>
      <c r="BD6" s="166" t="s">
        <v>13</v>
      </c>
      <c r="BE6" s="166" t="s">
        <v>14</v>
      </c>
      <c r="BF6" s="166" t="s">
        <v>15</v>
      </c>
      <c r="BG6" s="166" t="s">
        <v>163</v>
      </c>
      <c r="BH6" s="166" t="s">
        <v>174</v>
      </c>
      <c r="BI6" s="166" t="s">
        <v>186</v>
      </c>
      <c r="BJ6" s="167" t="s">
        <v>3</v>
      </c>
      <c r="BK6" s="167" t="s">
        <v>13</v>
      </c>
      <c r="BL6" s="167" t="s">
        <v>14</v>
      </c>
      <c r="BM6" s="167" t="s">
        <v>15</v>
      </c>
      <c r="BN6" s="167" t="s">
        <v>163</v>
      </c>
      <c r="BO6" s="167" t="s">
        <v>174</v>
      </c>
      <c r="BP6" s="167" t="s">
        <v>186</v>
      </c>
      <c r="BQ6" s="168" t="s">
        <v>3</v>
      </c>
      <c r="BR6" s="168" t="s">
        <v>13</v>
      </c>
      <c r="BS6" s="168" t="s">
        <v>14</v>
      </c>
      <c r="BT6" s="168" t="s">
        <v>15</v>
      </c>
      <c r="BU6" s="168" t="s">
        <v>163</v>
      </c>
      <c r="BV6" s="168" t="s">
        <v>174</v>
      </c>
      <c r="BW6" s="168" t="s">
        <v>186</v>
      </c>
    </row>
    <row r="7" spans="1:76" x14ac:dyDescent="0.25">
      <c r="B7" s="224" t="s">
        <v>4</v>
      </c>
      <c r="C7" s="169" t="s">
        <v>5</v>
      </c>
      <c r="D7" s="170"/>
      <c r="E7" s="170"/>
      <c r="F7" s="170"/>
      <c r="G7" s="171"/>
      <c r="H7" s="172"/>
      <c r="I7" s="172"/>
      <c r="J7" s="172"/>
      <c r="K7" s="172"/>
      <c r="L7" s="172"/>
      <c r="M7" s="172"/>
      <c r="N7" s="172"/>
      <c r="O7" s="173">
        <v>2948</v>
      </c>
      <c r="P7" s="173">
        <v>2883</v>
      </c>
      <c r="Q7" s="173">
        <v>2818</v>
      </c>
      <c r="R7" s="173">
        <v>2647</v>
      </c>
      <c r="S7" s="173">
        <v>2568</v>
      </c>
      <c r="T7" s="174">
        <v>2683</v>
      </c>
      <c r="U7" s="174">
        <v>2725</v>
      </c>
      <c r="V7" s="174">
        <v>2823</v>
      </c>
      <c r="W7" s="174">
        <v>2802</v>
      </c>
      <c r="X7" s="174">
        <v>2813</v>
      </c>
      <c r="Y7" s="6">
        <v>2741</v>
      </c>
      <c r="Z7" s="173">
        <v>126</v>
      </c>
      <c r="AA7" s="173">
        <v>151</v>
      </c>
      <c r="AB7" s="173">
        <v>120</v>
      </c>
      <c r="AC7" s="173">
        <v>131</v>
      </c>
      <c r="AD7" s="173">
        <v>107</v>
      </c>
      <c r="AE7" s="174">
        <v>117</v>
      </c>
      <c r="AF7" s="174">
        <v>105</v>
      </c>
      <c r="AG7" s="174">
        <v>130</v>
      </c>
      <c r="AH7" s="174">
        <v>101</v>
      </c>
      <c r="AI7" s="174">
        <v>56</v>
      </c>
      <c r="AJ7" s="6">
        <v>50</v>
      </c>
      <c r="AK7" s="173">
        <v>50</v>
      </c>
      <c r="AL7" s="173">
        <v>18</v>
      </c>
      <c r="AM7" s="173">
        <v>19</v>
      </c>
      <c r="AN7" s="173">
        <v>13</v>
      </c>
      <c r="AO7" s="173">
        <v>13</v>
      </c>
      <c r="AP7" s="174">
        <v>12</v>
      </c>
      <c r="AQ7" s="174">
        <v>29</v>
      </c>
      <c r="AR7" s="174">
        <v>26</v>
      </c>
      <c r="AS7" s="174">
        <v>10</v>
      </c>
      <c r="AT7" s="174">
        <v>11</v>
      </c>
      <c r="AU7" s="6">
        <v>10</v>
      </c>
      <c r="AV7" s="175"/>
      <c r="AW7" s="174">
        <v>11</v>
      </c>
      <c r="AX7" s="174">
        <v>21</v>
      </c>
      <c r="AY7" s="174">
        <v>10</v>
      </c>
      <c r="AZ7" s="174">
        <v>8</v>
      </c>
      <c r="BA7" s="174">
        <v>8</v>
      </c>
      <c r="BB7" s="6">
        <v>0</v>
      </c>
      <c r="BC7" s="175"/>
      <c r="BD7" s="174">
        <v>23</v>
      </c>
      <c r="BE7" s="174">
        <v>20</v>
      </c>
      <c r="BF7" s="174">
        <v>25</v>
      </c>
      <c r="BG7" s="174">
        <v>19</v>
      </c>
      <c r="BH7" s="174">
        <v>18</v>
      </c>
      <c r="BI7" s="6">
        <v>10</v>
      </c>
      <c r="BJ7" s="175"/>
      <c r="BK7" s="174">
        <v>0</v>
      </c>
      <c r="BL7" s="174">
        <v>6</v>
      </c>
      <c r="BM7" s="174">
        <v>12</v>
      </c>
      <c r="BN7" s="174">
        <v>21</v>
      </c>
      <c r="BO7" s="174">
        <v>17</v>
      </c>
      <c r="BP7" s="6">
        <v>0</v>
      </c>
      <c r="BQ7" s="175"/>
      <c r="BR7" s="174">
        <v>29</v>
      </c>
      <c r="BS7" s="174">
        <v>0</v>
      </c>
      <c r="BT7" s="174">
        <v>0</v>
      </c>
      <c r="BU7" s="174">
        <v>0</v>
      </c>
      <c r="BV7" s="174">
        <v>0</v>
      </c>
      <c r="BW7" s="6">
        <v>0</v>
      </c>
    </row>
    <row r="8" spans="1:76" x14ac:dyDescent="0.25">
      <c r="B8" s="225"/>
      <c r="C8" s="169" t="s">
        <v>6</v>
      </c>
      <c r="D8" s="170"/>
      <c r="E8" s="170"/>
      <c r="F8" s="170"/>
      <c r="G8" s="172"/>
      <c r="H8" s="172"/>
      <c r="I8" s="172"/>
      <c r="J8" s="172"/>
      <c r="K8" s="172"/>
      <c r="L8" s="172"/>
      <c r="M8" s="172"/>
      <c r="N8" s="172"/>
      <c r="O8" s="173">
        <v>54</v>
      </c>
      <c r="P8" s="173">
        <v>43</v>
      </c>
      <c r="Q8" s="173">
        <v>169</v>
      </c>
      <c r="R8" s="173">
        <v>224</v>
      </c>
      <c r="S8" s="173">
        <v>209</v>
      </c>
      <c r="T8" s="173">
        <v>199</v>
      </c>
      <c r="U8" s="173">
        <v>287</v>
      </c>
      <c r="V8" s="173">
        <v>391</v>
      </c>
      <c r="W8" s="173">
        <v>696</v>
      </c>
      <c r="X8" s="173">
        <v>782</v>
      </c>
      <c r="Y8" s="4">
        <v>867</v>
      </c>
      <c r="Z8" s="173">
        <v>0</v>
      </c>
      <c r="AA8" s="173">
        <v>0</v>
      </c>
      <c r="AB8" s="173">
        <v>0</v>
      </c>
      <c r="AC8" s="173">
        <v>0</v>
      </c>
      <c r="AD8" s="173">
        <v>0</v>
      </c>
      <c r="AE8" s="173">
        <v>0</v>
      </c>
      <c r="AF8" s="173">
        <v>0</v>
      </c>
      <c r="AG8" s="173">
        <v>0</v>
      </c>
      <c r="AH8" s="173">
        <v>0</v>
      </c>
      <c r="AI8" s="173">
        <v>0</v>
      </c>
      <c r="AJ8" s="4">
        <v>0</v>
      </c>
      <c r="AK8" s="173">
        <v>0</v>
      </c>
      <c r="AL8" s="173">
        <v>0</v>
      </c>
      <c r="AM8" s="173">
        <v>0</v>
      </c>
      <c r="AN8" s="173">
        <v>0</v>
      </c>
      <c r="AO8" s="173">
        <v>0</v>
      </c>
      <c r="AP8" s="173">
        <v>0</v>
      </c>
      <c r="AQ8" s="173">
        <v>0</v>
      </c>
      <c r="AR8" s="173">
        <v>0</v>
      </c>
      <c r="AS8" s="173">
        <v>0</v>
      </c>
      <c r="AT8" s="173">
        <v>0</v>
      </c>
      <c r="AU8" s="4">
        <v>0</v>
      </c>
      <c r="AV8" s="175"/>
      <c r="AW8" s="173">
        <v>0</v>
      </c>
      <c r="AX8" s="173">
        <v>0</v>
      </c>
      <c r="AY8" s="173">
        <v>0</v>
      </c>
      <c r="AZ8" s="173">
        <v>0</v>
      </c>
      <c r="BA8" s="173">
        <v>0</v>
      </c>
      <c r="BB8" s="4">
        <v>0</v>
      </c>
      <c r="BC8" s="175"/>
      <c r="BD8" s="173">
        <v>0</v>
      </c>
      <c r="BE8" s="173">
        <v>0</v>
      </c>
      <c r="BF8" s="173">
        <v>0</v>
      </c>
      <c r="BG8" s="173">
        <v>0</v>
      </c>
      <c r="BH8" s="173">
        <v>0</v>
      </c>
      <c r="BI8" s="4">
        <v>0</v>
      </c>
      <c r="BJ8" s="175"/>
      <c r="BK8" s="173">
        <v>0</v>
      </c>
      <c r="BL8" s="173">
        <v>0</v>
      </c>
      <c r="BM8" s="173">
        <v>0</v>
      </c>
      <c r="BN8" s="173">
        <v>0</v>
      </c>
      <c r="BO8" s="173">
        <v>0</v>
      </c>
      <c r="BP8" s="4">
        <v>0</v>
      </c>
      <c r="BQ8" s="175"/>
      <c r="BR8" s="173">
        <v>0</v>
      </c>
      <c r="BS8" s="173">
        <v>0</v>
      </c>
      <c r="BT8" s="173">
        <v>0</v>
      </c>
      <c r="BU8" s="173">
        <v>0</v>
      </c>
      <c r="BV8" s="173">
        <v>0</v>
      </c>
      <c r="BW8" s="4">
        <v>0</v>
      </c>
    </row>
    <row r="9" spans="1:76" x14ac:dyDescent="0.25">
      <c r="B9" s="225"/>
      <c r="C9" s="169" t="s">
        <v>7</v>
      </c>
      <c r="D9" s="170"/>
      <c r="E9" s="170"/>
      <c r="F9" s="170"/>
      <c r="G9" s="172"/>
      <c r="H9" s="172"/>
      <c r="I9" s="172"/>
      <c r="J9" s="172"/>
      <c r="K9" s="172"/>
      <c r="L9" s="172"/>
      <c r="M9" s="172"/>
      <c r="N9" s="172"/>
      <c r="O9" s="173">
        <v>883</v>
      </c>
      <c r="P9" s="173">
        <v>969</v>
      </c>
      <c r="Q9" s="173">
        <v>1069</v>
      </c>
      <c r="R9" s="173">
        <v>1047</v>
      </c>
      <c r="S9" s="173">
        <v>1108</v>
      </c>
      <c r="T9" s="173">
        <v>1434</v>
      </c>
      <c r="U9" s="173">
        <v>1714</v>
      </c>
      <c r="V9" s="173">
        <v>2196</v>
      </c>
      <c r="W9" s="173">
        <v>2352</v>
      </c>
      <c r="X9" s="173">
        <v>2471</v>
      </c>
      <c r="Y9" s="4">
        <v>2510</v>
      </c>
      <c r="Z9" s="173">
        <v>0</v>
      </c>
      <c r="AA9" s="173">
        <v>0</v>
      </c>
      <c r="AB9" s="173">
        <v>4</v>
      </c>
      <c r="AC9" s="173">
        <v>16</v>
      </c>
      <c r="AD9" s="173">
        <v>11</v>
      </c>
      <c r="AE9" s="173">
        <v>9</v>
      </c>
      <c r="AF9" s="173">
        <v>30</v>
      </c>
      <c r="AG9" s="173">
        <v>22</v>
      </c>
      <c r="AH9" s="173">
        <v>19</v>
      </c>
      <c r="AI9" s="173">
        <v>34</v>
      </c>
      <c r="AJ9" s="4">
        <v>57</v>
      </c>
      <c r="AK9" s="173">
        <v>0</v>
      </c>
      <c r="AL9" s="173">
        <v>18</v>
      </c>
      <c r="AM9" s="173">
        <v>13</v>
      </c>
      <c r="AN9" s="173">
        <v>14</v>
      </c>
      <c r="AO9" s="173">
        <v>16</v>
      </c>
      <c r="AP9" s="173">
        <v>36</v>
      </c>
      <c r="AQ9" s="173">
        <v>17</v>
      </c>
      <c r="AR9" s="173">
        <v>12</v>
      </c>
      <c r="AS9" s="173">
        <v>14</v>
      </c>
      <c r="AT9" s="173">
        <v>0</v>
      </c>
      <c r="AU9" s="4">
        <v>23</v>
      </c>
      <c r="AV9" s="175"/>
      <c r="AW9" s="173">
        <v>0</v>
      </c>
      <c r="AX9" s="173">
        <v>0</v>
      </c>
      <c r="AY9" s="173">
        <v>10</v>
      </c>
      <c r="AZ9" s="173">
        <v>0</v>
      </c>
      <c r="BA9" s="173">
        <v>3</v>
      </c>
      <c r="BB9" s="4">
        <v>2</v>
      </c>
      <c r="BC9" s="175"/>
      <c r="BD9" s="173">
        <v>0</v>
      </c>
      <c r="BE9" s="173">
        <v>0</v>
      </c>
      <c r="BF9" s="173">
        <v>0</v>
      </c>
      <c r="BG9" s="173">
        <v>0</v>
      </c>
      <c r="BH9" s="173">
        <v>0</v>
      </c>
      <c r="BI9" s="4">
        <v>0</v>
      </c>
      <c r="BJ9" s="175"/>
      <c r="BK9" s="173">
        <v>0</v>
      </c>
      <c r="BL9" s="173">
        <v>0</v>
      </c>
      <c r="BM9" s="173">
        <v>0</v>
      </c>
      <c r="BN9" s="173">
        <v>12</v>
      </c>
      <c r="BO9" s="173">
        <v>14</v>
      </c>
      <c r="BP9" s="4">
        <v>0</v>
      </c>
      <c r="BQ9" s="175"/>
      <c r="BR9" s="173">
        <v>0</v>
      </c>
      <c r="BS9" s="173">
        <v>0</v>
      </c>
      <c r="BT9" s="173">
        <v>0</v>
      </c>
      <c r="BU9" s="173">
        <v>0</v>
      </c>
      <c r="BV9" s="173">
        <v>0</v>
      </c>
      <c r="BW9" s="4">
        <v>0</v>
      </c>
    </row>
    <row r="10" spans="1:76" x14ac:dyDescent="0.25">
      <c r="B10" s="226"/>
      <c r="C10" s="176" t="s">
        <v>8</v>
      </c>
      <c r="D10" s="177"/>
      <c r="E10" s="177"/>
      <c r="F10" s="177"/>
      <c r="G10" s="172"/>
      <c r="H10" s="172"/>
      <c r="I10" s="172"/>
      <c r="J10" s="172"/>
      <c r="K10" s="172"/>
      <c r="L10" s="172"/>
      <c r="M10" s="172"/>
      <c r="N10" s="172"/>
      <c r="O10" s="178">
        <f t="shared" ref="O10:P10" si="0">SUM(O7:O9)</f>
        <v>3885</v>
      </c>
      <c r="P10" s="178">
        <f t="shared" si="0"/>
        <v>3895</v>
      </c>
      <c r="Q10" s="178">
        <f t="shared" ref="Q10:BW10" si="1">SUM(Q7:Q9)</f>
        <v>4056</v>
      </c>
      <c r="R10" s="178">
        <f t="shared" si="1"/>
        <v>3918</v>
      </c>
      <c r="S10" s="178">
        <f t="shared" si="1"/>
        <v>3885</v>
      </c>
      <c r="T10" s="178">
        <f t="shared" si="1"/>
        <v>4316</v>
      </c>
      <c r="U10" s="178">
        <f t="shared" si="1"/>
        <v>4726</v>
      </c>
      <c r="V10" s="178">
        <f t="shared" si="1"/>
        <v>5410</v>
      </c>
      <c r="W10" s="178">
        <f t="shared" si="1"/>
        <v>5850</v>
      </c>
      <c r="X10" s="178">
        <f t="shared" si="1"/>
        <v>6066</v>
      </c>
      <c r="Y10" s="178">
        <f t="shared" si="1"/>
        <v>6118</v>
      </c>
      <c r="Z10" s="178">
        <f t="shared" si="1"/>
        <v>126</v>
      </c>
      <c r="AA10" s="178">
        <f t="shared" si="1"/>
        <v>151</v>
      </c>
      <c r="AB10" s="178">
        <f t="shared" si="1"/>
        <v>124</v>
      </c>
      <c r="AC10" s="178">
        <f t="shared" si="1"/>
        <v>147</v>
      </c>
      <c r="AD10" s="178">
        <f t="shared" si="1"/>
        <v>118</v>
      </c>
      <c r="AE10" s="178">
        <f t="shared" si="1"/>
        <v>126</v>
      </c>
      <c r="AF10" s="178">
        <f t="shared" si="1"/>
        <v>135</v>
      </c>
      <c r="AG10" s="178">
        <f t="shared" si="1"/>
        <v>152</v>
      </c>
      <c r="AH10" s="178">
        <f t="shared" si="1"/>
        <v>120</v>
      </c>
      <c r="AI10" s="178">
        <f t="shared" si="1"/>
        <v>90</v>
      </c>
      <c r="AJ10" s="178">
        <f t="shared" si="1"/>
        <v>107</v>
      </c>
      <c r="AK10" s="178">
        <f t="shared" si="1"/>
        <v>50</v>
      </c>
      <c r="AL10" s="178">
        <f t="shared" si="1"/>
        <v>36</v>
      </c>
      <c r="AM10" s="178">
        <f t="shared" si="1"/>
        <v>32</v>
      </c>
      <c r="AN10" s="178">
        <f t="shared" si="1"/>
        <v>27</v>
      </c>
      <c r="AO10" s="178">
        <f t="shared" si="1"/>
        <v>29</v>
      </c>
      <c r="AP10" s="178">
        <f t="shared" si="1"/>
        <v>48</v>
      </c>
      <c r="AQ10" s="178">
        <f t="shared" si="1"/>
        <v>46</v>
      </c>
      <c r="AR10" s="178">
        <f t="shared" si="1"/>
        <v>38</v>
      </c>
      <c r="AS10" s="178">
        <f t="shared" si="1"/>
        <v>24</v>
      </c>
      <c r="AT10" s="178">
        <f t="shared" si="1"/>
        <v>11</v>
      </c>
      <c r="AU10" s="178">
        <f t="shared" si="1"/>
        <v>33</v>
      </c>
      <c r="AV10" s="175">
        <f t="shared" si="1"/>
        <v>0</v>
      </c>
      <c r="AW10" s="178">
        <f t="shared" si="1"/>
        <v>11</v>
      </c>
      <c r="AX10" s="178">
        <f t="shared" si="1"/>
        <v>21</v>
      </c>
      <c r="AY10" s="178">
        <f t="shared" si="1"/>
        <v>20</v>
      </c>
      <c r="AZ10" s="178">
        <f t="shared" si="1"/>
        <v>8</v>
      </c>
      <c r="BA10" s="178">
        <f t="shared" si="1"/>
        <v>11</v>
      </c>
      <c r="BB10" s="178">
        <f t="shared" si="1"/>
        <v>2</v>
      </c>
      <c r="BC10" s="175">
        <f t="shared" si="1"/>
        <v>0</v>
      </c>
      <c r="BD10" s="178">
        <f t="shared" si="1"/>
        <v>23</v>
      </c>
      <c r="BE10" s="178">
        <f t="shared" si="1"/>
        <v>20</v>
      </c>
      <c r="BF10" s="178">
        <f t="shared" si="1"/>
        <v>25</v>
      </c>
      <c r="BG10" s="178">
        <f t="shared" si="1"/>
        <v>19</v>
      </c>
      <c r="BH10" s="178">
        <f t="shared" si="1"/>
        <v>18</v>
      </c>
      <c r="BI10" s="178">
        <f t="shared" si="1"/>
        <v>10</v>
      </c>
      <c r="BJ10" s="175">
        <f t="shared" si="1"/>
        <v>0</v>
      </c>
      <c r="BK10" s="178">
        <f t="shared" si="1"/>
        <v>0</v>
      </c>
      <c r="BL10" s="178">
        <f t="shared" si="1"/>
        <v>6</v>
      </c>
      <c r="BM10" s="178">
        <f t="shared" si="1"/>
        <v>12</v>
      </c>
      <c r="BN10" s="178">
        <f t="shared" si="1"/>
        <v>33</v>
      </c>
      <c r="BO10" s="178">
        <f t="shared" si="1"/>
        <v>31</v>
      </c>
      <c r="BP10" s="178">
        <f t="shared" si="1"/>
        <v>0</v>
      </c>
      <c r="BQ10" s="175">
        <f t="shared" si="1"/>
        <v>0</v>
      </c>
      <c r="BR10" s="178">
        <f t="shared" si="1"/>
        <v>29</v>
      </c>
      <c r="BS10" s="178">
        <f t="shared" si="1"/>
        <v>0</v>
      </c>
      <c r="BT10" s="178">
        <f t="shared" si="1"/>
        <v>0</v>
      </c>
      <c r="BU10" s="178">
        <f t="shared" si="1"/>
        <v>0</v>
      </c>
      <c r="BV10" s="178">
        <f t="shared" si="1"/>
        <v>0</v>
      </c>
      <c r="BW10" s="178">
        <f t="shared" si="1"/>
        <v>0</v>
      </c>
    </row>
    <row r="11" spans="1:76" x14ac:dyDescent="0.25">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c r="BR11" s="179"/>
      <c r="BS11" s="179"/>
      <c r="BT11" s="179"/>
      <c r="BU11" s="179"/>
      <c r="BV11" s="179"/>
      <c r="BW11" s="179"/>
    </row>
    <row r="12" spans="1:76" x14ac:dyDescent="0.25">
      <c r="B12" s="224" t="s">
        <v>9</v>
      </c>
      <c r="C12" s="169" t="s">
        <v>5</v>
      </c>
      <c r="D12" s="180">
        <f t="shared" ref="D12:N14" si="2">SUMIF($O$6:$ED$6,D$6,$O12:$ED12)</f>
        <v>40037.5</v>
      </c>
      <c r="E12" s="180">
        <f t="shared" si="2"/>
        <v>38174</v>
      </c>
      <c r="F12" s="180">
        <f t="shared" si="2"/>
        <v>36624.5</v>
      </c>
      <c r="G12" s="180">
        <f t="shared" si="2"/>
        <v>34546.5</v>
      </c>
      <c r="H12" s="180">
        <f t="shared" si="2"/>
        <v>33078</v>
      </c>
      <c r="I12" s="180">
        <f t="shared" si="2"/>
        <v>34379.5</v>
      </c>
      <c r="J12" s="180">
        <f t="shared" si="2"/>
        <v>34477</v>
      </c>
      <c r="K12" s="180">
        <f t="shared" si="2"/>
        <v>35392.5</v>
      </c>
      <c r="L12" s="180">
        <f t="shared" si="2"/>
        <v>33751.5</v>
      </c>
      <c r="M12" s="180">
        <f t="shared" si="2"/>
        <v>34292.5</v>
      </c>
      <c r="N12" s="180">
        <f t="shared" si="2"/>
        <v>33325.5</v>
      </c>
      <c r="O12" s="173">
        <v>38903.5</v>
      </c>
      <c r="P12" s="173">
        <v>37327</v>
      </c>
      <c r="Q12" s="173">
        <v>36014.5</v>
      </c>
      <c r="R12" s="173">
        <v>34093.5</v>
      </c>
      <c r="S12" s="173">
        <v>32568</v>
      </c>
      <c r="T12" s="173">
        <v>33726.5</v>
      </c>
      <c r="U12" s="173">
        <v>33915</v>
      </c>
      <c r="V12" s="173">
        <v>34775.5</v>
      </c>
      <c r="W12" s="173">
        <v>33329.5</v>
      </c>
      <c r="X12" s="173">
        <v>33990.5</v>
      </c>
      <c r="Y12" s="4">
        <v>33185.5</v>
      </c>
      <c r="Z12" s="173">
        <v>867</v>
      </c>
      <c r="AA12" s="173">
        <v>847</v>
      </c>
      <c r="AB12" s="173">
        <v>610</v>
      </c>
      <c r="AC12" s="173">
        <v>453</v>
      </c>
      <c r="AD12" s="173">
        <v>510</v>
      </c>
      <c r="AE12" s="173">
        <v>614</v>
      </c>
      <c r="AF12" s="173">
        <v>496</v>
      </c>
      <c r="AG12" s="173">
        <v>518</v>
      </c>
      <c r="AH12" s="173">
        <v>287</v>
      </c>
      <c r="AI12" s="173">
        <v>230</v>
      </c>
      <c r="AJ12" s="4">
        <v>140</v>
      </c>
      <c r="AK12" s="173">
        <v>267</v>
      </c>
      <c r="AL12" s="173">
        <v>0</v>
      </c>
      <c r="AM12" s="173">
        <v>0</v>
      </c>
      <c r="AN12" s="173">
        <v>0</v>
      </c>
      <c r="AO12" s="173">
        <v>0</v>
      </c>
      <c r="AP12" s="173">
        <v>0</v>
      </c>
      <c r="AQ12" s="173">
        <v>0</v>
      </c>
      <c r="AR12" s="173">
        <v>0</v>
      </c>
      <c r="AS12" s="173">
        <v>0</v>
      </c>
      <c r="AT12" s="173">
        <v>0</v>
      </c>
      <c r="AU12" s="4">
        <v>0</v>
      </c>
      <c r="AV12" s="175"/>
      <c r="AW12" s="173">
        <v>0</v>
      </c>
      <c r="AX12" s="173">
        <v>0</v>
      </c>
      <c r="AY12" s="173">
        <v>0</v>
      </c>
      <c r="AZ12" s="173">
        <v>0</v>
      </c>
      <c r="BA12" s="173">
        <v>0</v>
      </c>
      <c r="BB12" s="4">
        <v>0</v>
      </c>
      <c r="BC12" s="175"/>
      <c r="BD12" s="173">
        <v>39</v>
      </c>
      <c r="BE12" s="173">
        <v>30</v>
      </c>
      <c r="BF12" s="173">
        <v>33</v>
      </c>
      <c r="BG12" s="173">
        <v>15</v>
      </c>
      <c r="BH12" s="173">
        <v>21</v>
      </c>
      <c r="BI12" s="4">
        <v>0</v>
      </c>
      <c r="BJ12" s="175"/>
      <c r="BK12" s="173">
        <v>0</v>
      </c>
      <c r="BL12" s="173">
        <v>36</v>
      </c>
      <c r="BM12" s="173">
        <v>66</v>
      </c>
      <c r="BN12" s="173">
        <v>120</v>
      </c>
      <c r="BO12" s="173">
        <v>51</v>
      </c>
      <c r="BP12" s="4">
        <v>0</v>
      </c>
      <c r="BQ12" s="175"/>
      <c r="BR12" s="173">
        <v>0</v>
      </c>
      <c r="BS12" s="173">
        <v>0</v>
      </c>
      <c r="BT12" s="173">
        <v>0</v>
      </c>
      <c r="BU12" s="173">
        <v>0</v>
      </c>
      <c r="BV12" s="173">
        <v>0</v>
      </c>
      <c r="BW12" s="4">
        <v>0</v>
      </c>
    </row>
    <row r="13" spans="1:76" x14ac:dyDescent="0.25">
      <c r="B13" s="225"/>
      <c r="C13" s="169" t="s">
        <v>6</v>
      </c>
      <c r="D13" s="180">
        <f t="shared" si="2"/>
        <v>130</v>
      </c>
      <c r="E13" s="180">
        <f t="shared" si="2"/>
        <v>12</v>
      </c>
      <c r="F13" s="180">
        <f t="shared" si="2"/>
        <v>338</v>
      </c>
      <c r="G13" s="180">
        <f t="shared" si="2"/>
        <v>567</v>
      </c>
      <c r="H13" s="180">
        <f t="shared" si="2"/>
        <v>452</v>
      </c>
      <c r="I13" s="180">
        <f t="shared" si="2"/>
        <v>562</v>
      </c>
      <c r="J13" s="180">
        <f t="shared" si="2"/>
        <v>947</v>
      </c>
      <c r="K13" s="180">
        <f t="shared" si="2"/>
        <v>1319</v>
      </c>
      <c r="L13" s="180">
        <f t="shared" si="2"/>
        <v>2755</v>
      </c>
      <c r="M13" s="180">
        <f t="shared" si="2"/>
        <v>3005</v>
      </c>
      <c r="N13" s="180">
        <f t="shared" si="2"/>
        <v>3415</v>
      </c>
      <c r="O13" s="173">
        <v>130</v>
      </c>
      <c r="P13" s="173">
        <v>12</v>
      </c>
      <c r="Q13" s="173">
        <v>338</v>
      </c>
      <c r="R13" s="173">
        <v>567</v>
      </c>
      <c r="S13" s="173">
        <v>452</v>
      </c>
      <c r="T13" s="173">
        <v>562</v>
      </c>
      <c r="U13" s="173">
        <v>947</v>
      </c>
      <c r="V13" s="173">
        <v>1319</v>
      </c>
      <c r="W13" s="173">
        <v>2755</v>
      </c>
      <c r="X13" s="173">
        <v>3005</v>
      </c>
      <c r="Y13" s="4">
        <v>3415</v>
      </c>
      <c r="Z13" s="173">
        <v>0</v>
      </c>
      <c r="AA13" s="173">
        <v>0</v>
      </c>
      <c r="AB13" s="173">
        <v>0</v>
      </c>
      <c r="AC13" s="173">
        <v>0</v>
      </c>
      <c r="AD13" s="173">
        <v>0</v>
      </c>
      <c r="AE13" s="173">
        <v>0</v>
      </c>
      <c r="AF13" s="173">
        <v>0</v>
      </c>
      <c r="AG13" s="173">
        <v>0</v>
      </c>
      <c r="AH13" s="173">
        <v>0</v>
      </c>
      <c r="AI13" s="173">
        <v>0</v>
      </c>
      <c r="AJ13" s="4">
        <v>0</v>
      </c>
      <c r="AK13" s="173">
        <v>0</v>
      </c>
      <c r="AL13" s="173">
        <v>0</v>
      </c>
      <c r="AM13" s="173">
        <v>0</v>
      </c>
      <c r="AN13" s="173">
        <v>0</v>
      </c>
      <c r="AO13" s="173">
        <v>0</v>
      </c>
      <c r="AP13" s="173">
        <v>0</v>
      </c>
      <c r="AQ13" s="173">
        <v>0</v>
      </c>
      <c r="AR13" s="173">
        <v>0</v>
      </c>
      <c r="AS13" s="173">
        <v>0</v>
      </c>
      <c r="AT13" s="173">
        <v>0</v>
      </c>
      <c r="AU13" s="4">
        <v>0</v>
      </c>
      <c r="AV13" s="175"/>
      <c r="AW13" s="173">
        <v>0</v>
      </c>
      <c r="AX13" s="173">
        <v>0</v>
      </c>
      <c r="AY13" s="173">
        <v>0</v>
      </c>
      <c r="AZ13" s="173">
        <v>0</v>
      </c>
      <c r="BA13" s="173">
        <v>0</v>
      </c>
      <c r="BB13" s="4">
        <v>0</v>
      </c>
      <c r="BC13" s="175"/>
      <c r="BD13" s="173">
        <v>0</v>
      </c>
      <c r="BE13" s="173">
        <v>0</v>
      </c>
      <c r="BF13" s="173">
        <v>0</v>
      </c>
      <c r="BG13" s="173">
        <v>0</v>
      </c>
      <c r="BH13" s="173">
        <v>0</v>
      </c>
      <c r="BI13" s="4">
        <v>0</v>
      </c>
      <c r="BJ13" s="175"/>
      <c r="BK13" s="173">
        <v>0</v>
      </c>
      <c r="BL13" s="173">
        <v>0</v>
      </c>
      <c r="BM13" s="173">
        <v>0</v>
      </c>
      <c r="BN13" s="173">
        <v>0</v>
      </c>
      <c r="BO13" s="173">
        <v>0</v>
      </c>
      <c r="BP13" s="4">
        <v>0</v>
      </c>
      <c r="BQ13" s="175"/>
      <c r="BR13" s="173">
        <v>0</v>
      </c>
      <c r="BS13" s="173">
        <v>0</v>
      </c>
      <c r="BT13" s="173">
        <v>0</v>
      </c>
      <c r="BU13" s="173">
        <v>0</v>
      </c>
      <c r="BV13" s="173">
        <v>0</v>
      </c>
      <c r="BW13" s="4">
        <v>0</v>
      </c>
    </row>
    <row r="14" spans="1:76" x14ac:dyDescent="0.25">
      <c r="B14" s="225"/>
      <c r="C14" s="169" t="s">
        <v>7</v>
      </c>
      <c r="D14" s="180">
        <f t="shared" si="2"/>
        <v>3355</v>
      </c>
      <c r="E14" s="180">
        <f t="shared" si="2"/>
        <v>2061</v>
      </c>
      <c r="F14" s="180">
        <f t="shared" si="2"/>
        <v>2379</v>
      </c>
      <c r="G14" s="180">
        <f t="shared" si="2"/>
        <v>2388.5</v>
      </c>
      <c r="H14" s="180">
        <f t="shared" si="2"/>
        <v>3000</v>
      </c>
      <c r="I14" s="180">
        <f t="shared" si="2"/>
        <v>3763.5</v>
      </c>
      <c r="J14" s="180">
        <f t="shared" si="2"/>
        <v>5218</v>
      </c>
      <c r="K14" s="180">
        <f t="shared" si="2"/>
        <v>7209</v>
      </c>
      <c r="L14" s="180">
        <f t="shared" si="2"/>
        <v>8350</v>
      </c>
      <c r="M14" s="180">
        <f t="shared" si="2"/>
        <v>8484</v>
      </c>
      <c r="N14" s="180">
        <f t="shared" si="2"/>
        <v>9320</v>
      </c>
      <c r="O14" s="173">
        <v>3355</v>
      </c>
      <c r="P14" s="173">
        <v>2061</v>
      </c>
      <c r="Q14" s="173">
        <v>2367</v>
      </c>
      <c r="R14" s="173">
        <v>2340.5</v>
      </c>
      <c r="S14" s="173">
        <v>2967</v>
      </c>
      <c r="T14" s="173">
        <v>3736.5</v>
      </c>
      <c r="U14" s="173">
        <v>5197</v>
      </c>
      <c r="V14" s="173">
        <v>7185</v>
      </c>
      <c r="W14" s="173">
        <v>8290</v>
      </c>
      <c r="X14" s="173">
        <v>8418</v>
      </c>
      <c r="Y14" s="4">
        <v>9165</v>
      </c>
      <c r="Z14" s="173">
        <v>0</v>
      </c>
      <c r="AA14" s="173">
        <v>0</v>
      </c>
      <c r="AB14" s="173">
        <v>12</v>
      </c>
      <c r="AC14" s="173">
        <v>48</v>
      </c>
      <c r="AD14" s="173">
        <v>33</v>
      </c>
      <c r="AE14" s="173">
        <v>27</v>
      </c>
      <c r="AF14" s="173">
        <v>21</v>
      </c>
      <c r="AG14" s="173">
        <v>24</v>
      </c>
      <c r="AH14" s="173">
        <v>24</v>
      </c>
      <c r="AI14" s="173">
        <v>9</v>
      </c>
      <c r="AJ14" s="4">
        <v>15</v>
      </c>
      <c r="AK14" s="173">
        <v>0</v>
      </c>
      <c r="AL14" s="173">
        <v>0</v>
      </c>
      <c r="AM14" s="173">
        <v>0</v>
      </c>
      <c r="AN14" s="173">
        <v>0</v>
      </c>
      <c r="AO14" s="173">
        <v>0</v>
      </c>
      <c r="AP14" s="173">
        <v>0</v>
      </c>
      <c r="AQ14" s="173">
        <v>0</v>
      </c>
      <c r="AR14" s="173">
        <v>0</v>
      </c>
      <c r="AS14" s="173">
        <v>0</v>
      </c>
      <c r="AT14" s="173">
        <v>0</v>
      </c>
      <c r="AU14" s="4">
        <v>126</v>
      </c>
      <c r="AV14" s="175"/>
      <c r="AW14" s="173">
        <v>0</v>
      </c>
      <c r="AX14" s="173">
        <v>0</v>
      </c>
      <c r="AY14" s="173">
        <v>0</v>
      </c>
      <c r="AZ14" s="173">
        <v>0</v>
      </c>
      <c r="BA14" s="173">
        <v>15</v>
      </c>
      <c r="BB14" s="4">
        <v>14</v>
      </c>
      <c r="BC14" s="175"/>
      <c r="BD14" s="173">
        <v>0</v>
      </c>
      <c r="BE14" s="173">
        <v>0</v>
      </c>
      <c r="BF14" s="173">
        <v>0</v>
      </c>
      <c r="BG14" s="173">
        <v>0</v>
      </c>
      <c r="BH14" s="173">
        <v>0</v>
      </c>
      <c r="BI14" s="4">
        <v>0</v>
      </c>
      <c r="BJ14" s="175"/>
      <c r="BK14" s="173">
        <v>0</v>
      </c>
      <c r="BL14" s="173">
        <v>0</v>
      </c>
      <c r="BM14" s="173">
        <v>0</v>
      </c>
      <c r="BN14" s="173">
        <v>36</v>
      </c>
      <c r="BO14" s="173">
        <v>42</v>
      </c>
      <c r="BP14" s="4">
        <v>0</v>
      </c>
      <c r="BQ14" s="175"/>
      <c r="BR14" s="173">
        <v>0</v>
      </c>
      <c r="BS14" s="173">
        <v>0</v>
      </c>
      <c r="BT14" s="173">
        <v>0</v>
      </c>
      <c r="BU14" s="173">
        <v>0</v>
      </c>
      <c r="BV14" s="173">
        <v>0</v>
      </c>
      <c r="BW14" s="4">
        <v>0</v>
      </c>
    </row>
    <row r="15" spans="1:76" x14ac:dyDescent="0.25">
      <c r="B15" s="226"/>
      <c r="C15" s="176" t="s">
        <v>8</v>
      </c>
      <c r="D15" s="178">
        <f t="shared" ref="D15:BV15" si="3">SUM(D12:D14)</f>
        <v>43522.5</v>
      </c>
      <c r="E15" s="178">
        <f t="shared" si="3"/>
        <v>40247</v>
      </c>
      <c r="F15" s="178">
        <f t="shared" si="3"/>
        <v>39341.5</v>
      </c>
      <c r="G15" s="178">
        <f t="shared" si="3"/>
        <v>37502</v>
      </c>
      <c r="H15" s="178">
        <f t="shared" si="3"/>
        <v>36530</v>
      </c>
      <c r="I15" s="178">
        <f t="shared" si="3"/>
        <v>38705</v>
      </c>
      <c r="J15" s="178">
        <f t="shared" si="3"/>
        <v>40642</v>
      </c>
      <c r="K15" s="178">
        <f t="shared" si="3"/>
        <v>43920.5</v>
      </c>
      <c r="L15" s="178">
        <f t="shared" si="3"/>
        <v>44856.5</v>
      </c>
      <c r="M15" s="178">
        <f t="shared" si="3"/>
        <v>45781.5</v>
      </c>
      <c r="N15" s="178">
        <f t="shared" si="3"/>
        <v>46060.5</v>
      </c>
      <c r="O15" s="178">
        <f t="shared" si="3"/>
        <v>42388.5</v>
      </c>
      <c r="P15" s="178">
        <f t="shared" si="3"/>
        <v>39400</v>
      </c>
      <c r="Q15" s="178">
        <f t="shared" si="3"/>
        <v>38719.5</v>
      </c>
      <c r="R15" s="178">
        <f t="shared" si="3"/>
        <v>37001</v>
      </c>
      <c r="S15" s="178">
        <f t="shared" si="3"/>
        <v>35987</v>
      </c>
      <c r="T15" s="178">
        <f t="shared" si="3"/>
        <v>38025</v>
      </c>
      <c r="U15" s="178">
        <f t="shared" si="3"/>
        <v>40059</v>
      </c>
      <c r="V15" s="178">
        <f t="shared" si="3"/>
        <v>43279.5</v>
      </c>
      <c r="W15" s="178">
        <f t="shared" si="3"/>
        <v>44374.5</v>
      </c>
      <c r="X15" s="178">
        <f t="shared" si="3"/>
        <v>45413.5</v>
      </c>
      <c r="Y15" s="178">
        <f t="shared" si="3"/>
        <v>45765.5</v>
      </c>
      <c r="Z15" s="178">
        <f t="shared" si="3"/>
        <v>867</v>
      </c>
      <c r="AA15" s="178">
        <f t="shared" si="3"/>
        <v>847</v>
      </c>
      <c r="AB15" s="178">
        <f t="shared" si="3"/>
        <v>622</v>
      </c>
      <c r="AC15" s="178">
        <f t="shared" si="3"/>
        <v>501</v>
      </c>
      <c r="AD15" s="178">
        <f t="shared" si="3"/>
        <v>543</v>
      </c>
      <c r="AE15" s="178">
        <f t="shared" si="3"/>
        <v>641</v>
      </c>
      <c r="AF15" s="178">
        <f t="shared" si="3"/>
        <v>517</v>
      </c>
      <c r="AG15" s="178">
        <f t="shared" si="3"/>
        <v>542</v>
      </c>
      <c r="AH15" s="178">
        <f t="shared" si="3"/>
        <v>311</v>
      </c>
      <c r="AI15" s="178">
        <f t="shared" si="3"/>
        <v>239</v>
      </c>
      <c r="AJ15" s="178">
        <f t="shared" si="3"/>
        <v>155</v>
      </c>
      <c r="AK15" s="178">
        <f t="shared" si="3"/>
        <v>267</v>
      </c>
      <c r="AL15" s="178">
        <f t="shared" si="3"/>
        <v>0</v>
      </c>
      <c r="AM15" s="178">
        <f t="shared" si="3"/>
        <v>0</v>
      </c>
      <c r="AN15" s="178">
        <f t="shared" si="3"/>
        <v>0</v>
      </c>
      <c r="AO15" s="178">
        <f t="shared" si="3"/>
        <v>0</v>
      </c>
      <c r="AP15" s="178">
        <f t="shared" si="3"/>
        <v>0</v>
      </c>
      <c r="AQ15" s="178">
        <f t="shared" si="3"/>
        <v>0</v>
      </c>
      <c r="AR15" s="178">
        <f t="shared" si="3"/>
        <v>0</v>
      </c>
      <c r="AS15" s="178">
        <f t="shared" si="3"/>
        <v>0</v>
      </c>
      <c r="AT15" s="178">
        <f t="shared" si="3"/>
        <v>0</v>
      </c>
      <c r="AU15" s="178">
        <f t="shared" si="3"/>
        <v>126</v>
      </c>
      <c r="AV15" s="175">
        <f t="shared" si="3"/>
        <v>0</v>
      </c>
      <c r="AW15" s="178">
        <f t="shared" si="3"/>
        <v>0</v>
      </c>
      <c r="AX15" s="178">
        <f t="shared" si="3"/>
        <v>0</v>
      </c>
      <c r="AY15" s="178">
        <f t="shared" si="3"/>
        <v>0</v>
      </c>
      <c r="AZ15" s="178">
        <f t="shared" si="3"/>
        <v>0</v>
      </c>
      <c r="BA15" s="178">
        <f t="shared" si="3"/>
        <v>15</v>
      </c>
      <c r="BB15" s="178">
        <f t="shared" si="3"/>
        <v>14</v>
      </c>
      <c r="BC15" s="175">
        <f t="shared" si="3"/>
        <v>0</v>
      </c>
      <c r="BD15" s="178">
        <f t="shared" si="3"/>
        <v>39</v>
      </c>
      <c r="BE15" s="178">
        <f t="shared" si="3"/>
        <v>30</v>
      </c>
      <c r="BF15" s="178">
        <f t="shared" si="3"/>
        <v>33</v>
      </c>
      <c r="BG15" s="178">
        <f t="shared" si="3"/>
        <v>15</v>
      </c>
      <c r="BH15" s="178">
        <f t="shared" si="3"/>
        <v>21</v>
      </c>
      <c r="BI15" s="178">
        <f t="shared" si="3"/>
        <v>0</v>
      </c>
      <c r="BJ15" s="175">
        <f t="shared" si="3"/>
        <v>0</v>
      </c>
      <c r="BK15" s="178">
        <f t="shared" si="3"/>
        <v>0</v>
      </c>
      <c r="BL15" s="178">
        <f t="shared" si="3"/>
        <v>36</v>
      </c>
      <c r="BM15" s="178">
        <f t="shared" si="3"/>
        <v>66</v>
      </c>
      <c r="BN15" s="178">
        <f t="shared" si="3"/>
        <v>156</v>
      </c>
      <c r="BO15" s="178">
        <f t="shared" si="3"/>
        <v>93</v>
      </c>
      <c r="BP15" s="178">
        <f t="shared" si="3"/>
        <v>0</v>
      </c>
      <c r="BQ15" s="175">
        <f t="shared" si="3"/>
        <v>0</v>
      </c>
      <c r="BR15" s="178">
        <f t="shared" si="3"/>
        <v>0</v>
      </c>
      <c r="BS15" s="178">
        <f t="shared" si="3"/>
        <v>0</v>
      </c>
      <c r="BT15" s="178">
        <f t="shared" si="3"/>
        <v>0</v>
      </c>
      <c r="BU15" s="178">
        <f t="shared" si="3"/>
        <v>0</v>
      </c>
      <c r="BV15" s="178">
        <f t="shared" si="3"/>
        <v>0</v>
      </c>
      <c r="BW15" s="178">
        <f t="shared" ref="BW15" si="4">SUM(BW12:BW14)</f>
        <v>0</v>
      </c>
    </row>
    <row r="16" spans="1:76" x14ac:dyDescent="0.25">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c r="BP16" s="179"/>
      <c r="BQ16" s="179"/>
      <c r="BR16" s="179"/>
      <c r="BS16" s="179"/>
      <c r="BT16" s="179"/>
      <c r="BU16" s="179"/>
      <c r="BV16" s="179"/>
      <c r="BW16" s="179"/>
    </row>
    <row r="17" spans="2:76" x14ac:dyDescent="0.25">
      <c r="B17" s="224" t="s">
        <v>10</v>
      </c>
      <c r="C17" s="169" t="s">
        <v>5</v>
      </c>
      <c r="D17" s="180">
        <f t="shared" ref="D17:N19" si="5">SUMIF($O$6:$ED$6,D$6,$O17:$ED17)</f>
        <v>0</v>
      </c>
      <c r="E17" s="180">
        <f t="shared" si="5"/>
        <v>726</v>
      </c>
      <c r="F17" s="180">
        <f t="shared" si="5"/>
        <v>766</v>
      </c>
      <c r="G17" s="180">
        <f t="shared" si="5"/>
        <v>861</v>
      </c>
      <c r="H17" s="180">
        <f t="shared" si="5"/>
        <v>606</v>
      </c>
      <c r="I17" s="180">
        <f t="shared" si="5"/>
        <v>1077</v>
      </c>
      <c r="J17" s="180">
        <f t="shared" si="5"/>
        <v>961</v>
      </c>
      <c r="K17" s="180">
        <f t="shared" si="5"/>
        <v>843</v>
      </c>
      <c r="L17" s="180">
        <f t="shared" si="5"/>
        <v>774</v>
      </c>
      <c r="M17" s="180">
        <f t="shared" si="5"/>
        <v>622</v>
      </c>
      <c r="N17" s="180">
        <f t="shared" si="5"/>
        <v>470</v>
      </c>
      <c r="O17" s="173"/>
      <c r="P17" s="173">
        <v>324</v>
      </c>
      <c r="Q17" s="173">
        <v>334</v>
      </c>
      <c r="R17" s="173">
        <v>267</v>
      </c>
      <c r="S17" s="173">
        <v>273</v>
      </c>
      <c r="T17" s="173">
        <v>327</v>
      </c>
      <c r="U17" s="173">
        <v>223</v>
      </c>
      <c r="V17" s="173">
        <v>201</v>
      </c>
      <c r="W17" s="173">
        <v>135</v>
      </c>
      <c r="X17" s="173">
        <v>109</v>
      </c>
      <c r="Y17" s="4">
        <v>47</v>
      </c>
      <c r="Z17" s="173"/>
      <c r="AA17" s="173">
        <v>240</v>
      </c>
      <c r="AB17" s="173">
        <v>261</v>
      </c>
      <c r="AC17" s="173">
        <v>477</v>
      </c>
      <c r="AD17" s="173">
        <v>216</v>
      </c>
      <c r="AE17" s="173">
        <v>198</v>
      </c>
      <c r="AF17" s="173">
        <v>198</v>
      </c>
      <c r="AG17" s="173">
        <v>192</v>
      </c>
      <c r="AH17" s="173">
        <v>357</v>
      </c>
      <c r="AI17" s="173">
        <v>243</v>
      </c>
      <c r="AJ17" s="4">
        <v>243</v>
      </c>
      <c r="AK17" s="173"/>
      <c r="AL17" s="173">
        <v>162</v>
      </c>
      <c r="AM17" s="173">
        <v>171</v>
      </c>
      <c r="AN17" s="173">
        <v>117</v>
      </c>
      <c r="AO17" s="173">
        <v>117</v>
      </c>
      <c r="AP17" s="173">
        <v>108</v>
      </c>
      <c r="AQ17" s="173">
        <v>261</v>
      </c>
      <c r="AR17" s="173">
        <v>234</v>
      </c>
      <c r="AS17" s="173">
        <v>90</v>
      </c>
      <c r="AT17" s="173">
        <v>99</v>
      </c>
      <c r="AU17" s="4">
        <v>90</v>
      </c>
      <c r="AV17" s="175"/>
      <c r="AW17" s="173">
        <v>99</v>
      </c>
      <c r="AX17" s="173">
        <v>189</v>
      </c>
      <c r="AY17" s="173">
        <v>90</v>
      </c>
      <c r="AZ17" s="173">
        <v>72</v>
      </c>
      <c r="BA17" s="173">
        <v>72</v>
      </c>
      <c r="BB17" s="4">
        <v>0</v>
      </c>
      <c r="BC17" s="175"/>
      <c r="BD17" s="173">
        <v>90</v>
      </c>
      <c r="BE17" s="173">
        <v>90</v>
      </c>
      <c r="BF17" s="173">
        <v>126</v>
      </c>
      <c r="BG17" s="173">
        <v>120</v>
      </c>
      <c r="BH17" s="173">
        <v>99</v>
      </c>
      <c r="BI17" s="4">
        <v>90</v>
      </c>
      <c r="BJ17" s="175"/>
      <c r="BK17" s="173">
        <v>0</v>
      </c>
      <c r="BL17" s="173">
        <v>0</v>
      </c>
      <c r="BM17" s="173">
        <v>0</v>
      </c>
      <c r="BN17" s="173">
        <v>0</v>
      </c>
      <c r="BO17" s="173">
        <v>0</v>
      </c>
      <c r="BP17" s="4">
        <v>0</v>
      </c>
      <c r="BQ17" s="175"/>
      <c r="BR17" s="173">
        <v>255</v>
      </c>
      <c r="BS17" s="173">
        <v>0</v>
      </c>
      <c r="BT17" s="173">
        <v>0</v>
      </c>
      <c r="BU17" s="173">
        <v>0</v>
      </c>
      <c r="BV17" s="173">
        <v>0</v>
      </c>
      <c r="BW17" s="4">
        <v>0</v>
      </c>
    </row>
    <row r="18" spans="2:76" x14ac:dyDescent="0.25">
      <c r="B18" s="225"/>
      <c r="C18" s="169" t="s">
        <v>6</v>
      </c>
      <c r="D18" s="180">
        <f t="shared" si="5"/>
        <v>0</v>
      </c>
      <c r="E18" s="180">
        <f t="shared" si="5"/>
        <v>214</v>
      </c>
      <c r="F18" s="180">
        <f t="shared" si="5"/>
        <v>278</v>
      </c>
      <c r="G18" s="180">
        <f t="shared" si="5"/>
        <v>235</v>
      </c>
      <c r="H18" s="180">
        <f t="shared" si="5"/>
        <v>461</v>
      </c>
      <c r="I18" s="180">
        <f t="shared" si="5"/>
        <v>64</v>
      </c>
      <c r="J18" s="180">
        <f t="shared" si="5"/>
        <v>66</v>
      </c>
      <c r="K18" s="180">
        <f t="shared" si="5"/>
        <v>55</v>
      </c>
      <c r="L18" s="180">
        <f t="shared" si="5"/>
        <v>84</v>
      </c>
      <c r="M18" s="180">
        <f t="shared" si="5"/>
        <v>108</v>
      </c>
      <c r="N18" s="180">
        <f t="shared" si="5"/>
        <v>192</v>
      </c>
      <c r="O18" s="173"/>
      <c r="P18" s="173">
        <v>214</v>
      </c>
      <c r="Q18" s="173">
        <v>278</v>
      </c>
      <c r="R18" s="173">
        <v>235</v>
      </c>
      <c r="S18" s="173">
        <v>461</v>
      </c>
      <c r="T18" s="173">
        <v>64</v>
      </c>
      <c r="U18" s="173">
        <v>66</v>
      </c>
      <c r="V18" s="173">
        <v>55</v>
      </c>
      <c r="W18" s="173">
        <v>84</v>
      </c>
      <c r="X18" s="173">
        <v>108</v>
      </c>
      <c r="Y18" s="4">
        <v>192</v>
      </c>
      <c r="Z18" s="173"/>
      <c r="AA18" s="173">
        <v>0</v>
      </c>
      <c r="AB18" s="173">
        <v>0</v>
      </c>
      <c r="AC18" s="173">
        <v>0</v>
      </c>
      <c r="AD18" s="173">
        <v>0</v>
      </c>
      <c r="AE18" s="173">
        <v>0</v>
      </c>
      <c r="AF18" s="173">
        <v>0</v>
      </c>
      <c r="AG18" s="173">
        <v>0</v>
      </c>
      <c r="AH18" s="173">
        <v>0</v>
      </c>
      <c r="AI18" s="173">
        <v>0</v>
      </c>
      <c r="AJ18" s="4">
        <v>0</v>
      </c>
      <c r="AK18" s="173"/>
      <c r="AL18" s="173">
        <v>0</v>
      </c>
      <c r="AM18" s="173">
        <v>0</v>
      </c>
      <c r="AN18" s="173">
        <v>0</v>
      </c>
      <c r="AO18" s="173">
        <v>0</v>
      </c>
      <c r="AP18" s="173">
        <v>0</v>
      </c>
      <c r="AQ18" s="173">
        <v>0</v>
      </c>
      <c r="AR18" s="173">
        <v>0</v>
      </c>
      <c r="AS18" s="173">
        <v>0</v>
      </c>
      <c r="AT18" s="173">
        <v>0</v>
      </c>
      <c r="AU18" s="4">
        <v>0</v>
      </c>
      <c r="AV18" s="175"/>
      <c r="AW18" s="173">
        <v>0</v>
      </c>
      <c r="AX18" s="173">
        <v>0</v>
      </c>
      <c r="AY18" s="173">
        <v>0</v>
      </c>
      <c r="AZ18" s="173">
        <v>0</v>
      </c>
      <c r="BA18" s="173">
        <v>0</v>
      </c>
      <c r="BB18" s="4">
        <v>0</v>
      </c>
      <c r="BC18" s="175"/>
      <c r="BD18" s="173">
        <v>0</v>
      </c>
      <c r="BE18" s="173">
        <v>0</v>
      </c>
      <c r="BF18" s="173">
        <v>0</v>
      </c>
      <c r="BG18" s="173">
        <v>0</v>
      </c>
      <c r="BH18" s="173">
        <v>0</v>
      </c>
      <c r="BI18" s="4">
        <v>0</v>
      </c>
      <c r="BJ18" s="175"/>
      <c r="BK18" s="173">
        <v>0</v>
      </c>
      <c r="BL18" s="173">
        <v>0</v>
      </c>
      <c r="BM18" s="173">
        <v>0</v>
      </c>
      <c r="BN18" s="173">
        <v>0</v>
      </c>
      <c r="BO18" s="173">
        <v>0</v>
      </c>
      <c r="BP18" s="4">
        <v>0</v>
      </c>
      <c r="BQ18" s="175"/>
      <c r="BR18" s="173">
        <v>0</v>
      </c>
      <c r="BS18" s="173">
        <v>0</v>
      </c>
      <c r="BT18" s="173">
        <v>0</v>
      </c>
      <c r="BU18" s="173">
        <v>0</v>
      </c>
      <c r="BV18" s="173">
        <v>0</v>
      </c>
      <c r="BW18" s="4">
        <v>0</v>
      </c>
    </row>
    <row r="19" spans="2:76" x14ac:dyDescent="0.25">
      <c r="B19" s="225"/>
      <c r="C19" s="169" t="s">
        <v>7</v>
      </c>
      <c r="D19" s="180">
        <f t="shared" si="5"/>
        <v>0</v>
      </c>
      <c r="E19" s="180">
        <f t="shared" si="5"/>
        <v>1677</v>
      </c>
      <c r="F19" s="180">
        <f t="shared" si="5"/>
        <v>1736</v>
      </c>
      <c r="G19" s="180">
        <f t="shared" si="5"/>
        <v>1783</v>
      </c>
      <c r="H19" s="180">
        <f t="shared" si="5"/>
        <v>1827</v>
      </c>
      <c r="I19" s="180">
        <f t="shared" si="5"/>
        <v>2429</v>
      </c>
      <c r="J19" s="180">
        <f t="shared" si="5"/>
        <v>3032</v>
      </c>
      <c r="K19" s="180">
        <f t="shared" si="5"/>
        <v>3182</v>
      </c>
      <c r="L19" s="180">
        <f t="shared" si="5"/>
        <v>3388</v>
      </c>
      <c r="M19" s="180">
        <f t="shared" si="5"/>
        <v>3779</v>
      </c>
      <c r="N19" s="180">
        <f t="shared" si="5"/>
        <v>3604</v>
      </c>
      <c r="O19" s="173"/>
      <c r="P19" s="173">
        <v>1542</v>
      </c>
      <c r="Q19" s="173">
        <v>1619</v>
      </c>
      <c r="R19" s="173">
        <v>1678</v>
      </c>
      <c r="S19" s="173">
        <v>1719</v>
      </c>
      <c r="T19" s="173">
        <v>2267</v>
      </c>
      <c r="U19" s="173">
        <v>2702</v>
      </c>
      <c r="V19" s="173">
        <v>3041</v>
      </c>
      <c r="W19" s="173">
        <v>3295</v>
      </c>
      <c r="X19" s="173">
        <v>3602</v>
      </c>
      <c r="Y19" s="4">
        <v>3337</v>
      </c>
      <c r="Z19" s="173"/>
      <c r="AA19" s="173">
        <v>0</v>
      </c>
      <c r="AB19" s="173">
        <v>0</v>
      </c>
      <c r="AC19" s="173">
        <v>0</v>
      </c>
      <c r="AD19" s="173">
        <v>0</v>
      </c>
      <c r="AE19" s="173">
        <v>0</v>
      </c>
      <c r="AF19" s="173">
        <v>192</v>
      </c>
      <c r="AG19" s="173">
        <v>78</v>
      </c>
      <c r="AH19" s="173">
        <v>33</v>
      </c>
      <c r="AI19" s="173">
        <v>177</v>
      </c>
      <c r="AJ19" s="4">
        <v>267</v>
      </c>
      <c r="AK19" s="173"/>
      <c r="AL19" s="173">
        <v>135</v>
      </c>
      <c r="AM19" s="173">
        <v>117</v>
      </c>
      <c r="AN19" s="173">
        <v>105</v>
      </c>
      <c r="AO19" s="173">
        <v>108</v>
      </c>
      <c r="AP19" s="173">
        <v>162</v>
      </c>
      <c r="AQ19" s="173">
        <v>138</v>
      </c>
      <c r="AR19" s="173">
        <v>63</v>
      </c>
      <c r="AS19" s="173">
        <v>60</v>
      </c>
      <c r="AT19" s="173">
        <v>0</v>
      </c>
      <c r="AU19" s="4">
        <v>0</v>
      </c>
      <c r="AV19" s="175"/>
      <c r="AW19" s="173">
        <v>0</v>
      </c>
      <c r="AX19" s="173">
        <v>0</v>
      </c>
      <c r="AY19" s="173">
        <v>0</v>
      </c>
      <c r="AZ19" s="173">
        <v>0</v>
      </c>
      <c r="BA19" s="173">
        <v>0</v>
      </c>
      <c r="BB19" s="4">
        <v>0</v>
      </c>
      <c r="BC19" s="175"/>
      <c r="BD19" s="173">
        <v>0</v>
      </c>
      <c r="BE19" s="173">
        <v>0</v>
      </c>
      <c r="BF19" s="173">
        <v>0</v>
      </c>
      <c r="BG19" s="173">
        <v>0</v>
      </c>
      <c r="BH19" s="173">
        <v>0</v>
      </c>
      <c r="BI19" s="4">
        <v>0</v>
      </c>
      <c r="BJ19" s="175"/>
      <c r="BK19" s="173">
        <v>0</v>
      </c>
      <c r="BL19" s="173">
        <v>0</v>
      </c>
      <c r="BM19" s="173">
        <v>0</v>
      </c>
      <c r="BN19" s="173">
        <v>0</v>
      </c>
      <c r="BO19" s="173">
        <v>0</v>
      </c>
      <c r="BP19" s="4">
        <v>0</v>
      </c>
      <c r="BQ19" s="175"/>
      <c r="BR19" s="173">
        <v>0</v>
      </c>
      <c r="BS19" s="173">
        <v>0</v>
      </c>
      <c r="BT19" s="173">
        <v>0</v>
      </c>
      <c r="BU19" s="173">
        <v>0</v>
      </c>
      <c r="BV19" s="173">
        <v>0</v>
      </c>
      <c r="BW19" s="4">
        <v>0</v>
      </c>
    </row>
    <row r="20" spans="2:76" x14ac:dyDescent="0.25">
      <c r="B20" s="226"/>
      <c r="C20" s="176" t="s">
        <v>8</v>
      </c>
      <c r="D20" s="178">
        <f t="shared" ref="D20:BV20" si="6">SUM(D17:D19)</f>
        <v>0</v>
      </c>
      <c r="E20" s="178">
        <f t="shared" si="6"/>
        <v>2617</v>
      </c>
      <c r="F20" s="178">
        <f t="shared" si="6"/>
        <v>2780</v>
      </c>
      <c r="G20" s="178">
        <f t="shared" si="6"/>
        <v>2879</v>
      </c>
      <c r="H20" s="178">
        <f t="shared" si="6"/>
        <v>2894</v>
      </c>
      <c r="I20" s="178">
        <f t="shared" si="6"/>
        <v>3570</v>
      </c>
      <c r="J20" s="178">
        <f t="shared" si="6"/>
        <v>4059</v>
      </c>
      <c r="K20" s="178">
        <f t="shared" si="6"/>
        <v>4080</v>
      </c>
      <c r="L20" s="178">
        <f t="shared" si="6"/>
        <v>4246</v>
      </c>
      <c r="M20" s="178">
        <f t="shared" si="6"/>
        <v>4509</v>
      </c>
      <c r="N20" s="178">
        <f t="shared" si="6"/>
        <v>4266</v>
      </c>
      <c r="O20" s="178">
        <f t="shared" si="6"/>
        <v>0</v>
      </c>
      <c r="P20" s="178">
        <f t="shared" si="6"/>
        <v>2080</v>
      </c>
      <c r="Q20" s="178">
        <f t="shared" si="6"/>
        <v>2231</v>
      </c>
      <c r="R20" s="178">
        <f t="shared" si="6"/>
        <v>2180</v>
      </c>
      <c r="S20" s="178">
        <f t="shared" si="6"/>
        <v>2453</v>
      </c>
      <c r="T20" s="178">
        <f t="shared" si="6"/>
        <v>2658</v>
      </c>
      <c r="U20" s="178">
        <f t="shared" si="6"/>
        <v>2991</v>
      </c>
      <c r="V20" s="178">
        <f t="shared" si="6"/>
        <v>3297</v>
      </c>
      <c r="W20" s="178">
        <f t="shared" si="6"/>
        <v>3514</v>
      </c>
      <c r="X20" s="178">
        <f t="shared" si="6"/>
        <v>3819</v>
      </c>
      <c r="Y20" s="178">
        <f t="shared" si="6"/>
        <v>3576</v>
      </c>
      <c r="Z20" s="178">
        <f t="shared" si="6"/>
        <v>0</v>
      </c>
      <c r="AA20" s="178">
        <f t="shared" si="6"/>
        <v>240</v>
      </c>
      <c r="AB20" s="178">
        <f t="shared" si="6"/>
        <v>261</v>
      </c>
      <c r="AC20" s="178">
        <f t="shared" si="6"/>
        <v>477</v>
      </c>
      <c r="AD20" s="178">
        <f t="shared" si="6"/>
        <v>216</v>
      </c>
      <c r="AE20" s="178">
        <f t="shared" si="6"/>
        <v>198</v>
      </c>
      <c r="AF20" s="178">
        <f t="shared" si="6"/>
        <v>390</v>
      </c>
      <c r="AG20" s="178">
        <f t="shared" si="6"/>
        <v>270</v>
      </c>
      <c r="AH20" s="178">
        <f t="shared" si="6"/>
        <v>390</v>
      </c>
      <c r="AI20" s="178">
        <f t="shared" si="6"/>
        <v>420</v>
      </c>
      <c r="AJ20" s="178">
        <f t="shared" si="6"/>
        <v>510</v>
      </c>
      <c r="AK20" s="178">
        <f t="shared" si="6"/>
        <v>0</v>
      </c>
      <c r="AL20" s="178">
        <f t="shared" si="6"/>
        <v>297</v>
      </c>
      <c r="AM20" s="178">
        <f t="shared" si="6"/>
        <v>288</v>
      </c>
      <c r="AN20" s="178">
        <f t="shared" si="6"/>
        <v>222</v>
      </c>
      <c r="AO20" s="178">
        <f t="shared" si="6"/>
        <v>225</v>
      </c>
      <c r="AP20" s="178">
        <f t="shared" si="6"/>
        <v>270</v>
      </c>
      <c r="AQ20" s="178">
        <f t="shared" si="6"/>
        <v>399</v>
      </c>
      <c r="AR20" s="178">
        <f t="shared" si="6"/>
        <v>297</v>
      </c>
      <c r="AS20" s="178">
        <f t="shared" si="6"/>
        <v>150</v>
      </c>
      <c r="AT20" s="178">
        <f t="shared" si="6"/>
        <v>99</v>
      </c>
      <c r="AU20" s="178">
        <f t="shared" si="6"/>
        <v>90</v>
      </c>
      <c r="AV20" s="175">
        <f t="shared" si="6"/>
        <v>0</v>
      </c>
      <c r="AW20" s="178">
        <f t="shared" si="6"/>
        <v>99</v>
      </c>
      <c r="AX20" s="178">
        <f t="shared" si="6"/>
        <v>189</v>
      </c>
      <c r="AY20" s="178">
        <f t="shared" si="6"/>
        <v>90</v>
      </c>
      <c r="AZ20" s="178">
        <f t="shared" si="6"/>
        <v>72</v>
      </c>
      <c r="BA20" s="178">
        <f t="shared" si="6"/>
        <v>72</v>
      </c>
      <c r="BB20" s="178">
        <f t="shared" si="6"/>
        <v>0</v>
      </c>
      <c r="BC20" s="175">
        <f t="shared" si="6"/>
        <v>0</v>
      </c>
      <c r="BD20" s="178">
        <f t="shared" si="6"/>
        <v>90</v>
      </c>
      <c r="BE20" s="178">
        <f t="shared" si="6"/>
        <v>90</v>
      </c>
      <c r="BF20" s="178">
        <f t="shared" si="6"/>
        <v>126</v>
      </c>
      <c r="BG20" s="178">
        <f t="shared" si="6"/>
        <v>120</v>
      </c>
      <c r="BH20" s="178">
        <f t="shared" si="6"/>
        <v>99</v>
      </c>
      <c r="BI20" s="178">
        <f t="shared" si="6"/>
        <v>90</v>
      </c>
      <c r="BJ20" s="175">
        <f t="shared" si="6"/>
        <v>0</v>
      </c>
      <c r="BK20" s="178">
        <f t="shared" si="6"/>
        <v>0</v>
      </c>
      <c r="BL20" s="178">
        <f t="shared" si="6"/>
        <v>0</v>
      </c>
      <c r="BM20" s="178">
        <f t="shared" si="6"/>
        <v>0</v>
      </c>
      <c r="BN20" s="178">
        <f t="shared" si="6"/>
        <v>0</v>
      </c>
      <c r="BO20" s="178">
        <f t="shared" si="6"/>
        <v>0</v>
      </c>
      <c r="BP20" s="178">
        <f t="shared" si="6"/>
        <v>0</v>
      </c>
      <c r="BQ20" s="175">
        <f t="shared" si="6"/>
        <v>0</v>
      </c>
      <c r="BR20" s="178">
        <f t="shared" si="6"/>
        <v>255</v>
      </c>
      <c r="BS20" s="178">
        <f t="shared" si="6"/>
        <v>0</v>
      </c>
      <c r="BT20" s="178">
        <f t="shared" si="6"/>
        <v>0</v>
      </c>
      <c r="BU20" s="178">
        <f t="shared" si="6"/>
        <v>0</v>
      </c>
      <c r="BV20" s="178">
        <f t="shared" si="6"/>
        <v>0</v>
      </c>
      <c r="BW20" s="178">
        <f t="shared" ref="BW20" si="7">SUM(BW17:BW19)</f>
        <v>0</v>
      </c>
    </row>
    <row r="21" spans="2:76" ht="6" customHeight="1" x14ac:dyDescent="0.25">
      <c r="O21" s="179"/>
      <c r="P21" s="179"/>
      <c r="Q21" s="179"/>
      <c r="R21" s="179"/>
      <c r="S21" s="179"/>
      <c r="Z21" s="179"/>
      <c r="AA21" s="179"/>
      <c r="AB21" s="179"/>
      <c r="AC21" s="179"/>
      <c r="AD21" s="179"/>
      <c r="AK21" s="179"/>
      <c r="AL21" s="179"/>
      <c r="AM21" s="179"/>
      <c r="AN21" s="179"/>
      <c r="AO21" s="179"/>
      <c r="AV21" s="179"/>
      <c r="BC21" s="179"/>
      <c r="BJ21" s="179"/>
      <c r="BQ21" s="179"/>
    </row>
    <row r="22" spans="2:76" x14ac:dyDescent="0.25">
      <c r="B22" s="227" t="s">
        <v>11</v>
      </c>
      <c r="C22" s="228"/>
      <c r="D22" s="178">
        <f t="shared" ref="D22:N22" si="8">D20+D15</f>
        <v>43522.5</v>
      </c>
      <c r="E22" s="178">
        <f t="shared" si="8"/>
        <v>42864</v>
      </c>
      <c r="F22" s="178">
        <f t="shared" si="8"/>
        <v>42121.5</v>
      </c>
      <c r="G22" s="178">
        <f t="shared" si="8"/>
        <v>40381</v>
      </c>
      <c r="H22" s="178">
        <f t="shared" si="8"/>
        <v>39424</v>
      </c>
      <c r="I22" s="178">
        <f t="shared" si="8"/>
        <v>42275</v>
      </c>
      <c r="J22" s="178">
        <f t="shared" si="8"/>
        <v>44701</v>
      </c>
      <c r="K22" s="178">
        <f t="shared" si="8"/>
        <v>48000.5</v>
      </c>
      <c r="L22" s="178">
        <f t="shared" si="8"/>
        <v>49102.5</v>
      </c>
      <c r="M22" s="178">
        <f t="shared" si="8"/>
        <v>50290.5</v>
      </c>
      <c r="N22" s="178">
        <f t="shared" si="8"/>
        <v>50326.5</v>
      </c>
      <c r="O22" s="180">
        <f t="shared" ref="O22:AJ22" si="9">SUM(O20,O15)</f>
        <v>42388.5</v>
      </c>
      <c r="P22" s="180">
        <f t="shared" si="9"/>
        <v>41480</v>
      </c>
      <c r="Q22" s="180">
        <f t="shared" si="9"/>
        <v>40950.5</v>
      </c>
      <c r="R22" s="180">
        <f t="shared" si="9"/>
        <v>39181</v>
      </c>
      <c r="S22" s="181">
        <f t="shared" si="9"/>
        <v>38440</v>
      </c>
      <c r="T22" s="181">
        <f t="shared" si="9"/>
        <v>40683</v>
      </c>
      <c r="U22" s="181">
        <f t="shared" si="9"/>
        <v>43050</v>
      </c>
      <c r="V22" s="181">
        <f t="shared" si="9"/>
        <v>46576.5</v>
      </c>
      <c r="W22" s="181">
        <f t="shared" si="9"/>
        <v>47888.5</v>
      </c>
      <c r="X22" s="181">
        <f t="shared" si="9"/>
        <v>49232.5</v>
      </c>
      <c r="Y22" s="181">
        <f t="shared" si="9"/>
        <v>49341.5</v>
      </c>
      <c r="Z22" s="180">
        <f t="shared" si="9"/>
        <v>867</v>
      </c>
      <c r="AA22" s="180">
        <f t="shared" si="9"/>
        <v>1087</v>
      </c>
      <c r="AB22" s="180">
        <f t="shared" si="9"/>
        <v>883</v>
      </c>
      <c r="AC22" s="180">
        <f t="shared" si="9"/>
        <v>978</v>
      </c>
      <c r="AD22" s="181">
        <f t="shared" si="9"/>
        <v>759</v>
      </c>
      <c r="AE22" s="181">
        <f t="shared" si="9"/>
        <v>839</v>
      </c>
      <c r="AF22" s="181">
        <f t="shared" si="9"/>
        <v>907</v>
      </c>
      <c r="AG22" s="181">
        <f t="shared" si="9"/>
        <v>812</v>
      </c>
      <c r="AH22" s="181">
        <f t="shared" si="9"/>
        <v>701</v>
      </c>
      <c r="AI22" s="181">
        <f t="shared" si="9"/>
        <v>659</v>
      </c>
      <c r="AJ22" s="181">
        <f t="shared" si="9"/>
        <v>665</v>
      </c>
      <c r="AK22" s="180">
        <f>SUM(AK20,AK15)</f>
        <v>267</v>
      </c>
      <c r="AL22" s="180">
        <f>SUM(AL20,AL15)</f>
        <v>297</v>
      </c>
      <c r="AM22" s="180">
        <f>SUM(AM20,AM15)</f>
        <v>288</v>
      </c>
      <c r="AN22" s="180">
        <f t="shared" ref="AN22:BW22" si="10">SUM(AN20,AN15)</f>
        <v>222</v>
      </c>
      <c r="AO22" s="181">
        <f t="shared" si="10"/>
        <v>225</v>
      </c>
      <c r="AP22" s="181">
        <f t="shared" si="10"/>
        <v>270</v>
      </c>
      <c r="AQ22" s="181">
        <f t="shared" si="10"/>
        <v>399</v>
      </c>
      <c r="AR22" s="181">
        <f t="shared" si="10"/>
        <v>297</v>
      </c>
      <c r="AS22" s="181">
        <f t="shared" si="10"/>
        <v>150</v>
      </c>
      <c r="AT22" s="181">
        <f t="shared" si="10"/>
        <v>99</v>
      </c>
      <c r="AU22" s="181">
        <f t="shared" si="10"/>
        <v>216</v>
      </c>
      <c r="AV22" s="182">
        <f t="shared" si="10"/>
        <v>0</v>
      </c>
      <c r="AW22" s="181">
        <f t="shared" si="10"/>
        <v>99</v>
      </c>
      <c r="AX22" s="181">
        <f t="shared" si="10"/>
        <v>189</v>
      </c>
      <c r="AY22" s="181">
        <f t="shared" si="10"/>
        <v>90</v>
      </c>
      <c r="AZ22" s="181">
        <f t="shared" si="10"/>
        <v>72</v>
      </c>
      <c r="BA22" s="181">
        <f t="shared" si="10"/>
        <v>87</v>
      </c>
      <c r="BB22" s="181">
        <f t="shared" si="10"/>
        <v>14</v>
      </c>
      <c r="BC22" s="182">
        <f t="shared" si="10"/>
        <v>0</v>
      </c>
      <c r="BD22" s="181">
        <f t="shared" si="10"/>
        <v>129</v>
      </c>
      <c r="BE22" s="181">
        <f t="shared" si="10"/>
        <v>120</v>
      </c>
      <c r="BF22" s="181">
        <f t="shared" si="10"/>
        <v>159</v>
      </c>
      <c r="BG22" s="181">
        <f t="shared" si="10"/>
        <v>135</v>
      </c>
      <c r="BH22" s="181">
        <f t="shared" si="10"/>
        <v>120</v>
      </c>
      <c r="BI22" s="181">
        <f t="shared" si="10"/>
        <v>90</v>
      </c>
      <c r="BJ22" s="182">
        <f t="shared" si="10"/>
        <v>0</v>
      </c>
      <c r="BK22" s="181">
        <f t="shared" si="10"/>
        <v>0</v>
      </c>
      <c r="BL22" s="181">
        <f t="shared" si="10"/>
        <v>36</v>
      </c>
      <c r="BM22" s="181">
        <f t="shared" si="10"/>
        <v>66</v>
      </c>
      <c r="BN22" s="181">
        <f t="shared" si="10"/>
        <v>156</v>
      </c>
      <c r="BO22" s="181">
        <f t="shared" si="10"/>
        <v>93</v>
      </c>
      <c r="BP22" s="181">
        <f t="shared" si="10"/>
        <v>0</v>
      </c>
      <c r="BQ22" s="182">
        <f t="shared" si="10"/>
        <v>0</v>
      </c>
      <c r="BR22" s="181">
        <f t="shared" si="10"/>
        <v>255</v>
      </c>
      <c r="BS22" s="181">
        <f t="shared" si="10"/>
        <v>0</v>
      </c>
      <c r="BT22" s="181">
        <f t="shared" si="10"/>
        <v>0</v>
      </c>
      <c r="BU22" s="181">
        <f t="shared" si="10"/>
        <v>0</v>
      </c>
      <c r="BV22" s="181">
        <f t="shared" si="10"/>
        <v>0</v>
      </c>
      <c r="BW22" s="181">
        <f t="shared" si="10"/>
        <v>0</v>
      </c>
      <c r="BX22" s="183"/>
    </row>
    <row r="23" spans="2:76" x14ac:dyDescent="0.25">
      <c r="O23" s="179"/>
      <c r="P23" s="179"/>
      <c r="Q23" s="179"/>
      <c r="R23" s="179"/>
      <c r="S23" s="179"/>
      <c r="Z23" s="179"/>
      <c r="AA23" s="179"/>
      <c r="AB23" s="179"/>
      <c r="AC23" s="179"/>
      <c r="AD23" s="179"/>
      <c r="AK23" s="179"/>
      <c r="AL23" s="179"/>
      <c r="AM23" s="179"/>
      <c r="AN23" s="179"/>
      <c r="AO23" s="179"/>
      <c r="AV23" s="179"/>
      <c r="BC23" s="179"/>
      <c r="BJ23" s="179"/>
      <c r="BQ23" s="179"/>
    </row>
    <row r="24" spans="2:76" x14ac:dyDescent="0.25">
      <c r="B24" s="229" t="s">
        <v>12</v>
      </c>
      <c r="C24" s="180" t="s">
        <v>5</v>
      </c>
      <c r="D24" s="180">
        <f t="shared" ref="D24:N26" si="11">SUMIF($O$6:$ED$6,D$6,$O24:$ED24)</f>
        <v>2684.1</v>
      </c>
      <c r="E24" s="180">
        <f t="shared" si="11"/>
        <v>2605.5</v>
      </c>
      <c r="F24" s="180">
        <f t="shared" si="11"/>
        <v>2505.5000000000005</v>
      </c>
      <c r="G24" s="180">
        <f t="shared" si="11"/>
        <v>2375</v>
      </c>
      <c r="H24" s="180">
        <f t="shared" si="11"/>
        <v>2255.8000000000002</v>
      </c>
      <c r="I24" s="180">
        <f t="shared" si="11"/>
        <v>2381.8000000000002</v>
      </c>
      <c r="J24" s="180">
        <f t="shared" si="11"/>
        <v>2378.7000000000003</v>
      </c>
      <c r="K24" s="180">
        <f t="shared" si="11"/>
        <v>2429.6999999999998</v>
      </c>
      <c r="L24" s="180">
        <f t="shared" si="11"/>
        <v>2314.6</v>
      </c>
      <c r="M24" s="180">
        <f t="shared" si="11"/>
        <v>2338.1</v>
      </c>
      <c r="N24" s="180">
        <f t="shared" si="11"/>
        <v>2260.9</v>
      </c>
      <c r="O24" s="178">
        <v>2599.1999999999998</v>
      </c>
      <c r="P24" s="178">
        <f>ROUND((P12/15)+(P17/12),1)</f>
        <v>2515.5</v>
      </c>
      <c r="Q24" s="178">
        <f t="shared" ref="Q24:Y26" si="12">ROUND((Q12/15)+(Q17/12),1)</f>
        <v>2428.8000000000002</v>
      </c>
      <c r="R24" s="178">
        <f t="shared" si="12"/>
        <v>2295.1999999999998</v>
      </c>
      <c r="S24" s="178">
        <f t="shared" si="12"/>
        <v>2194</v>
      </c>
      <c r="T24" s="178">
        <f t="shared" si="12"/>
        <v>2275.6999999999998</v>
      </c>
      <c r="U24" s="178">
        <f t="shared" si="12"/>
        <v>2279.6</v>
      </c>
      <c r="V24" s="178">
        <f t="shared" si="12"/>
        <v>2335.1</v>
      </c>
      <c r="W24" s="178">
        <f t="shared" si="12"/>
        <v>2233.1999999999998</v>
      </c>
      <c r="X24" s="178">
        <f>ROUND((X12/15)+(X17/12),1)</f>
        <v>2275.1</v>
      </c>
      <c r="Y24" s="178">
        <f>ROUND((Y12/15)+(Y17/12),1)</f>
        <v>2216.3000000000002</v>
      </c>
      <c r="Z24" s="178">
        <v>62.6</v>
      </c>
      <c r="AA24" s="178">
        <f t="shared" ref="AA24:AJ26" si="13">ROUND((AA12/15)+(AA17/12),1)</f>
        <v>76.5</v>
      </c>
      <c r="AB24" s="178">
        <f t="shared" si="13"/>
        <v>62.4</v>
      </c>
      <c r="AC24" s="178">
        <f t="shared" si="13"/>
        <v>70</v>
      </c>
      <c r="AD24" s="178">
        <f t="shared" si="13"/>
        <v>52</v>
      </c>
      <c r="AE24" s="178">
        <f t="shared" si="13"/>
        <v>57.4</v>
      </c>
      <c r="AF24" s="178">
        <f t="shared" si="13"/>
        <v>49.6</v>
      </c>
      <c r="AG24" s="178">
        <f t="shared" si="13"/>
        <v>50.5</v>
      </c>
      <c r="AH24" s="178">
        <f t="shared" si="13"/>
        <v>48.9</v>
      </c>
      <c r="AI24" s="178">
        <f t="shared" si="13"/>
        <v>35.6</v>
      </c>
      <c r="AJ24" s="178">
        <f>ROUND((AJ12/15)+(AJ17/12),1)</f>
        <v>29.6</v>
      </c>
      <c r="AK24" s="178">
        <v>22.3</v>
      </c>
      <c r="AL24" s="178">
        <f t="shared" ref="AL24:AU26" si="14">ROUND((AL12/15)+(AL17/12),1)</f>
        <v>13.5</v>
      </c>
      <c r="AM24" s="178">
        <f t="shared" si="14"/>
        <v>14.3</v>
      </c>
      <c r="AN24" s="178">
        <f t="shared" si="14"/>
        <v>9.8000000000000007</v>
      </c>
      <c r="AO24" s="178">
        <f t="shared" si="14"/>
        <v>9.8000000000000007</v>
      </c>
      <c r="AP24" s="178">
        <f t="shared" si="14"/>
        <v>9</v>
      </c>
      <c r="AQ24" s="178">
        <f t="shared" si="14"/>
        <v>21.8</v>
      </c>
      <c r="AR24" s="178">
        <f t="shared" si="14"/>
        <v>19.5</v>
      </c>
      <c r="AS24" s="178">
        <f t="shared" si="14"/>
        <v>7.5</v>
      </c>
      <c r="AT24" s="178">
        <f t="shared" si="14"/>
        <v>8.3000000000000007</v>
      </c>
      <c r="AU24" s="178">
        <f>ROUND((AU12/15)+(AU17/12),1)</f>
        <v>7.5</v>
      </c>
      <c r="AV24" s="175"/>
      <c r="AW24" s="178">
        <f t="shared" ref="AW24:BB26" si="15">ROUND((AW12/15)+(AW17/12),1)</f>
        <v>8.3000000000000007</v>
      </c>
      <c r="AX24" s="178">
        <f t="shared" si="15"/>
        <v>15.8</v>
      </c>
      <c r="AY24" s="178">
        <f t="shared" si="15"/>
        <v>7.5</v>
      </c>
      <c r="AZ24" s="178">
        <f t="shared" si="15"/>
        <v>6</v>
      </c>
      <c r="BA24" s="178">
        <f t="shared" si="15"/>
        <v>6</v>
      </c>
      <c r="BB24" s="178">
        <f>ROUND((BB12/15)+(BB17/12),1)</f>
        <v>0</v>
      </c>
      <c r="BC24" s="175"/>
      <c r="BD24" s="178">
        <f t="shared" ref="BD24:BI26" si="16">ROUND((BD12/15)+(BD17/12),1)</f>
        <v>10.1</v>
      </c>
      <c r="BE24" s="178">
        <f t="shared" si="16"/>
        <v>9.5</v>
      </c>
      <c r="BF24" s="178">
        <f t="shared" si="16"/>
        <v>12.7</v>
      </c>
      <c r="BG24" s="178">
        <f t="shared" si="16"/>
        <v>11</v>
      </c>
      <c r="BH24" s="178">
        <f t="shared" si="16"/>
        <v>9.6999999999999993</v>
      </c>
      <c r="BI24" s="178">
        <f>ROUND((BI12/15)+(BI17/12),1)</f>
        <v>7.5</v>
      </c>
      <c r="BJ24" s="175"/>
      <c r="BK24" s="178">
        <f t="shared" ref="BK24:BP26" si="17">ROUND((BK12/15)+(BK17/12),1)</f>
        <v>0</v>
      </c>
      <c r="BL24" s="178">
        <f t="shared" si="17"/>
        <v>2.4</v>
      </c>
      <c r="BM24" s="178">
        <f t="shared" si="17"/>
        <v>4.4000000000000004</v>
      </c>
      <c r="BN24" s="178">
        <f t="shared" si="17"/>
        <v>8</v>
      </c>
      <c r="BO24" s="178">
        <f t="shared" si="17"/>
        <v>3.4</v>
      </c>
      <c r="BP24" s="178">
        <f>ROUND((BP12/15)+(BP17/12),1)</f>
        <v>0</v>
      </c>
      <c r="BQ24" s="175"/>
      <c r="BR24" s="178">
        <f t="shared" ref="BR24:BW26" si="18">ROUND((BR12/15)+(BR17/12),1)</f>
        <v>21.3</v>
      </c>
      <c r="BS24" s="178">
        <f t="shared" si="18"/>
        <v>0</v>
      </c>
      <c r="BT24" s="178">
        <f t="shared" si="18"/>
        <v>0</v>
      </c>
      <c r="BU24" s="178">
        <f t="shared" si="18"/>
        <v>0</v>
      </c>
      <c r="BV24" s="178">
        <f t="shared" si="18"/>
        <v>0</v>
      </c>
      <c r="BW24" s="178">
        <f>ROUND((BW12/15)+(BW17/12),1)</f>
        <v>0</v>
      </c>
      <c r="BX24" s="183"/>
    </row>
    <row r="25" spans="2:76" x14ac:dyDescent="0.25">
      <c r="B25" s="229"/>
      <c r="C25" s="180" t="s">
        <v>6</v>
      </c>
      <c r="D25" s="180">
        <f t="shared" si="11"/>
        <v>10.5</v>
      </c>
      <c r="E25" s="180">
        <f t="shared" si="11"/>
        <v>18.600000000000001</v>
      </c>
      <c r="F25" s="180">
        <f t="shared" si="11"/>
        <v>45.7</v>
      </c>
      <c r="G25" s="180">
        <f t="shared" si="11"/>
        <v>57.4</v>
      </c>
      <c r="H25" s="180">
        <f t="shared" si="11"/>
        <v>68.599999999999994</v>
      </c>
      <c r="I25" s="180">
        <f t="shared" si="11"/>
        <v>42.8</v>
      </c>
      <c r="J25" s="180">
        <f t="shared" si="11"/>
        <v>68.599999999999994</v>
      </c>
      <c r="K25" s="180">
        <f t="shared" si="11"/>
        <v>92.5</v>
      </c>
      <c r="L25" s="180">
        <f t="shared" si="11"/>
        <v>190.7</v>
      </c>
      <c r="M25" s="180">
        <f t="shared" si="11"/>
        <v>209.3</v>
      </c>
      <c r="N25" s="180">
        <f t="shared" si="11"/>
        <v>243.7</v>
      </c>
      <c r="O25" s="178">
        <v>10.5</v>
      </c>
      <c r="P25" s="178">
        <f t="shared" ref="P25:P26" si="19">ROUND((P13/15)+(P18/12),1)</f>
        <v>18.600000000000001</v>
      </c>
      <c r="Q25" s="178">
        <f t="shared" si="12"/>
        <v>45.7</v>
      </c>
      <c r="R25" s="178">
        <f t="shared" si="12"/>
        <v>57.4</v>
      </c>
      <c r="S25" s="178">
        <f t="shared" si="12"/>
        <v>68.599999999999994</v>
      </c>
      <c r="T25" s="178">
        <f t="shared" si="12"/>
        <v>42.8</v>
      </c>
      <c r="U25" s="178">
        <f t="shared" si="12"/>
        <v>68.599999999999994</v>
      </c>
      <c r="V25" s="178">
        <f t="shared" si="12"/>
        <v>92.5</v>
      </c>
      <c r="W25" s="178">
        <f t="shared" si="12"/>
        <v>190.7</v>
      </c>
      <c r="X25" s="178">
        <f t="shared" si="12"/>
        <v>209.3</v>
      </c>
      <c r="Y25" s="178">
        <f t="shared" si="12"/>
        <v>243.7</v>
      </c>
      <c r="Z25" s="178">
        <v>0</v>
      </c>
      <c r="AA25" s="178">
        <f t="shared" si="13"/>
        <v>0</v>
      </c>
      <c r="AB25" s="178">
        <f t="shared" si="13"/>
        <v>0</v>
      </c>
      <c r="AC25" s="178">
        <f t="shared" si="13"/>
        <v>0</v>
      </c>
      <c r="AD25" s="178">
        <f t="shared" si="13"/>
        <v>0</v>
      </c>
      <c r="AE25" s="178">
        <f t="shared" si="13"/>
        <v>0</v>
      </c>
      <c r="AF25" s="178">
        <f t="shared" si="13"/>
        <v>0</v>
      </c>
      <c r="AG25" s="178">
        <f t="shared" si="13"/>
        <v>0</v>
      </c>
      <c r="AH25" s="178">
        <f t="shared" si="13"/>
        <v>0</v>
      </c>
      <c r="AI25" s="178">
        <f t="shared" si="13"/>
        <v>0</v>
      </c>
      <c r="AJ25" s="178">
        <f t="shared" si="13"/>
        <v>0</v>
      </c>
      <c r="AK25" s="178">
        <v>0</v>
      </c>
      <c r="AL25" s="178">
        <f t="shared" si="14"/>
        <v>0</v>
      </c>
      <c r="AM25" s="178">
        <f t="shared" si="14"/>
        <v>0</v>
      </c>
      <c r="AN25" s="178">
        <f t="shared" si="14"/>
        <v>0</v>
      </c>
      <c r="AO25" s="178">
        <f t="shared" si="14"/>
        <v>0</v>
      </c>
      <c r="AP25" s="178">
        <f t="shared" si="14"/>
        <v>0</v>
      </c>
      <c r="AQ25" s="178">
        <f t="shared" si="14"/>
        <v>0</v>
      </c>
      <c r="AR25" s="178">
        <f t="shared" si="14"/>
        <v>0</v>
      </c>
      <c r="AS25" s="178">
        <f t="shared" si="14"/>
        <v>0</v>
      </c>
      <c r="AT25" s="178">
        <f t="shared" si="14"/>
        <v>0</v>
      </c>
      <c r="AU25" s="178">
        <f t="shared" si="14"/>
        <v>0</v>
      </c>
      <c r="AV25" s="175"/>
      <c r="AW25" s="178">
        <f t="shared" si="15"/>
        <v>0</v>
      </c>
      <c r="AX25" s="178">
        <f t="shared" si="15"/>
        <v>0</v>
      </c>
      <c r="AY25" s="178">
        <f t="shared" si="15"/>
        <v>0</v>
      </c>
      <c r="AZ25" s="178">
        <f t="shared" si="15"/>
        <v>0</v>
      </c>
      <c r="BA25" s="178">
        <f t="shared" si="15"/>
        <v>0</v>
      </c>
      <c r="BB25" s="178">
        <f t="shared" si="15"/>
        <v>0</v>
      </c>
      <c r="BC25" s="175"/>
      <c r="BD25" s="178">
        <f t="shared" si="16"/>
        <v>0</v>
      </c>
      <c r="BE25" s="178">
        <f t="shared" si="16"/>
        <v>0</v>
      </c>
      <c r="BF25" s="178">
        <f t="shared" si="16"/>
        <v>0</v>
      </c>
      <c r="BG25" s="178">
        <f t="shared" si="16"/>
        <v>0</v>
      </c>
      <c r="BH25" s="178">
        <f t="shared" si="16"/>
        <v>0</v>
      </c>
      <c r="BI25" s="178">
        <f t="shared" si="16"/>
        <v>0</v>
      </c>
      <c r="BJ25" s="175"/>
      <c r="BK25" s="178">
        <f t="shared" si="17"/>
        <v>0</v>
      </c>
      <c r="BL25" s="178">
        <f t="shared" si="17"/>
        <v>0</v>
      </c>
      <c r="BM25" s="178">
        <f t="shared" si="17"/>
        <v>0</v>
      </c>
      <c r="BN25" s="178">
        <f t="shared" si="17"/>
        <v>0</v>
      </c>
      <c r="BO25" s="178">
        <f t="shared" si="17"/>
        <v>0</v>
      </c>
      <c r="BP25" s="178">
        <f t="shared" si="17"/>
        <v>0</v>
      </c>
      <c r="BQ25" s="175"/>
      <c r="BR25" s="178">
        <f t="shared" si="18"/>
        <v>0</v>
      </c>
      <c r="BS25" s="178">
        <f t="shared" si="18"/>
        <v>0</v>
      </c>
      <c r="BT25" s="178">
        <f t="shared" si="18"/>
        <v>0</v>
      </c>
      <c r="BU25" s="178">
        <f t="shared" si="18"/>
        <v>0</v>
      </c>
      <c r="BV25" s="178">
        <f t="shared" si="18"/>
        <v>0</v>
      </c>
      <c r="BW25" s="178">
        <f t="shared" si="18"/>
        <v>0</v>
      </c>
      <c r="BX25" s="183"/>
    </row>
    <row r="26" spans="2:76" x14ac:dyDescent="0.25">
      <c r="B26" s="229"/>
      <c r="C26" s="180" t="s">
        <v>7</v>
      </c>
      <c r="D26" s="180">
        <f t="shared" si="11"/>
        <v>250.4</v>
      </c>
      <c r="E26" s="180">
        <f t="shared" si="11"/>
        <v>277.2</v>
      </c>
      <c r="F26" s="180">
        <f t="shared" si="11"/>
        <v>303.3</v>
      </c>
      <c r="G26" s="180">
        <f t="shared" si="11"/>
        <v>307.89999999999998</v>
      </c>
      <c r="H26" s="180">
        <f t="shared" si="11"/>
        <v>352.3</v>
      </c>
      <c r="I26" s="180">
        <f t="shared" si="11"/>
        <v>453.3</v>
      </c>
      <c r="J26" s="180">
        <f t="shared" si="11"/>
        <v>600.5</v>
      </c>
      <c r="K26" s="180">
        <f t="shared" si="11"/>
        <v>745.8</v>
      </c>
      <c r="L26" s="180">
        <f t="shared" si="11"/>
        <v>839.09999999999991</v>
      </c>
      <c r="M26" s="180">
        <f t="shared" si="11"/>
        <v>880.59999999999991</v>
      </c>
      <c r="N26" s="180">
        <f t="shared" si="11"/>
        <v>921.69999999999993</v>
      </c>
      <c r="O26" s="178">
        <v>250.4</v>
      </c>
      <c r="P26" s="178">
        <f t="shared" si="19"/>
        <v>265.89999999999998</v>
      </c>
      <c r="Q26" s="178">
        <f t="shared" si="12"/>
        <v>292.7</v>
      </c>
      <c r="R26" s="178">
        <f t="shared" si="12"/>
        <v>295.89999999999998</v>
      </c>
      <c r="S26" s="178">
        <f t="shared" si="12"/>
        <v>341.1</v>
      </c>
      <c r="T26" s="178">
        <f t="shared" si="12"/>
        <v>438</v>
      </c>
      <c r="U26" s="178">
        <f t="shared" si="12"/>
        <v>571.6</v>
      </c>
      <c r="V26" s="178">
        <f t="shared" si="12"/>
        <v>732.4</v>
      </c>
      <c r="W26" s="178">
        <f t="shared" si="12"/>
        <v>827.3</v>
      </c>
      <c r="X26" s="178">
        <f t="shared" si="12"/>
        <v>861.4</v>
      </c>
      <c r="Y26" s="178">
        <f t="shared" si="12"/>
        <v>889.1</v>
      </c>
      <c r="Z26" s="178">
        <v>0</v>
      </c>
      <c r="AA26" s="178">
        <f t="shared" si="13"/>
        <v>0</v>
      </c>
      <c r="AB26" s="178">
        <f t="shared" si="13"/>
        <v>0.8</v>
      </c>
      <c r="AC26" s="178">
        <f t="shared" si="13"/>
        <v>3.2</v>
      </c>
      <c r="AD26" s="178">
        <f t="shared" si="13"/>
        <v>2.2000000000000002</v>
      </c>
      <c r="AE26" s="178">
        <f t="shared" si="13"/>
        <v>1.8</v>
      </c>
      <c r="AF26" s="178">
        <f t="shared" si="13"/>
        <v>17.399999999999999</v>
      </c>
      <c r="AG26" s="178">
        <f t="shared" si="13"/>
        <v>8.1</v>
      </c>
      <c r="AH26" s="178">
        <f t="shared" si="13"/>
        <v>4.4000000000000004</v>
      </c>
      <c r="AI26" s="178">
        <f t="shared" si="13"/>
        <v>15.4</v>
      </c>
      <c r="AJ26" s="178">
        <f t="shared" si="13"/>
        <v>23.3</v>
      </c>
      <c r="AK26" s="178">
        <v>0</v>
      </c>
      <c r="AL26" s="178">
        <f t="shared" si="14"/>
        <v>11.3</v>
      </c>
      <c r="AM26" s="178">
        <f t="shared" si="14"/>
        <v>9.8000000000000007</v>
      </c>
      <c r="AN26" s="178">
        <f t="shared" si="14"/>
        <v>8.8000000000000007</v>
      </c>
      <c r="AO26" s="178">
        <f t="shared" si="14"/>
        <v>9</v>
      </c>
      <c r="AP26" s="178">
        <f t="shared" si="14"/>
        <v>13.5</v>
      </c>
      <c r="AQ26" s="178">
        <f t="shared" si="14"/>
        <v>11.5</v>
      </c>
      <c r="AR26" s="178">
        <f t="shared" si="14"/>
        <v>5.3</v>
      </c>
      <c r="AS26" s="178">
        <f t="shared" si="14"/>
        <v>5</v>
      </c>
      <c r="AT26" s="178">
        <f t="shared" si="14"/>
        <v>0</v>
      </c>
      <c r="AU26" s="178">
        <f t="shared" si="14"/>
        <v>8.4</v>
      </c>
      <c r="AV26" s="175"/>
      <c r="AW26" s="178">
        <f t="shared" si="15"/>
        <v>0</v>
      </c>
      <c r="AX26" s="178">
        <f t="shared" si="15"/>
        <v>0</v>
      </c>
      <c r="AY26" s="178">
        <f t="shared" si="15"/>
        <v>0</v>
      </c>
      <c r="AZ26" s="178">
        <f t="shared" si="15"/>
        <v>0</v>
      </c>
      <c r="BA26" s="178">
        <f t="shared" si="15"/>
        <v>1</v>
      </c>
      <c r="BB26" s="178">
        <f t="shared" si="15"/>
        <v>0.9</v>
      </c>
      <c r="BC26" s="175"/>
      <c r="BD26" s="178">
        <f t="shared" si="16"/>
        <v>0</v>
      </c>
      <c r="BE26" s="178">
        <f t="shared" si="16"/>
        <v>0</v>
      </c>
      <c r="BF26" s="178">
        <f t="shared" si="16"/>
        <v>0</v>
      </c>
      <c r="BG26" s="178">
        <f t="shared" si="16"/>
        <v>0</v>
      </c>
      <c r="BH26" s="178">
        <f t="shared" si="16"/>
        <v>0</v>
      </c>
      <c r="BI26" s="178">
        <f t="shared" si="16"/>
        <v>0</v>
      </c>
      <c r="BJ26" s="175"/>
      <c r="BK26" s="178">
        <f t="shared" si="17"/>
        <v>0</v>
      </c>
      <c r="BL26" s="178">
        <f t="shared" si="17"/>
        <v>0</v>
      </c>
      <c r="BM26" s="178">
        <f t="shared" si="17"/>
        <v>0</v>
      </c>
      <c r="BN26" s="178">
        <f t="shared" si="17"/>
        <v>2.4</v>
      </c>
      <c r="BO26" s="178">
        <f t="shared" si="17"/>
        <v>2.8</v>
      </c>
      <c r="BP26" s="178">
        <f t="shared" si="17"/>
        <v>0</v>
      </c>
      <c r="BQ26" s="175"/>
      <c r="BR26" s="178">
        <f t="shared" si="18"/>
        <v>0</v>
      </c>
      <c r="BS26" s="178">
        <f t="shared" si="18"/>
        <v>0</v>
      </c>
      <c r="BT26" s="178">
        <f t="shared" si="18"/>
        <v>0</v>
      </c>
      <c r="BU26" s="178">
        <f t="shared" si="18"/>
        <v>0</v>
      </c>
      <c r="BV26" s="178">
        <f t="shared" si="18"/>
        <v>0</v>
      </c>
      <c r="BW26" s="178">
        <f t="shared" si="18"/>
        <v>0</v>
      </c>
      <c r="BX26" s="183"/>
    </row>
    <row r="27" spans="2:76" x14ac:dyDescent="0.25">
      <c r="B27" s="229"/>
      <c r="C27" s="176" t="s">
        <v>8</v>
      </c>
      <c r="D27" s="180">
        <f t="shared" ref="D27:N27" si="20">SUMIF($Q$6:$ED$6,D$6,$Q27:$ED27)</f>
        <v>84.9</v>
      </c>
      <c r="E27" s="180">
        <f t="shared" si="20"/>
        <v>101.3</v>
      </c>
      <c r="F27" s="180">
        <f t="shared" si="20"/>
        <v>2854.4999999999995</v>
      </c>
      <c r="G27" s="180">
        <f t="shared" si="20"/>
        <v>2740.2999999999997</v>
      </c>
      <c r="H27" s="180">
        <f t="shared" si="20"/>
        <v>2676.7</v>
      </c>
      <c r="I27" s="180">
        <f t="shared" si="20"/>
        <v>2877.9</v>
      </c>
      <c r="J27" s="180">
        <f t="shared" si="20"/>
        <v>3047.8</v>
      </c>
      <c r="K27" s="180">
        <f t="shared" si="20"/>
        <v>3268</v>
      </c>
      <c r="L27" s="180">
        <f t="shared" si="20"/>
        <v>3344.4</v>
      </c>
      <c r="M27" s="180">
        <f t="shared" si="20"/>
        <v>3428</v>
      </c>
      <c r="N27" s="180">
        <f t="shared" si="20"/>
        <v>3426.3</v>
      </c>
      <c r="O27" s="178">
        <f>SUM(O24:O26)</f>
        <v>2860.1</v>
      </c>
      <c r="P27" s="178">
        <f>SUM(P24:P26)</f>
        <v>2800</v>
      </c>
      <c r="Q27" s="178">
        <f t="shared" ref="Q27:BW27" si="21">SUM(Q24:Q26)</f>
        <v>2767.2</v>
      </c>
      <c r="R27" s="178">
        <f t="shared" si="21"/>
        <v>2648.5</v>
      </c>
      <c r="S27" s="178">
        <f t="shared" si="21"/>
        <v>2603.6999999999998</v>
      </c>
      <c r="T27" s="178">
        <f t="shared" si="21"/>
        <v>2756.5</v>
      </c>
      <c r="U27" s="178">
        <f t="shared" si="21"/>
        <v>2919.7999999999997</v>
      </c>
      <c r="V27" s="178">
        <f t="shared" si="21"/>
        <v>3160</v>
      </c>
      <c r="W27" s="178">
        <f t="shared" si="21"/>
        <v>3251.2</v>
      </c>
      <c r="X27" s="178">
        <f t="shared" si="21"/>
        <v>3345.8</v>
      </c>
      <c r="Y27" s="178">
        <f t="shared" si="21"/>
        <v>3349.1</v>
      </c>
      <c r="Z27" s="178">
        <f t="shared" si="21"/>
        <v>62.6</v>
      </c>
      <c r="AA27" s="178">
        <f t="shared" si="21"/>
        <v>76.5</v>
      </c>
      <c r="AB27" s="178">
        <f t="shared" si="21"/>
        <v>63.199999999999996</v>
      </c>
      <c r="AC27" s="178">
        <f t="shared" si="21"/>
        <v>73.2</v>
      </c>
      <c r="AD27" s="178">
        <f t="shared" si="21"/>
        <v>54.2</v>
      </c>
      <c r="AE27" s="178">
        <f t="shared" si="21"/>
        <v>59.199999999999996</v>
      </c>
      <c r="AF27" s="178">
        <f t="shared" si="21"/>
        <v>67</v>
      </c>
      <c r="AG27" s="178">
        <f t="shared" si="21"/>
        <v>58.6</v>
      </c>
      <c r="AH27" s="178">
        <f t="shared" si="21"/>
        <v>53.3</v>
      </c>
      <c r="AI27" s="178">
        <f t="shared" si="21"/>
        <v>51</v>
      </c>
      <c r="AJ27" s="178">
        <f t="shared" si="21"/>
        <v>52.900000000000006</v>
      </c>
      <c r="AK27" s="178">
        <f t="shared" si="21"/>
        <v>22.3</v>
      </c>
      <c r="AL27" s="178">
        <f t="shared" si="21"/>
        <v>24.8</v>
      </c>
      <c r="AM27" s="178">
        <f t="shared" si="21"/>
        <v>24.1</v>
      </c>
      <c r="AN27" s="178">
        <f t="shared" si="21"/>
        <v>18.600000000000001</v>
      </c>
      <c r="AO27" s="178">
        <f t="shared" si="21"/>
        <v>18.8</v>
      </c>
      <c r="AP27" s="178">
        <f t="shared" si="21"/>
        <v>22.5</v>
      </c>
      <c r="AQ27" s="178">
        <f t="shared" si="21"/>
        <v>33.299999999999997</v>
      </c>
      <c r="AR27" s="178">
        <f t="shared" si="21"/>
        <v>24.8</v>
      </c>
      <c r="AS27" s="178">
        <f t="shared" si="21"/>
        <v>12.5</v>
      </c>
      <c r="AT27" s="178">
        <f t="shared" si="21"/>
        <v>8.3000000000000007</v>
      </c>
      <c r="AU27" s="178">
        <f t="shared" si="21"/>
        <v>15.9</v>
      </c>
      <c r="AV27" s="175">
        <f t="shared" si="21"/>
        <v>0</v>
      </c>
      <c r="AW27" s="178">
        <f t="shared" si="21"/>
        <v>8.3000000000000007</v>
      </c>
      <c r="AX27" s="178">
        <f t="shared" si="21"/>
        <v>15.8</v>
      </c>
      <c r="AY27" s="178">
        <f t="shared" si="21"/>
        <v>7.5</v>
      </c>
      <c r="AZ27" s="178">
        <f t="shared" si="21"/>
        <v>6</v>
      </c>
      <c r="BA27" s="178">
        <f t="shared" si="21"/>
        <v>7</v>
      </c>
      <c r="BB27" s="178">
        <f t="shared" si="21"/>
        <v>0.9</v>
      </c>
      <c r="BC27" s="175">
        <f t="shared" si="21"/>
        <v>0</v>
      </c>
      <c r="BD27" s="178">
        <f t="shared" si="21"/>
        <v>10.1</v>
      </c>
      <c r="BE27" s="178">
        <f t="shared" si="21"/>
        <v>9.5</v>
      </c>
      <c r="BF27" s="178">
        <f t="shared" si="21"/>
        <v>12.7</v>
      </c>
      <c r="BG27" s="178">
        <f t="shared" si="21"/>
        <v>11</v>
      </c>
      <c r="BH27" s="178">
        <f t="shared" si="21"/>
        <v>9.6999999999999993</v>
      </c>
      <c r="BI27" s="178">
        <f t="shared" si="21"/>
        <v>7.5</v>
      </c>
      <c r="BJ27" s="175">
        <f t="shared" si="21"/>
        <v>0</v>
      </c>
      <c r="BK27" s="178">
        <f t="shared" si="21"/>
        <v>0</v>
      </c>
      <c r="BL27" s="178">
        <f t="shared" si="21"/>
        <v>2.4</v>
      </c>
      <c r="BM27" s="178">
        <f t="shared" si="21"/>
        <v>4.4000000000000004</v>
      </c>
      <c r="BN27" s="178">
        <f t="shared" si="21"/>
        <v>10.4</v>
      </c>
      <c r="BO27" s="178">
        <f t="shared" si="21"/>
        <v>6.1999999999999993</v>
      </c>
      <c r="BP27" s="178">
        <f t="shared" si="21"/>
        <v>0</v>
      </c>
      <c r="BQ27" s="175">
        <f t="shared" si="21"/>
        <v>0</v>
      </c>
      <c r="BR27" s="178">
        <f t="shared" si="21"/>
        <v>21.3</v>
      </c>
      <c r="BS27" s="178">
        <f t="shared" si="21"/>
        <v>0</v>
      </c>
      <c r="BT27" s="178">
        <f t="shared" si="21"/>
        <v>0</v>
      </c>
      <c r="BU27" s="178">
        <f t="shared" si="21"/>
        <v>0</v>
      </c>
      <c r="BV27" s="178">
        <f t="shared" si="21"/>
        <v>0</v>
      </c>
      <c r="BW27" s="178">
        <f t="shared" si="21"/>
        <v>0</v>
      </c>
      <c r="BX27" s="183"/>
    </row>
    <row r="29" spans="2:76" ht="60.75" customHeight="1" x14ac:dyDescent="0.25">
      <c r="B29" s="212" t="s">
        <v>128</v>
      </c>
      <c r="C29" s="184" t="s">
        <v>95</v>
      </c>
      <c r="D29" s="185">
        <f t="shared" ref="D29:N31" si="22">SUMIF($O$6:$ED$6,D$6,$O29:$ED29)</f>
        <v>1352</v>
      </c>
      <c r="E29" s="185">
        <f t="shared" si="22"/>
        <v>1334</v>
      </c>
      <c r="F29" s="185">
        <f t="shared" si="22"/>
        <v>1336</v>
      </c>
      <c r="G29" s="185">
        <f t="shared" si="22"/>
        <v>1272</v>
      </c>
      <c r="H29" s="185">
        <f t="shared" si="22"/>
        <v>1232</v>
      </c>
      <c r="I29" s="185">
        <f t="shared" si="22"/>
        <v>2675</v>
      </c>
      <c r="J29" s="185">
        <f t="shared" si="22"/>
        <v>2790</v>
      </c>
      <c r="K29" s="185">
        <f t="shared" si="22"/>
        <v>2924</v>
      </c>
      <c r="L29" s="185">
        <f t="shared" si="22"/>
        <v>2917</v>
      </c>
      <c r="M29" s="185">
        <f t="shared" si="22"/>
        <v>3095</v>
      </c>
      <c r="N29" s="185">
        <f t="shared" si="22"/>
        <v>3064</v>
      </c>
      <c r="O29" s="186">
        <v>1351</v>
      </c>
      <c r="P29" s="186">
        <v>1325</v>
      </c>
      <c r="Q29" s="186">
        <v>1335</v>
      </c>
      <c r="R29" s="186">
        <v>1271</v>
      </c>
      <c r="S29" s="186">
        <v>1224</v>
      </c>
      <c r="T29" s="187">
        <v>2568</v>
      </c>
      <c r="U29" s="187">
        <v>2660</v>
      </c>
      <c r="V29" s="187">
        <v>2835</v>
      </c>
      <c r="W29" s="187">
        <v>2837</v>
      </c>
      <c r="X29" s="187">
        <v>2979</v>
      </c>
      <c r="Y29" s="107">
        <v>2961</v>
      </c>
      <c r="Z29" s="186">
        <v>1</v>
      </c>
      <c r="AA29" s="186">
        <v>9</v>
      </c>
      <c r="AB29" s="186">
        <v>1</v>
      </c>
      <c r="AC29" s="186">
        <v>1</v>
      </c>
      <c r="AD29" s="186">
        <v>8</v>
      </c>
      <c r="AE29" s="187">
        <v>47</v>
      </c>
      <c r="AF29" s="187">
        <v>57</v>
      </c>
      <c r="AG29" s="187">
        <v>39</v>
      </c>
      <c r="AH29" s="187">
        <v>49</v>
      </c>
      <c r="AI29" s="187">
        <v>78</v>
      </c>
      <c r="AJ29" s="107">
        <v>83</v>
      </c>
      <c r="AK29" s="186">
        <v>0</v>
      </c>
      <c r="AL29" s="186">
        <v>0</v>
      </c>
      <c r="AM29" s="186">
        <v>0</v>
      </c>
      <c r="AN29" s="186">
        <v>0</v>
      </c>
      <c r="AO29" s="186">
        <v>0</v>
      </c>
      <c r="AP29" s="187">
        <v>12</v>
      </c>
      <c r="AQ29" s="187">
        <v>42</v>
      </c>
      <c r="AR29" s="187">
        <v>26</v>
      </c>
      <c r="AS29" s="187">
        <v>10</v>
      </c>
      <c r="AT29" s="187">
        <v>11</v>
      </c>
      <c r="AU29" s="107">
        <v>10</v>
      </c>
      <c r="AV29" s="188"/>
      <c r="AW29" s="187">
        <v>11</v>
      </c>
      <c r="AX29" s="187">
        <v>21</v>
      </c>
      <c r="AY29" s="187">
        <v>10</v>
      </c>
      <c r="AZ29" s="187">
        <v>8</v>
      </c>
      <c r="BA29" s="187">
        <v>8</v>
      </c>
      <c r="BB29" s="107">
        <v>0</v>
      </c>
      <c r="BC29" s="188"/>
      <c r="BD29" s="187">
        <v>10</v>
      </c>
      <c r="BE29" s="187">
        <v>10</v>
      </c>
      <c r="BF29" s="187">
        <v>14</v>
      </c>
      <c r="BG29" s="187">
        <v>13</v>
      </c>
      <c r="BH29" s="187">
        <v>17</v>
      </c>
      <c r="BI29" s="107">
        <v>10</v>
      </c>
      <c r="BJ29" s="188"/>
      <c r="BK29" s="187">
        <v>0</v>
      </c>
      <c r="BL29" s="187">
        <v>0</v>
      </c>
      <c r="BM29" s="187">
        <v>0</v>
      </c>
      <c r="BN29" s="187">
        <v>0</v>
      </c>
      <c r="BO29" s="187">
        <v>2</v>
      </c>
      <c r="BP29" s="107">
        <v>0</v>
      </c>
      <c r="BQ29" s="188"/>
      <c r="BR29" s="187">
        <v>27</v>
      </c>
      <c r="BS29" s="187">
        <v>0</v>
      </c>
      <c r="BT29" s="187">
        <v>0</v>
      </c>
      <c r="BU29" s="187">
        <v>0</v>
      </c>
      <c r="BV29" s="187">
        <v>0</v>
      </c>
      <c r="BW29" s="107">
        <v>0</v>
      </c>
      <c r="BX29" s="189"/>
    </row>
    <row r="30" spans="2:76" ht="57" x14ac:dyDescent="0.25">
      <c r="B30" s="213"/>
      <c r="C30" s="184" t="s">
        <v>96</v>
      </c>
      <c r="D30" s="185">
        <f t="shared" si="22"/>
        <v>2152</v>
      </c>
      <c r="E30" s="185">
        <f t="shared" si="22"/>
        <v>2117</v>
      </c>
      <c r="F30" s="185">
        <f t="shared" si="22"/>
        <v>2172</v>
      </c>
      <c r="G30" s="185">
        <f t="shared" si="22"/>
        <v>2140</v>
      </c>
      <c r="H30" s="185">
        <f t="shared" si="22"/>
        <v>2128</v>
      </c>
      <c r="I30" s="185">
        <f t="shared" si="22"/>
        <v>1046</v>
      </c>
      <c r="J30" s="185">
        <f t="shared" si="22"/>
        <v>1181</v>
      </c>
      <c r="K30" s="185">
        <f t="shared" si="22"/>
        <v>1451</v>
      </c>
      <c r="L30" s="185">
        <f t="shared" si="22"/>
        <v>1754</v>
      </c>
      <c r="M30" s="185">
        <f t="shared" si="22"/>
        <v>1748</v>
      </c>
      <c r="N30" s="185">
        <f t="shared" si="22"/>
        <v>1815</v>
      </c>
      <c r="O30" s="186">
        <v>1977</v>
      </c>
      <c r="P30" s="186">
        <v>1939</v>
      </c>
      <c r="Q30" s="186">
        <v>2020</v>
      </c>
      <c r="R30" s="186">
        <v>1977</v>
      </c>
      <c r="S30" s="186">
        <v>1999</v>
      </c>
      <c r="T30" s="187">
        <v>925</v>
      </c>
      <c r="U30" s="187">
        <v>1089</v>
      </c>
      <c r="V30" s="187">
        <v>1311</v>
      </c>
      <c r="W30" s="187">
        <v>1649</v>
      </c>
      <c r="X30" s="187">
        <v>1719</v>
      </c>
      <c r="Y30" s="107">
        <v>1771</v>
      </c>
      <c r="Z30" s="186">
        <v>125</v>
      </c>
      <c r="AA30" s="186">
        <v>142</v>
      </c>
      <c r="AB30" s="186">
        <v>120</v>
      </c>
      <c r="AC30" s="186">
        <v>136</v>
      </c>
      <c r="AD30" s="186">
        <v>100</v>
      </c>
      <c r="AE30" s="187">
        <v>70</v>
      </c>
      <c r="AF30" s="187">
        <v>72</v>
      </c>
      <c r="AG30" s="187">
        <v>105</v>
      </c>
      <c r="AH30" s="187">
        <v>53</v>
      </c>
      <c r="AI30" s="187">
        <v>9</v>
      </c>
      <c r="AJ30" s="107">
        <v>19</v>
      </c>
      <c r="AK30" s="186">
        <v>50</v>
      </c>
      <c r="AL30" s="186">
        <v>36</v>
      </c>
      <c r="AM30" s="186">
        <v>32</v>
      </c>
      <c r="AN30" s="186">
        <v>27</v>
      </c>
      <c r="AO30" s="186">
        <v>29</v>
      </c>
      <c r="AP30" s="187">
        <v>36</v>
      </c>
      <c r="AQ30" s="187">
        <v>4</v>
      </c>
      <c r="AR30" s="187">
        <v>12</v>
      </c>
      <c r="AS30" s="187">
        <v>14</v>
      </c>
      <c r="AT30" s="187">
        <v>0</v>
      </c>
      <c r="AU30" s="107">
        <v>23</v>
      </c>
      <c r="AV30" s="188"/>
      <c r="AW30" s="187">
        <v>0</v>
      </c>
      <c r="AX30" s="187">
        <v>0</v>
      </c>
      <c r="AY30" s="187">
        <v>0</v>
      </c>
      <c r="AZ30" s="187">
        <v>0</v>
      </c>
      <c r="BA30" s="187">
        <v>3</v>
      </c>
      <c r="BB30" s="107">
        <v>2</v>
      </c>
      <c r="BC30" s="188"/>
      <c r="BD30" s="187">
        <v>13</v>
      </c>
      <c r="BE30" s="187">
        <v>10</v>
      </c>
      <c r="BF30" s="187">
        <v>11</v>
      </c>
      <c r="BG30" s="187">
        <v>6</v>
      </c>
      <c r="BH30" s="187">
        <v>1</v>
      </c>
      <c r="BI30" s="107">
        <v>0</v>
      </c>
      <c r="BJ30" s="188"/>
      <c r="BK30" s="187">
        <v>0</v>
      </c>
      <c r="BL30" s="187">
        <v>6</v>
      </c>
      <c r="BM30" s="187">
        <v>12</v>
      </c>
      <c r="BN30" s="187">
        <v>32</v>
      </c>
      <c r="BO30" s="187">
        <v>16</v>
      </c>
      <c r="BP30" s="107">
        <v>0</v>
      </c>
      <c r="BQ30" s="188"/>
      <c r="BR30" s="187">
        <v>2</v>
      </c>
      <c r="BS30" s="187">
        <v>0</v>
      </c>
      <c r="BT30" s="187">
        <v>0</v>
      </c>
      <c r="BU30" s="187">
        <v>0</v>
      </c>
      <c r="BV30" s="187">
        <v>0</v>
      </c>
      <c r="BW30" s="107">
        <v>0</v>
      </c>
      <c r="BX30" s="189"/>
    </row>
    <row r="31" spans="2:76" ht="28.5" hidden="1" customHeight="1" x14ac:dyDescent="0.25">
      <c r="B31" s="213"/>
      <c r="C31" s="184" t="s">
        <v>68</v>
      </c>
      <c r="D31" s="185">
        <f t="shared" si="22"/>
        <v>0</v>
      </c>
      <c r="E31" s="185">
        <f t="shared" si="22"/>
        <v>0</v>
      </c>
      <c r="F31" s="185">
        <f t="shared" si="22"/>
        <v>0</v>
      </c>
      <c r="G31" s="185">
        <f t="shared" si="22"/>
        <v>0</v>
      </c>
      <c r="H31" s="185">
        <f t="shared" si="22"/>
        <v>0</v>
      </c>
      <c r="I31" s="185">
        <f t="shared" si="22"/>
        <v>0</v>
      </c>
      <c r="J31" s="185">
        <f t="shared" si="22"/>
        <v>0</v>
      </c>
      <c r="K31" s="185">
        <f t="shared" si="22"/>
        <v>0</v>
      </c>
      <c r="L31" s="185">
        <f t="shared" si="22"/>
        <v>0</v>
      </c>
      <c r="M31" s="185">
        <f t="shared" si="22"/>
        <v>0</v>
      </c>
      <c r="N31" s="185">
        <f t="shared" si="22"/>
        <v>0</v>
      </c>
      <c r="O31" s="186">
        <v>0</v>
      </c>
      <c r="P31" s="186">
        <v>0</v>
      </c>
      <c r="Q31" s="186">
        <v>0</v>
      </c>
      <c r="R31" s="186">
        <v>0</v>
      </c>
      <c r="S31" s="186"/>
      <c r="T31" s="187"/>
      <c r="U31" s="187"/>
      <c r="V31" s="187"/>
      <c r="W31" s="187"/>
      <c r="X31" s="187"/>
      <c r="Y31" s="187"/>
      <c r="Z31" s="186">
        <v>0</v>
      </c>
      <c r="AA31" s="186">
        <v>0</v>
      </c>
      <c r="AB31" s="186">
        <v>0</v>
      </c>
      <c r="AC31" s="186">
        <v>0</v>
      </c>
      <c r="AD31" s="186"/>
      <c r="AE31" s="187"/>
      <c r="AF31" s="187"/>
      <c r="AG31" s="187"/>
      <c r="AH31" s="187"/>
      <c r="AI31" s="187"/>
      <c r="AJ31" s="187"/>
      <c r="AK31" s="186">
        <v>0</v>
      </c>
      <c r="AL31" s="186">
        <v>0</v>
      </c>
      <c r="AM31" s="186">
        <v>0</v>
      </c>
      <c r="AN31" s="186">
        <v>0</v>
      </c>
      <c r="AO31" s="186"/>
      <c r="AP31" s="187"/>
      <c r="AQ31" s="187"/>
      <c r="AR31" s="187"/>
      <c r="AS31" s="187"/>
      <c r="AT31" s="187"/>
      <c r="AU31" s="187"/>
      <c r="AV31" s="188"/>
      <c r="AW31" s="187"/>
      <c r="AX31" s="187"/>
      <c r="AY31" s="187"/>
      <c r="AZ31" s="187"/>
      <c r="BA31" s="187"/>
      <c r="BB31" s="187"/>
      <c r="BC31" s="188"/>
      <c r="BD31" s="187"/>
      <c r="BE31" s="187"/>
      <c r="BF31" s="187"/>
      <c r="BG31" s="187"/>
      <c r="BH31" s="187"/>
      <c r="BI31" s="187"/>
      <c r="BJ31" s="188"/>
      <c r="BK31" s="187"/>
      <c r="BL31" s="187"/>
      <c r="BM31" s="187"/>
      <c r="BN31" s="187"/>
      <c r="BO31" s="187"/>
      <c r="BP31" s="187"/>
      <c r="BQ31" s="188"/>
      <c r="BR31" s="187"/>
      <c r="BS31" s="187"/>
      <c r="BT31" s="187"/>
      <c r="BU31" s="187"/>
      <c r="BV31" s="187"/>
      <c r="BW31" s="187"/>
      <c r="BX31" s="189"/>
    </row>
    <row r="32" spans="2:76" x14ac:dyDescent="0.25">
      <c r="B32" s="214"/>
      <c r="C32" s="190" t="s">
        <v>8</v>
      </c>
      <c r="D32" s="185">
        <f t="shared" ref="D32:N32" si="23">SUMIF($Q$6:$ED$6,D$6,$Q32:$ED32)</f>
        <v>176</v>
      </c>
      <c r="E32" s="185">
        <f t="shared" si="23"/>
        <v>187</v>
      </c>
      <c r="F32" s="185">
        <f t="shared" si="23"/>
        <v>3508</v>
      </c>
      <c r="G32" s="185">
        <f t="shared" si="23"/>
        <v>3412</v>
      </c>
      <c r="H32" s="185">
        <f t="shared" si="23"/>
        <v>3360</v>
      </c>
      <c r="I32" s="185">
        <f t="shared" si="23"/>
        <v>3721</v>
      </c>
      <c r="J32" s="185">
        <f t="shared" si="23"/>
        <v>3971</v>
      </c>
      <c r="K32" s="185">
        <f t="shared" si="23"/>
        <v>4375</v>
      </c>
      <c r="L32" s="185">
        <f t="shared" si="23"/>
        <v>4671</v>
      </c>
      <c r="M32" s="185">
        <f t="shared" si="23"/>
        <v>4843</v>
      </c>
      <c r="N32" s="185">
        <f t="shared" si="23"/>
        <v>4879</v>
      </c>
      <c r="O32" s="191">
        <f t="shared" ref="O32:AJ32" si="24">SUM(O29:O31)</f>
        <v>3328</v>
      </c>
      <c r="P32" s="191">
        <f t="shared" si="24"/>
        <v>3264</v>
      </c>
      <c r="Q32" s="191">
        <f t="shared" si="24"/>
        <v>3355</v>
      </c>
      <c r="R32" s="191">
        <f t="shared" si="24"/>
        <v>3248</v>
      </c>
      <c r="S32" s="191">
        <f t="shared" si="24"/>
        <v>3223</v>
      </c>
      <c r="T32" s="191">
        <f t="shared" si="24"/>
        <v>3493</v>
      </c>
      <c r="U32" s="191">
        <f t="shared" si="24"/>
        <v>3749</v>
      </c>
      <c r="V32" s="191">
        <f t="shared" si="24"/>
        <v>4146</v>
      </c>
      <c r="W32" s="191">
        <f t="shared" si="24"/>
        <v>4486</v>
      </c>
      <c r="X32" s="191">
        <f t="shared" si="24"/>
        <v>4698</v>
      </c>
      <c r="Y32" s="191">
        <f t="shared" si="24"/>
        <v>4732</v>
      </c>
      <c r="Z32" s="191">
        <f t="shared" si="24"/>
        <v>126</v>
      </c>
      <c r="AA32" s="191">
        <f t="shared" si="24"/>
        <v>151</v>
      </c>
      <c r="AB32" s="191">
        <f t="shared" si="24"/>
        <v>121</v>
      </c>
      <c r="AC32" s="191">
        <f t="shared" si="24"/>
        <v>137</v>
      </c>
      <c r="AD32" s="191">
        <f t="shared" si="24"/>
        <v>108</v>
      </c>
      <c r="AE32" s="191">
        <f t="shared" si="24"/>
        <v>117</v>
      </c>
      <c r="AF32" s="191">
        <f t="shared" si="24"/>
        <v>129</v>
      </c>
      <c r="AG32" s="191">
        <f t="shared" si="24"/>
        <v>144</v>
      </c>
      <c r="AH32" s="191">
        <f t="shared" si="24"/>
        <v>102</v>
      </c>
      <c r="AI32" s="191">
        <f t="shared" si="24"/>
        <v>87</v>
      </c>
      <c r="AJ32" s="191">
        <f t="shared" si="24"/>
        <v>102</v>
      </c>
      <c r="AK32" s="191">
        <f>SUM(AK29:AK31)</f>
        <v>50</v>
      </c>
      <c r="AL32" s="191">
        <f>SUM(AL29:AL31)</f>
        <v>36</v>
      </c>
      <c r="AM32" s="191">
        <f>SUM(AM29:AM31)</f>
        <v>32</v>
      </c>
      <c r="AN32" s="191">
        <f>SUM(AN29:AN31)</f>
        <v>27</v>
      </c>
      <c r="AO32" s="191">
        <f>SUM(AO29:AO31)</f>
        <v>29</v>
      </c>
      <c r="AP32" s="191">
        <f t="shared" ref="AP32:AU32" si="25">SUM(AP29:AP31)</f>
        <v>48</v>
      </c>
      <c r="AQ32" s="191">
        <f t="shared" si="25"/>
        <v>46</v>
      </c>
      <c r="AR32" s="191">
        <f t="shared" si="25"/>
        <v>38</v>
      </c>
      <c r="AS32" s="191">
        <f t="shared" si="25"/>
        <v>24</v>
      </c>
      <c r="AT32" s="191">
        <f t="shared" si="25"/>
        <v>11</v>
      </c>
      <c r="AU32" s="191">
        <f t="shared" si="25"/>
        <v>33</v>
      </c>
      <c r="AV32" s="188">
        <f>SUM(AV29:AV31)</f>
        <v>0</v>
      </c>
      <c r="AW32" s="191">
        <f t="shared" ref="AW32:BB32" si="26">SUM(AW29:AW31)</f>
        <v>11</v>
      </c>
      <c r="AX32" s="191">
        <f t="shared" si="26"/>
        <v>21</v>
      </c>
      <c r="AY32" s="191">
        <f t="shared" si="26"/>
        <v>10</v>
      </c>
      <c r="AZ32" s="191">
        <f t="shared" si="26"/>
        <v>8</v>
      </c>
      <c r="BA32" s="191">
        <f t="shared" si="26"/>
        <v>11</v>
      </c>
      <c r="BB32" s="191">
        <f t="shared" si="26"/>
        <v>2</v>
      </c>
      <c r="BC32" s="188">
        <f>SUM(BC29:BC31)</f>
        <v>0</v>
      </c>
      <c r="BD32" s="191">
        <f t="shared" ref="BD32:BI32" si="27">SUM(BD29:BD31)</f>
        <v>23</v>
      </c>
      <c r="BE32" s="191">
        <f t="shared" si="27"/>
        <v>20</v>
      </c>
      <c r="BF32" s="191">
        <f t="shared" si="27"/>
        <v>25</v>
      </c>
      <c r="BG32" s="191">
        <f t="shared" si="27"/>
        <v>19</v>
      </c>
      <c r="BH32" s="191">
        <f t="shared" si="27"/>
        <v>18</v>
      </c>
      <c r="BI32" s="191">
        <f t="shared" si="27"/>
        <v>10</v>
      </c>
      <c r="BJ32" s="188">
        <f>SUM(BJ29:BJ31)</f>
        <v>0</v>
      </c>
      <c r="BK32" s="191">
        <f t="shared" ref="BK32:BP32" si="28">SUM(BK29:BK31)</f>
        <v>0</v>
      </c>
      <c r="BL32" s="191">
        <f t="shared" si="28"/>
        <v>6</v>
      </c>
      <c r="BM32" s="191">
        <f t="shared" si="28"/>
        <v>12</v>
      </c>
      <c r="BN32" s="191">
        <f t="shared" si="28"/>
        <v>32</v>
      </c>
      <c r="BO32" s="191">
        <f t="shared" si="28"/>
        <v>18</v>
      </c>
      <c r="BP32" s="191">
        <f t="shared" si="28"/>
        <v>0</v>
      </c>
      <c r="BQ32" s="188">
        <f>SUM(BQ29:BQ31)</f>
        <v>0</v>
      </c>
      <c r="BR32" s="191">
        <f t="shared" ref="BR32:BW32" si="29">SUM(BR29:BR31)</f>
        <v>29</v>
      </c>
      <c r="BS32" s="191">
        <f t="shared" si="29"/>
        <v>0</v>
      </c>
      <c r="BT32" s="191">
        <f t="shared" si="29"/>
        <v>0</v>
      </c>
      <c r="BU32" s="191">
        <f t="shared" si="29"/>
        <v>0</v>
      </c>
      <c r="BV32" s="191">
        <f t="shared" si="29"/>
        <v>0</v>
      </c>
      <c r="BW32" s="191">
        <f t="shared" si="29"/>
        <v>0</v>
      </c>
      <c r="BX32" s="189"/>
    </row>
    <row r="34" spans="2:70" x14ac:dyDescent="0.25">
      <c r="B34" s="204" t="s">
        <v>187</v>
      </c>
      <c r="C34" s="204"/>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2"/>
      <c r="BQ34" s="192"/>
      <c r="BR34" s="192"/>
    </row>
    <row r="35" spans="2:70" ht="106.5" customHeight="1" x14ac:dyDescent="0.25">
      <c r="B35" s="210" t="s">
        <v>298</v>
      </c>
      <c r="C35" s="211"/>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3"/>
      <c r="BQ35" s="193"/>
      <c r="BR35" s="193"/>
    </row>
    <row r="36" spans="2:70" ht="17.25" customHeight="1" x14ac:dyDescent="0.25">
      <c r="B36" s="194"/>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V36" s="194"/>
      <c r="AW36" s="194"/>
      <c r="BC36" s="194"/>
      <c r="BD36" s="194"/>
      <c r="BJ36" s="194"/>
      <c r="BK36" s="194"/>
      <c r="BQ36" s="194"/>
      <c r="BR36" s="194"/>
    </row>
    <row r="37" spans="2:70" x14ac:dyDescent="0.25">
      <c r="B37" s="204" t="s">
        <v>175</v>
      </c>
      <c r="C37" s="204"/>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2"/>
      <c r="BQ37" s="192"/>
      <c r="BR37" s="192"/>
    </row>
    <row r="38" spans="2:70" ht="221.25" customHeight="1" x14ac:dyDescent="0.25">
      <c r="B38" s="201" t="s">
        <v>181</v>
      </c>
      <c r="C38" s="202"/>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3"/>
      <c r="BR38" s="193"/>
    </row>
    <row r="39" spans="2:70" ht="17.25" customHeight="1" x14ac:dyDescent="0.25">
      <c r="B39" s="194"/>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V39" s="194"/>
      <c r="AW39" s="194"/>
      <c r="BC39" s="194"/>
      <c r="BD39" s="194"/>
      <c r="BJ39" s="194"/>
      <c r="BK39" s="194"/>
      <c r="BQ39" s="194"/>
      <c r="BR39" s="194"/>
    </row>
    <row r="40" spans="2:70" x14ac:dyDescent="0.25">
      <c r="B40" s="204" t="s">
        <v>164</v>
      </c>
      <c r="C40" s="204"/>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2"/>
      <c r="BR40" s="192"/>
    </row>
    <row r="41" spans="2:70" ht="123" customHeight="1" x14ac:dyDescent="0.25">
      <c r="B41" s="201" t="s">
        <v>180</v>
      </c>
      <c r="C41" s="202"/>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3"/>
      <c r="AZ41" s="193"/>
      <c r="BA41" s="193"/>
      <c r="BB41" s="193"/>
      <c r="BC41" s="193"/>
      <c r="BD41" s="193"/>
      <c r="BE41" s="193"/>
      <c r="BF41" s="193"/>
      <c r="BG41" s="193"/>
      <c r="BH41" s="193"/>
      <c r="BI41" s="193"/>
      <c r="BJ41" s="193"/>
      <c r="BK41" s="193"/>
      <c r="BL41" s="193"/>
      <c r="BM41" s="193"/>
      <c r="BN41" s="193"/>
      <c r="BO41" s="193"/>
      <c r="BP41" s="193"/>
      <c r="BQ41" s="193"/>
      <c r="BR41" s="193"/>
    </row>
    <row r="42" spans="2:70" ht="17.25" customHeight="1" x14ac:dyDescent="0.25">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V42" s="194"/>
      <c r="AW42" s="194"/>
      <c r="BC42" s="194"/>
      <c r="BD42" s="194"/>
      <c r="BJ42" s="194"/>
      <c r="BK42" s="194"/>
      <c r="BQ42" s="194"/>
      <c r="BR42" s="194"/>
    </row>
    <row r="43" spans="2:70" x14ac:dyDescent="0.25">
      <c r="B43" s="204" t="s">
        <v>155</v>
      </c>
      <c r="C43" s="204"/>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2"/>
      <c r="BQ43" s="192"/>
      <c r="BR43" s="192"/>
    </row>
    <row r="44" spans="2:70" ht="69" customHeight="1" x14ac:dyDescent="0.25">
      <c r="B44" s="201" t="s">
        <v>157</v>
      </c>
      <c r="C44" s="202"/>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row>
    <row r="45" spans="2:70" ht="17.25" customHeight="1" x14ac:dyDescent="0.25">
      <c r="B45" s="194"/>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V45" s="194"/>
      <c r="AW45" s="194"/>
      <c r="BC45" s="194"/>
      <c r="BD45" s="194"/>
      <c r="BJ45" s="194"/>
      <c r="BK45" s="194"/>
      <c r="BQ45" s="194"/>
      <c r="BR45" s="194"/>
    </row>
    <row r="46" spans="2:70" x14ac:dyDescent="0.25">
      <c r="B46" s="204" t="s">
        <v>152</v>
      </c>
      <c r="C46" s="204"/>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2"/>
      <c r="BQ46" s="192"/>
      <c r="BR46" s="192"/>
    </row>
    <row r="47" spans="2:70" ht="69" customHeight="1" x14ac:dyDescent="0.25">
      <c r="B47" s="201" t="s">
        <v>154</v>
      </c>
      <c r="C47" s="202"/>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c r="BN47" s="193"/>
      <c r="BO47" s="193"/>
      <c r="BP47" s="193"/>
      <c r="BQ47" s="193"/>
      <c r="BR47" s="193"/>
    </row>
    <row r="48" spans="2:70" ht="17.25" customHeight="1" x14ac:dyDescent="0.25">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V48" s="194"/>
      <c r="AW48" s="194"/>
      <c r="BC48" s="194"/>
      <c r="BD48" s="194"/>
      <c r="BJ48" s="194"/>
      <c r="BK48" s="194"/>
      <c r="BQ48" s="194"/>
      <c r="BR48" s="194"/>
    </row>
    <row r="49" spans="2:70" x14ac:dyDescent="0.25">
      <c r="B49" s="204" t="s">
        <v>79</v>
      </c>
      <c r="C49" s="204"/>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row>
    <row r="50" spans="2:70" ht="71.25" customHeight="1" x14ac:dyDescent="0.25">
      <c r="B50" s="201" t="s">
        <v>150</v>
      </c>
      <c r="C50" s="202"/>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3"/>
      <c r="BR50" s="193"/>
    </row>
    <row r="51" spans="2:70" ht="17.25" customHeight="1" x14ac:dyDescent="0.25">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V51" s="194"/>
      <c r="AW51" s="194"/>
      <c r="BC51" s="194"/>
      <c r="BD51" s="194"/>
      <c r="BJ51" s="194"/>
      <c r="BK51" s="194"/>
      <c r="BQ51" s="194"/>
      <c r="BR51" s="194"/>
    </row>
    <row r="52" spans="2:70" ht="18.75" customHeight="1" x14ac:dyDescent="0.25">
      <c r="B52" s="204" t="s">
        <v>78</v>
      </c>
      <c r="C52" s="204"/>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2"/>
      <c r="BR52" s="192"/>
    </row>
    <row r="53" spans="2:70" ht="407.25" customHeight="1" x14ac:dyDescent="0.25">
      <c r="B53" s="205" t="s">
        <v>131</v>
      </c>
      <c r="C53" s="206"/>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row>
    <row r="54" spans="2:70" ht="150" customHeight="1" x14ac:dyDescent="0.25">
      <c r="B54" s="207" t="s">
        <v>130</v>
      </c>
      <c r="C54" s="208"/>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row>
    <row r="55" spans="2:70" ht="16.5" customHeight="1" x14ac:dyDescent="0.25">
      <c r="B55" s="194"/>
      <c r="C55" s="194"/>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c r="AN55" s="193"/>
      <c r="AO55" s="193"/>
      <c r="AP55" s="193"/>
      <c r="AQ55" s="193"/>
      <c r="AR55" s="193"/>
      <c r="AS55" s="193"/>
      <c r="AT55" s="193"/>
      <c r="AU55" s="193"/>
      <c r="AV55" s="193"/>
      <c r="AW55" s="193"/>
      <c r="AX55" s="193"/>
      <c r="AY55" s="193"/>
      <c r="AZ55" s="193"/>
      <c r="BA55" s="193"/>
      <c r="BB55" s="193"/>
      <c r="BC55" s="193"/>
      <c r="BD55" s="193"/>
      <c r="BE55" s="193"/>
      <c r="BF55" s="193"/>
      <c r="BG55" s="193"/>
      <c r="BH55" s="193"/>
      <c r="BI55" s="193"/>
      <c r="BJ55" s="193"/>
      <c r="BK55" s="193"/>
      <c r="BL55" s="193"/>
      <c r="BM55" s="193"/>
      <c r="BN55" s="193"/>
      <c r="BO55" s="193"/>
      <c r="BP55" s="193"/>
      <c r="BQ55" s="193"/>
      <c r="BR55" s="193"/>
    </row>
    <row r="56" spans="2:70" ht="18.75" customHeight="1" x14ac:dyDescent="0.25">
      <c r="B56" s="204" t="s">
        <v>132</v>
      </c>
      <c r="C56" s="204"/>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2"/>
      <c r="BR56" s="192"/>
    </row>
    <row r="57" spans="2:70" ht="407.25" customHeight="1" x14ac:dyDescent="0.25">
      <c r="B57" s="201" t="s">
        <v>133</v>
      </c>
      <c r="C57" s="202"/>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row>
    <row r="58" spans="2:70" ht="18" customHeight="1" x14ac:dyDescent="0.25">
      <c r="B58" s="194"/>
      <c r="C58" s="194"/>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3"/>
      <c r="BR58" s="193"/>
    </row>
    <row r="59" spans="2:70" ht="19.5" customHeight="1" x14ac:dyDescent="0.25">
      <c r="B59" s="209" t="s">
        <v>112</v>
      </c>
      <c r="C59" s="209"/>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row>
    <row r="60" spans="2:70" ht="94.5" customHeight="1" x14ac:dyDescent="0.25">
      <c r="B60" s="201" t="s">
        <v>113</v>
      </c>
      <c r="C60" s="202"/>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3"/>
      <c r="AY60" s="193"/>
      <c r="AZ60" s="193"/>
      <c r="BA60" s="193"/>
      <c r="BB60" s="193"/>
      <c r="BC60" s="193"/>
      <c r="BD60" s="193"/>
      <c r="BE60" s="193"/>
      <c r="BF60" s="193"/>
      <c r="BG60" s="193"/>
      <c r="BH60" s="193"/>
      <c r="BI60" s="193"/>
      <c r="BJ60" s="193"/>
      <c r="BK60" s="193"/>
      <c r="BL60" s="193"/>
      <c r="BM60" s="193"/>
      <c r="BN60" s="193"/>
      <c r="BO60" s="193"/>
      <c r="BP60" s="193"/>
      <c r="BQ60" s="193"/>
      <c r="BR60" s="193"/>
    </row>
    <row r="61" spans="2:70" ht="17.25" customHeight="1" x14ac:dyDescent="0.25">
      <c r="B61" s="194"/>
      <c r="C61" s="194"/>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93"/>
      <c r="BA61" s="193"/>
      <c r="BB61" s="193"/>
      <c r="BC61" s="193"/>
      <c r="BD61" s="193"/>
      <c r="BE61" s="193"/>
      <c r="BF61" s="193"/>
      <c r="BG61" s="193"/>
      <c r="BH61" s="193"/>
      <c r="BI61" s="193"/>
      <c r="BJ61" s="193"/>
      <c r="BK61" s="193"/>
      <c r="BL61" s="193"/>
      <c r="BM61" s="193"/>
      <c r="BN61" s="193"/>
      <c r="BO61" s="193"/>
      <c r="BP61" s="193"/>
      <c r="BQ61" s="193"/>
      <c r="BR61" s="193"/>
    </row>
    <row r="62" spans="2:70" ht="21.75" customHeight="1" x14ac:dyDescent="0.25">
      <c r="B62" s="203" t="s">
        <v>114</v>
      </c>
      <c r="C62" s="203"/>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5"/>
      <c r="AN62" s="195"/>
      <c r="AO62" s="195"/>
      <c r="AP62" s="195"/>
      <c r="AQ62" s="195"/>
      <c r="AR62" s="195"/>
      <c r="AS62" s="195"/>
      <c r="AT62" s="195"/>
      <c r="AU62" s="195"/>
      <c r="AV62" s="195"/>
      <c r="AW62" s="195"/>
      <c r="AX62" s="195"/>
      <c r="AY62" s="195"/>
      <c r="AZ62" s="195"/>
      <c r="BA62" s="195"/>
      <c r="BB62" s="195"/>
      <c r="BC62" s="195"/>
      <c r="BD62" s="195"/>
      <c r="BE62" s="195"/>
      <c r="BF62" s="195"/>
      <c r="BG62" s="195"/>
      <c r="BH62" s="195"/>
      <c r="BI62" s="195"/>
      <c r="BJ62" s="195"/>
      <c r="BK62" s="195"/>
      <c r="BL62" s="195"/>
      <c r="BM62" s="195"/>
      <c r="BN62" s="195"/>
      <c r="BO62" s="195"/>
      <c r="BP62" s="195"/>
      <c r="BQ62" s="195"/>
      <c r="BR62" s="195"/>
    </row>
    <row r="63" spans="2:70" ht="44.25" customHeight="1" x14ac:dyDescent="0.25">
      <c r="B63" s="201" t="s">
        <v>115</v>
      </c>
      <c r="C63" s="202"/>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3"/>
      <c r="BR63" s="193"/>
    </row>
  </sheetData>
  <sheetProtection formatColumns="0" formatRows="0"/>
  <mergeCells count="37">
    <mergeCell ref="B29:B32"/>
    <mergeCell ref="A2:BX2"/>
    <mergeCell ref="A3:BX3"/>
    <mergeCell ref="D5:N5"/>
    <mergeCell ref="O5:Y5"/>
    <mergeCell ref="Z5:AJ5"/>
    <mergeCell ref="AK5:AU5"/>
    <mergeCell ref="AV5:BB5"/>
    <mergeCell ref="BC5:BI5"/>
    <mergeCell ref="BJ5:BP5"/>
    <mergeCell ref="BQ5:BW5"/>
    <mergeCell ref="B7:B10"/>
    <mergeCell ref="B12:B15"/>
    <mergeCell ref="B17:B20"/>
    <mergeCell ref="B22:C22"/>
    <mergeCell ref="B24:B27"/>
    <mergeCell ref="B50:C50"/>
    <mergeCell ref="B34:C34"/>
    <mergeCell ref="B35:C35"/>
    <mergeCell ref="B37:C37"/>
    <mergeCell ref="B38:C38"/>
    <mergeCell ref="B40:C40"/>
    <mergeCell ref="B41:C41"/>
    <mergeCell ref="B43:C43"/>
    <mergeCell ref="B44:C44"/>
    <mergeCell ref="B46:C46"/>
    <mergeCell ref="B47:C47"/>
    <mergeCell ref="B49:C49"/>
    <mergeCell ref="B60:C60"/>
    <mergeCell ref="B62:C62"/>
    <mergeCell ref="B63:C63"/>
    <mergeCell ref="B52:C52"/>
    <mergeCell ref="B53:C53"/>
    <mergeCell ref="B54:C54"/>
    <mergeCell ref="B56:C56"/>
    <mergeCell ref="B57:C57"/>
    <mergeCell ref="B59:C59"/>
  </mergeCells>
  <printOptions horizontalCentered="1"/>
  <pageMargins left="0.23" right="0.23" top="0.8" bottom="0.25" header="0.31" footer="0.17"/>
  <pageSetup scale="40" orientation="landscape" horizontalDpi="1200" verticalDpi="1200" r:id="rId1"/>
  <headerFooter>
    <oddHeader>&amp;C&amp;"-,Bold"&amp;22Wayne State College
&amp;A</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AAH102"/>
  <sheetViews>
    <sheetView showGridLines="0" zoomScale="90" zoomScaleNormal="90" workbookViewId="0">
      <pane xSplit="3" ySplit="7" topLeftCell="AJ8" activePane="bottomRight" state="frozen"/>
      <selection pane="topRight" activeCell="D1" sqref="D1"/>
      <selection pane="bottomLeft" activeCell="A5" sqref="A5"/>
      <selection pane="bottomRight" activeCell="B7" sqref="B7"/>
    </sheetView>
  </sheetViews>
  <sheetFormatPr defaultColWidth="9.140625" defaultRowHeight="15" x14ac:dyDescent="0.25"/>
  <cols>
    <col min="1" max="1" width="1.85546875" customWidth="1"/>
    <col min="2" max="2" width="6" customWidth="1"/>
    <col min="3" max="3" width="36.5703125" customWidth="1"/>
    <col min="4" max="6" width="14.28515625" hidden="1" customWidth="1"/>
    <col min="7" max="7" width="10.42578125" hidden="1" customWidth="1"/>
    <col min="8" max="10" width="14.28515625" hidden="1" customWidth="1"/>
    <col min="11" max="11" width="10.42578125" hidden="1" customWidth="1"/>
    <col min="12" max="14" width="14.28515625" hidden="1" customWidth="1"/>
    <col min="15" max="15" width="10.42578125" hidden="1" customWidth="1"/>
    <col min="16" max="18" width="14.28515625" hidden="1" customWidth="1"/>
    <col min="19" max="19" width="10.42578125" hidden="1" customWidth="1"/>
    <col min="20" max="22" width="14.28515625" hidden="1" customWidth="1"/>
    <col min="23" max="23" width="10.42578125" hidden="1" customWidth="1"/>
    <col min="24" max="26" width="14.28515625" hidden="1" customWidth="1"/>
    <col min="27" max="27" width="10.42578125" hidden="1" customWidth="1"/>
    <col min="28" max="30" width="14.28515625" hidden="1" customWidth="1"/>
    <col min="31" max="31" width="10.42578125" hidden="1" customWidth="1"/>
    <col min="32" max="34" width="14.28515625" hidden="1" customWidth="1"/>
    <col min="35" max="35" width="10.42578125" hidden="1" customWidth="1"/>
    <col min="36" max="38" width="14.28515625" customWidth="1"/>
    <col min="39" max="39" width="10.42578125" customWidth="1"/>
    <col min="40" max="42" width="14.28515625" customWidth="1"/>
    <col min="43" max="43" width="10.42578125" customWidth="1"/>
    <col min="44" max="46" width="14.28515625" customWidth="1"/>
    <col min="47" max="47" width="10.42578125" customWidth="1"/>
    <col min="48" max="48" width="2.5703125" customWidth="1"/>
    <col min="710" max="710" width="6.140625" customWidth="1"/>
  </cols>
  <sheetData>
    <row r="2" spans="1:51" ht="23.25" x14ac:dyDescent="0.35">
      <c r="A2" s="215" t="s">
        <v>129</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64"/>
      <c r="AX2" s="64"/>
      <c r="AY2" s="64"/>
    </row>
    <row r="3" spans="1:51" ht="23.25" x14ac:dyDescent="0.35">
      <c r="A3" s="215" t="str">
        <f ca="1">"Physical Plant - "&amp;MID(CELL("filename",A1),FIND("]",CELL("filename",A1))+1,256)</f>
        <v>Physical Plant - Operation &amp; Maintenance Summary</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64"/>
      <c r="AX3" s="64"/>
      <c r="AY3" s="64"/>
    </row>
    <row r="4" spans="1:51" x14ac:dyDescent="0.25">
      <c r="A4" s="1"/>
      <c r="B4" s="1"/>
      <c r="C4" s="1"/>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row>
    <row r="5" spans="1:51" x14ac:dyDescent="0.25">
      <c r="A5" s="9" t="s">
        <v>16</v>
      </c>
      <c r="B5" s="8"/>
      <c r="C5" s="1"/>
      <c r="D5" s="241" t="s">
        <v>134</v>
      </c>
      <c r="E5" s="241"/>
      <c r="F5" s="241"/>
      <c r="G5" s="241"/>
      <c r="H5" s="240" t="s">
        <v>116</v>
      </c>
      <c r="I5" s="240"/>
      <c r="J5" s="240"/>
      <c r="K5" s="240"/>
      <c r="L5" s="239" t="s">
        <v>17</v>
      </c>
      <c r="M5" s="239"/>
      <c r="N5" s="239"/>
      <c r="O5" s="239"/>
      <c r="P5" s="242" t="s">
        <v>18</v>
      </c>
      <c r="Q5" s="243"/>
      <c r="R5" s="243"/>
      <c r="S5" s="243"/>
      <c r="T5" s="244" t="s">
        <v>19</v>
      </c>
      <c r="U5" s="245"/>
      <c r="V5" s="245"/>
      <c r="W5" s="245"/>
      <c r="X5" s="246" t="s">
        <v>60</v>
      </c>
      <c r="Y5" s="247"/>
      <c r="Z5" s="247"/>
      <c r="AA5" s="247"/>
      <c r="AB5" s="248" t="s">
        <v>61</v>
      </c>
      <c r="AC5" s="249"/>
      <c r="AD5" s="249"/>
      <c r="AE5" s="249"/>
      <c r="AF5" s="241" t="s">
        <v>85</v>
      </c>
      <c r="AG5" s="241"/>
      <c r="AH5" s="241"/>
      <c r="AI5" s="241"/>
      <c r="AJ5" s="240" t="s">
        <v>165</v>
      </c>
      <c r="AK5" s="240"/>
      <c r="AL5" s="240"/>
      <c r="AM5" s="240"/>
      <c r="AN5" s="239" t="s">
        <v>176</v>
      </c>
      <c r="AO5" s="239"/>
      <c r="AP5" s="239"/>
      <c r="AQ5" s="239"/>
      <c r="AR5" s="233" t="s">
        <v>188</v>
      </c>
      <c r="AS5" s="233"/>
      <c r="AT5" s="233"/>
      <c r="AU5" s="233"/>
    </row>
    <row r="6" spans="1:51" s="55" customFormat="1" x14ac:dyDescent="0.25">
      <c r="A6" s="57"/>
      <c r="B6" s="58"/>
      <c r="C6" s="58"/>
      <c r="D6" s="234" t="s">
        <v>20</v>
      </c>
      <c r="E6" s="234"/>
      <c r="F6" s="156" t="s">
        <v>21</v>
      </c>
      <c r="G6" s="156" t="s">
        <v>22</v>
      </c>
      <c r="H6" s="234" t="s">
        <v>20</v>
      </c>
      <c r="I6" s="234"/>
      <c r="J6" s="156" t="s">
        <v>21</v>
      </c>
      <c r="K6" s="156" t="s">
        <v>22</v>
      </c>
      <c r="L6" s="234" t="s">
        <v>20</v>
      </c>
      <c r="M6" s="234"/>
      <c r="N6" s="156" t="s">
        <v>21</v>
      </c>
      <c r="O6" s="156" t="s">
        <v>22</v>
      </c>
      <c r="P6" s="234" t="s">
        <v>20</v>
      </c>
      <c r="Q6" s="234"/>
      <c r="R6" s="156" t="s">
        <v>21</v>
      </c>
      <c r="S6" s="156" t="s">
        <v>22</v>
      </c>
      <c r="T6" s="234" t="s">
        <v>20</v>
      </c>
      <c r="U6" s="234"/>
      <c r="V6" s="156" t="s">
        <v>21</v>
      </c>
      <c r="W6" s="156" t="s">
        <v>22</v>
      </c>
      <c r="X6" s="234" t="s">
        <v>20</v>
      </c>
      <c r="Y6" s="234"/>
      <c r="Z6" s="156" t="s">
        <v>21</v>
      </c>
      <c r="AA6" s="156" t="s">
        <v>22</v>
      </c>
      <c r="AB6" s="234" t="s">
        <v>20</v>
      </c>
      <c r="AC6" s="234"/>
      <c r="AD6" s="156" t="s">
        <v>21</v>
      </c>
      <c r="AE6" s="156" t="s">
        <v>22</v>
      </c>
      <c r="AF6" s="234" t="s">
        <v>20</v>
      </c>
      <c r="AG6" s="234"/>
      <c r="AH6" s="156" t="s">
        <v>21</v>
      </c>
      <c r="AI6" s="156" t="s">
        <v>22</v>
      </c>
      <c r="AJ6" s="234" t="s">
        <v>20</v>
      </c>
      <c r="AK6" s="234"/>
      <c r="AL6" s="156" t="s">
        <v>21</v>
      </c>
      <c r="AM6" s="156" t="s">
        <v>22</v>
      </c>
      <c r="AN6" s="234" t="s">
        <v>20</v>
      </c>
      <c r="AO6" s="234"/>
      <c r="AP6" s="156" t="s">
        <v>21</v>
      </c>
      <c r="AQ6" s="156" t="s">
        <v>22</v>
      </c>
      <c r="AR6" s="234" t="s">
        <v>20</v>
      </c>
      <c r="AS6" s="234"/>
      <c r="AT6" s="156" t="s">
        <v>21</v>
      </c>
      <c r="AU6" s="156" t="s">
        <v>22</v>
      </c>
    </row>
    <row r="7" spans="1:51" ht="29.25" x14ac:dyDescent="0.25">
      <c r="A7" s="2"/>
      <c r="B7" s="10"/>
      <c r="C7" s="10"/>
      <c r="D7" s="59" t="s">
        <v>23</v>
      </c>
      <c r="E7" s="59" t="s">
        <v>24</v>
      </c>
      <c r="F7" s="59" t="s">
        <v>25</v>
      </c>
      <c r="G7" s="59" t="s">
        <v>26</v>
      </c>
      <c r="H7" s="59" t="s">
        <v>23</v>
      </c>
      <c r="I7" s="59" t="s">
        <v>24</v>
      </c>
      <c r="J7" s="59" t="s">
        <v>25</v>
      </c>
      <c r="K7" s="59" t="s">
        <v>26</v>
      </c>
      <c r="L7" s="59" t="s">
        <v>23</v>
      </c>
      <c r="M7" s="59" t="s">
        <v>24</v>
      </c>
      <c r="N7" s="59" t="s">
        <v>25</v>
      </c>
      <c r="O7" s="59" t="s">
        <v>26</v>
      </c>
      <c r="P7" s="59" t="s">
        <v>23</v>
      </c>
      <c r="Q7" s="59" t="s">
        <v>24</v>
      </c>
      <c r="R7" s="59" t="s">
        <v>25</v>
      </c>
      <c r="S7" s="59" t="s">
        <v>26</v>
      </c>
      <c r="T7" s="59" t="s">
        <v>23</v>
      </c>
      <c r="U7" s="59" t="s">
        <v>24</v>
      </c>
      <c r="V7" s="59" t="s">
        <v>25</v>
      </c>
      <c r="W7" s="59" t="s">
        <v>26</v>
      </c>
      <c r="X7" s="59" t="s">
        <v>23</v>
      </c>
      <c r="Y7" s="59" t="s">
        <v>24</v>
      </c>
      <c r="Z7" s="59" t="s">
        <v>25</v>
      </c>
      <c r="AA7" s="59" t="s">
        <v>26</v>
      </c>
      <c r="AB7" s="59" t="s">
        <v>23</v>
      </c>
      <c r="AC7" s="59" t="s">
        <v>24</v>
      </c>
      <c r="AD7" s="59" t="s">
        <v>25</v>
      </c>
      <c r="AE7" s="59" t="s">
        <v>26</v>
      </c>
      <c r="AF7" s="59" t="s">
        <v>23</v>
      </c>
      <c r="AG7" s="59" t="s">
        <v>24</v>
      </c>
      <c r="AH7" s="59" t="s">
        <v>25</v>
      </c>
      <c r="AI7" s="59" t="s">
        <v>26</v>
      </c>
      <c r="AJ7" s="59" t="s">
        <v>23</v>
      </c>
      <c r="AK7" s="59" t="s">
        <v>24</v>
      </c>
      <c r="AL7" s="59" t="s">
        <v>25</v>
      </c>
      <c r="AM7" s="59" t="s">
        <v>26</v>
      </c>
      <c r="AN7" s="59" t="s">
        <v>23</v>
      </c>
      <c r="AO7" s="59" t="s">
        <v>24</v>
      </c>
      <c r="AP7" s="59" t="s">
        <v>25</v>
      </c>
      <c r="AQ7" s="59" t="s">
        <v>26</v>
      </c>
      <c r="AR7" s="59" t="s">
        <v>23</v>
      </c>
      <c r="AS7" s="59" t="s">
        <v>24</v>
      </c>
      <c r="AT7" s="59" t="s">
        <v>25</v>
      </c>
      <c r="AU7" s="59" t="s">
        <v>26</v>
      </c>
    </row>
    <row r="8" spans="1:51" x14ac:dyDescent="0.25">
      <c r="A8" s="1"/>
      <c r="B8" s="3" t="s">
        <v>27</v>
      </c>
      <c r="C8" s="11" t="s">
        <v>28</v>
      </c>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row>
    <row r="9" spans="1:51" x14ac:dyDescent="0.25">
      <c r="A9" s="1"/>
      <c r="B9" s="8"/>
      <c r="C9" s="12" t="s">
        <v>29</v>
      </c>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row>
    <row r="10" spans="1:51" x14ac:dyDescent="0.25">
      <c r="A10" s="1"/>
      <c r="B10" s="8"/>
      <c r="C10" s="8" t="s">
        <v>30</v>
      </c>
      <c r="D10" s="82">
        <v>401487</v>
      </c>
      <c r="E10" s="82" t="s">
        <v>31</v>
      </c>
      <c r="F10" s="83">
        <v>622864</v>
      </c>
      <c r="G10" s="15">
        <f>IF(SUMPRODUCT(LEN(D10:F10))=0,"",IF(AND(F10&gt;0,OR(LEN(D10)=0,D10=0),OR(LEN(E10)=0,E10=0)),"ERROR",IF(AND(OR(F10=0,F10=0),OR(D10&gt;0,E10&gt;0)),"ERROR",IFERROR(SUM(D10:E10)/F10,"ERROR"))))</f>
        <v>0.64458212386652625</v>
      </c>
      <c r="H10" s="82">
        <v>387084</v>
      </c>
      <c r="I10" s="82"/>
      <c r="J10" s="83">
        <v>625889</v>
      </c>
      <c r="K10" s="15">
        <f>IF(SUMPRODUCT(LEN(H10:J10))=0,"",IF(AND(J10&gt;0,OR(LEN(H10)=0,H10=0),OR(LEN(I10)=0,I10=0)),"ERROR",IF(AND(OR(J10=0,J10=0),OR(H10&gt;0,I10&gt;0)),"ERROR",IFERROR(SUM(H10:I10)/J10,"ERROR"))))</f>
        <v>0.61845471002046692</v>
      </c>
      <c r="L10" s="82">
        <v>403723</v>
      </c>
      <c r="M10" s="82" t="s">
        <v>31</v>
      </c>
      <c r="N10" s="83">
        <v>626628</v>
      </c>
      <c r="O10" s="15">
        <f>IF(SUMPRODUCT(LEN(L10:N10))=0,"",IF(AND(N10&gt;0,OR(LEN(L10)=0,L10=0),OR(LEN(M10)=0,M10=0)),"ERROR",IF(AND(OR(N10=0,N10=0),OR(L10&gt;0,M10&gt;0)),"ERROR",IFERROR(SUM(L10:M10)/N10,"ERROR"))))</f>
        <v>0.64427858314661968</v>
      </c>
      <c r="P10" s="82">
        <v>407742</v>
      </c>
      <c r="Q10" s="82" t="s">
        <v>31</v>
      </c>
      <c r="R10" s="83">
        <v>626628</v>
      </c>
      <c r="S10" s="15">
        <f>IF(SUMPRODUCT(LEN(P10:R10))=0,"",IF(AND(R10&gt;0,OR(LEN(P10)=0,P10=0),OR(LEN(Q10)=0,Q10=0)),"ERROR",IF(AND(OR(R10=0,R10=0),OR(P10&gt;0,Q10&gt;0)),"ERROR",IFERROR(SUM(P10:Q10)/R10,"ERROR"))))</f>
        <v>0.65069227675750207</v>
      </c>
      <c r="T10" s="82">
        <v>412969</v>
      </c>
      <c r="U10" s="82"/>
      <c r="V10" s="108">
        <v>626628</v>
      </c>
      <c r="W10" s="15">
        <f>IF(SUMPRODUCT(LEN(T10:V10))=0,"",IF(AND(V10&gt;0,OR(LEN(T10)=0,T10=0),OR(LEN(U10)=0,U10=0)),"ERROR",IF(AND(OR(V10=0,V10=0),OR(T10&gt;0,U10&gt;0)),"ERROR",IFERROR(SUM(T10:U10)/V10,"ERROR"))))</f>
        <v>0.65903374889088906</v>
      </c>
      <c r="X10" s="82">
        <v>462313</v>
      </c>
      <c r="Y10" s="82"/>
      <c r="Z10" s="83">
        <v>639731</v>
      </c>
      <c r="AA10" s="15">
        <f>IF(SUMPRODUCT(LEN(X10:Z10))=0,"",IF(AND(Z10&gt;0,OR(LEN(X10)=0,X10=0),OR(LEN(Y10)=0,Y10=0)),"ERROR",IF(AND(OR(Z10=0,Z10=0),OR(X10&gt;0,Y10&gt;0)),"ERROR",IFERROR(SUM(X10:Y10)/Z10,"ERROR"))))</f>
        <v>0.72266780881339188</v>
      </c>
      <c r="AB10" s="82">
        <v>405654</v>
      </c>
      <c r="AC10" s="82"/>
      <c r="AD10" s="83">
        <v>625909</v>
      </c>
      <c r="AE10" s="15">
        <f>IF(SUMPRODUCT(LEN(AB10:AD10))=0,"",IF(AND(AD10&gt;0,OR(LEN(AB10)=0,AB10=0),OR(LEN(AC10)=0,AC10=0)),"ERROR",IF(AND(OR(AD10=0,AD10=0),OR(AB10&gt;0,AC10&gt;0)),"ERROR",IFERROR(SUM(AB10:AC10)/AD10,"ERROR"))))</f>
        <v>0.64810379783642669</v>
      </c>
      <c r="AF10" s="82">
        <v>450303</v>
      </c>
      <c r="AG10" s="82"/>
      <c r="AH10" s="83">
        <v>684621</v>
      </c>
      <c r="AI10" s="15">
        <f>IF(SUMPRODUCT(LEN(AF10:AH10))=0,"",IF(AND(AH10&gt;0,OR(LEN(AF10)=0,AF10=0),OR(LEN(AG10)=0,AG10=0)),"ERROR",IF(AND(OR(AH10=0,AH10=0),OR(AF10&gt;0,AG10&gt;0)),"ERROR",IFERROR(SUM(AF10:AG10)/AH10,"ERROR"))))</f>
        <v>0.65774056010551829</v>
      </c>
      <c r="AJ10" s="82">
        <v>459449</v>
      </c>
      <c r="AK10" s="82"/>
      <c r="AL10" s="83">
        <v>706563</v>
      </c>
      <c r="AM10" s="15">
        <f>IF(SUMPRODUCT(LEN(AJ10:AL10))=0,"",IF(AND(AL10&gt;0,OR(LEN(AJ10)=0,AJ10=0),OR(LEN(AK10)=0,AK10=0)),"ERROR",IF(AND(OR(AL10=0,AL10=0),OR(AJ10&gt;0,AK10&gt;0)),"ERROR",IFERROR(SUM(AJ10:AK10)/AL10,"ERROR"))))</f>
        <v>0.6502590710240983</v>
      </c>
      <c r="AN10" s="82">
        <v>424138</v>
      </c>
      <c r="AO10" s="82"/>
      <c r="AP10" s="83">
        <v>738046</v>
      </c>
      <c r="AQ10" s="15">
        <f>IF(SUMPRODUCT(LEN(AN10:AP10))=0,"",IF(AND(AP10&gt;0,OR(LEN(AN10)=0,AN10=0),OR(LEN(AO10)=0,AO10=0)),"ERROR",IF(AND(OR(AP10=0,AP10=0),OR(AN10&gt;0,AO10&gt;0)),"ERROR",IFERROR(SUM(AN10:AO10)/AP10,"ERROR"))))</f>
        <v>0.57467691715692515</v>
      </c>
      <c r="AR10" s="13">
        <v>427001</v>
      </c>
      <c r="AS10" s="13"/>
      <c r="AT10" s="14">
        <v>751291</v>
      </c>
      <c r="AU10" s="15">
        <f>IF(SUMPRODUCT(LEN(AR10:AT10))=0,"",IF(AND(AT10&gt;0,OR(LEN(AR10)=0,AR10=0),OR(LEN(AS10)=0,AS10=0)),"ERROR",IF(AND(OR(AT10=0,AT10=0),OR(AR10&gt;0,AS10&gt;0)),"ERROR",IFERROR(SUM(AR10:AS10)/AT10,"ERROR"))))</f>
        <v>0.56835633596036694</v>
      </c>
    </row>
    <row r="11" spans="1:51" x14ac:dyDescent="0.25">
      <c r="A11" s="1"/>
      <c r="B11" s="8"/>
      <c r="C11" s="8" t="s">
        <v>32</v>
      </c>
      <c r="D11" s="82" t="s">
        <v>31</v>
      </c>
      <c r="E11" s="82" t="s">
        <v>31</v>
      </c>
      <c r="F11" s="83" t="s">
        <v>31</v>
      </c>
      <c r="G11" s="15" t="str">
        <f>IF(SUMPRODUCT(LEN(D11:F11))=0,"",IF(AND(F11&gt;0,OR(LEN(D11)=0,D11=0),OR(LEN(E11)=0,E11=0)),"ERROR",IF(AND(OR(F11=0,F11=0),OR(D11&gt;0,E11&gt;0)),"ERROR",IFERROR(SUM(D11:E11)/F11,"ERROR"))))</f>
        <v/>
      </c>
      <c r="H11" s="82" t="s">
        <v>31</v>
      </c>
      <c r="I11" s="82" t="s">
        <v>31</v>
      </c>
      <c r="J11" s="83" t="s">
        <v>31</v>
      </c>
      <c r="K11" s="15" t="str">
        <f>IF(SUMPRODUCT(LEN(H11:J11))=0,"",IF(AND(J11&gt;0,OR(LEN(H11)=0,H11=0),OR(LEN(I11)=0,I11=0)),"ERROR",IF(AND(OR(J11=0,J11=0),OR(H11&gt;0,I11&gt;0)),"ERROR",IFERROR(SUM(H11:I11)/J11,"ERROR"))))</f>
        <v/>
      </c>
      <c r="L11" s="82" t="s">
        <v>31</v>
      </c>
      <c r="M11" s="82" t="s">
        <v>31</v>
      </c>
      <c r="N11" s="83" t="s">
        <v>31</v>
      </c>
      <c r="O11" s="15" t="str">
        <f>IF(SUMPRODUCT(LEN(L11:N11))=0,"",IF(AND(N11&gt;0,OR(LEN(L11)=0,L11=0),OR(LEN(M11)=0,M11=0)),"ERROR",IF(AND(OR(N11=0,N11=0),OR(L11&gt;0,M11&gt;0)),"ERROR",IFERROR(SUM(L11:M11)/N11,"ERROR"))))</f>
        <v/>
      </c>
      <c r="P11" s="82" t="s">
        <v>31</v>
      </c>
      <c r="Q11" s="82" t="s">
        <v>31</v>
      </c>
      <c r="R11" s="83" t="s">
        <v>31</v>
      </c>
      <c r="S11" s="15" t="str">
        <f>IF(SUMPRODUCT(LEN(P11:R11))=0,"",IF(AND(R11&gt;0,OR(LEN(P11)=0,P11=0),OR(LEN(Q11)=0,Q11=0)),"ERROR",IF(AND(OR(R11=0,R11=0),OR(P11&gt;0,Q11&gt;0)),"ERROR",IFERROR(SUM(P11:Q11)/R11,"ERROR"))))</f>
        <v/>
      </c>
      <c r="T11" s="82"/>
      <c r="U11" s="82"/>
      <c r="V11" s="83"/>
      <c r="W11" s="15" t="str">
        <f>IF(SUMPRODUCT(LEN(T11:V11))=0,"",IF(AND(V11&gt;0,OR(LEN(T11)=0,T11=0),OR(LEN(U11)=0,U11=0)),"ERROR",IF(AND(OR(V11=0,V11=0),OR(T11&gt;0,U11&gt;0)),"ERROR",IFERROR(SUM(T11:U11)/V11,"ERROR"))))</f>
        <v/>
      </c>
      <c r="X11" s="82"/>
      <c r="Y11" s="82"/>
      <c r="Z11" s="83"/>
      <c r="AA11" s="15" t="str">
        <f>IF(SUMPRODUCT(LEN(X11:Z11))=0,"",IF(AND(Z11&gt;0,OR(LEN(X11)=0,X11=0),OR(LEN(Y11)=0,Y11=0)),"ERROR",IF(AND(OR(Z11=0,Z11=0),OR(X11&gt;0,Y11&gt;0)),"ERROR",IFERROR(SUM(X11:Y11)/Z11,"ERROR"))))</f>
        <v/>
      </c>
      <c r="AB11" s="82"/>
      <c r="AC11" s="82"/>
      <c r="AD11" s="83"/>
      <c r="AE11" s="15" t="str">
        <f>IF(SUMPRODUCT(LEN(AB11:AD11))=0,"",IF(AND(AD11&gt;0,OR(LEN(AB11)=0,AB11=0),OR(LEN(AC11)=0,AC11=0)),"ERROR",IF(AND(OR(AD11=0,AD11=0),OR(AB11&gt;0,AC11&gt;0)),"ERROR",IFERROR(SUM(AB11:AC11)/AD11,"ERROR"))))</f>
        <v/>
      </c>
      <c r="AF11" s="82"/>
      <c r="AG11" s="82"/>
      <c r="AH11" s="83"/>
      <c r="AI11" s="15" t="str">
        <f>IF(SUMPRODUCT(LEN(AF11:AH11))=0,"",IF(AND(AH11&gt;0,OR(LEN(AF11)=0,AF11=0),OR(LEN(AG11)=0,AG11=0)),"ERROR",IF(AND(OR(AH11=0,AH11=0),OR(AF11&gt;0,AG11&gt;0)),"ERROR",IFERROR(SUM(AF11:AG11)/AH11,"ERROR"))))</f>
        <v/>
      </c>
      <c r="AJ11" s="82"/>
      <c r="AK11" s="82"/>
      <c r="AL11" s="83"/>
      <c r="AM11" s="15" t="str">
        <f>IF(SUMPRODUCT(LEN(AJ11:AL11))=0,"",IF(AND(AL11&gt;0,OR(LEN(AJ11)=0,AJ11=0),OR(LEN(AK11)=0,AK11=0)),"ERROR",IF(AND(OR(AL11=0,AL11=0),OR(AJ11&gt;0,AK11&gt;0)),"ERROR",IFERROR(SUM(AJ11:AK11)/AL11,"ERROR"))))</f>
        <v/>
      </c>
      <c r="AN11" s="82" t="s">
        <v>31</v>
      </c>
      <c r="AO11" s="82" t="s">
        <v>31</v>
      </c>
      <c r="AP11" s="83" t="s">
        <v>31</v>
      </c>
      <c r="AQ11" s="15" t="str">
        <f>IF(SUMPRODUCT(LEN(AN11:AP11))=0,"",IF(AND(AP11&gt;0,OR(LEN(AN11)=0,AN11=0),OR(LEN(AO11)=0,AO11=0)),"ERROR",IF(AND(OR(AP11=0,AP11=0),OR(AN11&gt;0,AO11&gt;0)),"ERROR",IFERROR(SUM(AN11:AO11)/AP11,"ERROR"))))</f>
        <v/>
      </c>
      <c r="AR11" s="13"/>
      <c r="AS11" s="13"/>
      <c r="AT11" s="14"/>
      <c r="AU11" s="15" t="str">
        <f>IF(SUMPRODUCT(LEN(AR11:AT11))=0,"",IF(AND(AT11&gt;0,OR(LEN(AR11)=0,AR11=0),OR(LEN(AS11)=0,AS11=0)),"ERROR",IF(AND(OR(AT11=0,AT11=0),OR(AR11&gt;0,AS11&gt;0)),"ERROR",IFERROR(SUM(AR11:AS11)/AT11,"ERROR"))))</f>
        <v/>
      </c>
    </row>
    <row r="12" spans="1:51" x14ac:dyDescent="0.25">
      <c r="A12" s="1"/>
      <c r="B12" s="8"/>
      <c r="C12" s="8" t="s">
        <v>33</v>
      </c>
      <c r="D12" s="82" t="s">
        <v>31</v>
      </c>
      <c r="E12" s="82" t="s">
        <v>31</v>
      </c>
      <c r="F12" s="83" t="s">
        <v>31</v>
      </c>
      <c r="G12" s="15" t="str">
        <f>IF(SUMPRODUCT(LEN(D12:F12))=0,"",IF(AND(F12&gt;0,OR(LEN(D12)=0,D12=0),OR(LEN(E12)=0,E12=0)),"ERROR",IF(AND(OR(F12=0,F12=0),OR(D12&gt;0,E12&gt;0)),"ERROR",IFERROR(SUM(D12:E12)/F12,"ERROR"))))</f>
        <v/>
      </c>
      <c r="H12" s="82" t="s">
        <v>31</v>
      </c>
      <c r="I12" s="82" t="s">
        <v>31</v>
      </c>
      <c r="J12" s="83" t="s">
        <v>31</v>
      </c>
      <c r="K12" s="15" t="str">
        <f>IF(SUMPRODUCT(LEN(H12:J12))=0,"",IF(AND(J12&gt;0,OR(LEN(H12)=0,H12=0),OR(LEN(I12)=0,I12=0)),"ERROR",IF(AND(OR(J12=0,J12=0),OR(H12&gt;0,I12&gt;0)),"ERROR",IFERROR(SUM(H12:I12)/J12,"ERROR"))))</f>
        <v/>
      </c>
      <c r="L12" s="82" t="s">
        <v>31</v>
      </c>
      <c r="M12" s="82" t="s">
        <v>31</v>
      </c>
      <c r="N12" s="83" t="s">
        <v>31</v>
      </c>
      <c r="O12" s="15" t="str">
        <f>IF(SUMPRODUCT(LEN(L12:N12))=0,"",IF(AND(N12&gt;0,OR(LEN(L12)=0,L12=0),OR(LEN(M12)=0,M12=0)),"ERROR",IF(AND(OR(N12=0,N12=0),OR(L12&gt;0,M12&gt;0)),"ERROR",IFERROR(SUM(L12:M12)/N12,"ERROR"))))</f>
        <v/>
      </c>
      <c r="P12" s="82" t="s">
        <v>31</v>
      </c>
      <c r="Q12" s="82" t="s">
        <v>31</v>
      </c>
      <c r="R12" s="83" t="s">
        <v>31</v>
      </c>
      <c r="S12" s="15" t="str">
        <f>IF(SUMPRODUCT(LEN(P12:R12))=0,"",IF(AND(R12&gt;0,OR(LEN(P12)=0,P12=0),OR(LEN(Q12)=0,Q12=0)),"ERROR",IF(AND(OR(R12=0,R12=0),OR(P12&gt;0,Q12&gt;0)),"ERROR",IFERROR(SUM(P12:Q12)/R12,"ERROR"))))</f>
        <v/>
      </c>
      <c r="T12" s="82"/>
      <c r="U12" s="82"/>
      <c r="V12" s="83"/>
      <c r="W12" s="15" t="str">
        <f>IF(SUMPRODUCT(LEN(T12:V12))=0,"",IF(AND(V12&gt;0,OR(LEN(T12)=0,T12=0),OR(LEN(U12)=0,U12=0)),"ERROR",IF(AND(OR(V12=0,V12=0),OR(T12&gt;0,U12&gt;0)),"ERROR",IFERROR(SUM(T12:U12)/V12,"ERROR"))))</f>
        <v/>
      </c>
      <c r="X12" s="82"/>
      <c r="Y12" s="82"/>
      <c r="Z12" s="83"/>
      <c r="AA12" s="15" t="str">
        <f>IF(SUMPRODUCT(LEN(X12:Z12))=0,"",IF(AND(Z12&gt;0,OR(LEN(X12)=0,X12=0),OR(LEN(Y12)=0,Y12=0)),"ERROR",IF(AND(OR(Z12=0,Z12=0),OR(X12&gt;0,Y12&gt;0)),"ERROR",IFERROR(SUM(X12:Y12)/Z12,"ERROR"))))</f>
        <v/>
      </c>
      <c r="AB12" s="82"/>
      <c r="AC12" s="82">
        <v>6733</v>
      </c>
      <c r="AD12" s="83">
        <v>580262</v>
      </c>
      <c r="AE12" s="15">
        <f>IF(SUMPRODUCT(LEN(AB12:AD12))=0,"",IF(AND(AD12&gt;0,OR(LEN(AB12)=0,AB12=0),OR(LEN(AC12)=0,AC12=0)),"ERROR",IF(AND(OR(AD12=0,AD12=0),OR(AB12&gt;0,AC12&gt;0)),"ERROR",IFERROR(SUM(AB12:AC12)/AD12,"ERROR"))))</f>
        <v>1.1603379163205587E-2</v>
      </c>
      <c r="AF12" s="82"/>
      <c r="AG12" s="82">
        <v>90707</v>
      </c>
      <c r="AH12" s="83">
        <v>580262</v>
      </c>
      <c r="AI12" s="15">
        <f>IF(SUMPRODUCT(LEN(AF12:AH12))=0,"",IF(AND(AH12&gt;0,OR(LEN(AF12)=0,AF12=0),OR(LEN(AG12)=0,AG12=0)),"ERROR",IF(AND(OR(AH12=0,AH12=0),OR(AF12&gt;0,AG12&gt;0)),"ERROR",IFERROR(SUM(AF12:AG12)/AH12,"ERROR"))))</f>
        <v>0.15632076544733242</v>
      </c>
      <c r="AJ12" s="82"/>
      <c r="AK12" s="82">
        <v>95741</v>
      </c>
      <c r="AL12" s="83">
        <v>580262</v>
      </c>
      <c r="AM12" s="15">
        <f>IF(SUMPRODUCT(LEN(AJ12:AL12))=0,"",IF(AND(AL12&gt;0,OR(LEN(AJ12)=0,AJ12=0),OR(LEN(AK12)=0,AK12=0)),"ERROR",IF(AND(OR(AL12=0,AL12=0),OR(AJ12&gt;0,AK12&gt;0)),"ERROR",IFERROR(SUM(AJ12:AK12)/AL12,"ERROR"))))</f>
        <v>0.16499615690843103</v>
      </c>
      <c r="AN12" s="82" t="s">
        <v>31</v>
      </c>
      <c r="AO12" s="82">
        <v>97462</v>
      </c>
      <c r="AP12" s="83">
        <v>549587</v>
      </c>
      <c r="AQ12" s="15">
        <f>IF(SUMPRODUCT(LEN(AN12:AP12))=0,"",IF(AND(AP12&gt;0,OR(LEN(AN12)=0,AN12=0),OR(LEN(AO12)=0,AO12=0)),"ERROR",IF(AND(OR(AP12=0,AP12=0),OR(AN12&gt;0,AO12&gt;0)),"ERROR",IFERROR(SUM(AN12:AO12)/AP12,"ERROR"))))</f>
        <v>0.17733680017904355</v>
      </c>
      <c r="AR12" s="13"/>
      <c r="AS12" s="13">
        <v>98448</v>
      </c>
      <c r="AT12" s="14">
        <v>549587</v>
      </c>
      <c r="AU12" s="15">
        <f>IF(SUMPRODUCT(LEN(AR12:AT12))=0,"",IF(AND(AT12&gt;0,OR(LEN(AR12)=0,AR12=0),OR(LEN(AS12)=0,AS12=0)),"ERROR",IF(AND(OR(AT12=0,AT12=0),OR(AR12&gt;0,AS12&gt;0)),"ERROR",IFERROR(SUM(AR12:AS12)/AT12,"ERROR"))))</f>
        <v>0.17913087463859226</v>
      </c>
    </row>
    <row r="13" spans="1:51" x14ac:dyDescent="0.25">
      <c r="A13" s="1"/>
      <c r="B13" s="8"/>
      <c r="C13" s="8"/>
      <c r="D13" s="16"/>
      <c r="E13" s="16"/>
      <c r="F13" s="17"/>
      <c r="G13" s="18"/>
      <c r="H13" s="16"/>
      <c r="I13" s="16"/>
      <c r="J13" s="17"/>
      <c r="K13" s="18"/>
      <c r="L13" s="16"/>
      <c r="M13" s="16"/>
      <c r="N13" s="17"/>
      <c r="O13" s="18"/>
      <c r="P13" s="16"/>
      <c r="Q13" s="16"/>
      <c r="R13" s="17"/>
      <c r="S13" s="18"/>
      <c r="T13" s="16"/>
      <c r="U13" s="16"/>
      <c r="V13" s="17"/>
      <c r="W13" s="18"/>
      <c r="X13" s="16"/>
      <c r="Y13" s="16"/>
      <c r="Z13" s="17"/>
      <c r="AA13" s="18"/>
      <c r="AB13" s="16"/>
      <c r="AC13" s="16"/>
      <c r="AD13" s="17"/>
      <c r="AE13" s="18"/>
      <c r="AF13" s="16"/>
      <c r="AG13" s="16"/>
      <c r="AH13" s="17"/>
      <c r="AI13" s="18"/>
      <c r="AJ13" s="16"/>
      <c r="AK13" s="16"/>
      <c r="AL13" s="17"/>
      <c r="AM13" s="18"/>
      <c r="AN13" s="16"/>
      <c r="AO13" s="16"/>
      <c r="AP13" s="17"/>
      <c r="AQ13" s="18"/>
      <c r="AR13" s="16"/>
      <c r="AS13" s="16"/>
      <c r="AT13" s="17"/>
      <c r="AU13" s="18"/>
    </row>
    <row r="14" spans="1:51" x14ac:dyDescent="0.25">
      <c r="A14" s="1"/>
      <c r="B14" s="8"/>
      <c r="C14" s="7" t="str">
        <f>"SUBTOTAL "&amp;C8</f>
        <v>SUBTOTAL Admin. of Plant O &amp; M</v>
      </c>
      <c r="D14" s="19">
        <f>SUM(D10:D12)</f>
        <v>401487</v>
      </c>
      <c r="E14" s="19">
        <f>SUM(E10:E12)</f>
        <v>0</v>
      </c>
      <c r="F14" s="20">
        <f>SUM(F10:F12)</f>
        <v>622864</v>
      </c>
      <c r="G14" s="15">
        <f>IF(COUNTIF(G10:G12,"ERROR")&gt;0,"ERROR",IFERROR(SUM(D14:E14)/F14,0))</f>
        <v>0.64458212386652625</v>
      </c>
      <c r="H14" s="19">
        <f>SUM(H10:H12)</f>
        <v>387084</v>
      </c>
      <c r="I14" s="19">
        <f>SUM(I10:I12)</f>
        <v>0</v>
      </c>
      <c r="J14" s="20">
        <f>SUM(J10:J12)</f>
        <v>625889</v>
      </c>
      <c r="K14" s="15">
        <f>IF(COUNTIF(K10:K12,"ERROR")&gt;0,"ERROR",IFERROR(SUM(H14:I14)/J14,0))</f>
        <v>0.61845471002046692</v>
      </c>
      <c r="L14" s="19">
        <f>SUM(L10:L12)</f>
        <v>403723</v>
      </c>
      <c r="M14" s="19">
        <f>SUM(M10:M12)</f>
        <v>0</v>
      </c>
      <c r="N14" s="20">
        <f>SUM(N10:N12)</f>
        <v>626628</v>
      </c>
      <c r="O14" s="15">
        <f>IF(COUNTIF(O10:O12,"ERROR")&gt;0,"ERROR",IFERROR(SUM(L14:M14)/N14,0))</f>
        <v>0.64427858314661968</v>
      </c>
      <c r="P14" s="19">
        <f>SUM(P10:P12)</f>
        <v>407742</v>
      </c>
      <c r="Q14" s="19">
        <f>SUM(Q10:Q12)</f>
        <v>0</v>
      </c>
      <c r="R14" s="20">
        <f>SUM(R10:R12)</f>
        <v>626628</v>
      </c>
      <c r="S14" s="15">
        <f>IF(COUNTIF(S10:S12,"ERROR")&gt;0,"ERROR",IFERROR(SUM(P14:Q14)/R14,0))</f>
        <v>0.65069227675750207</v>
      </c>
      <c r="T14" s="19">
        <f>SUM(T10:T12)</f>
        <v>412969</v>
      </c>
      <c r="U14" s="19">
        <f>SUM(U10:U12)</f>
        <v>0</v>
      </c>
      <c r="V14" s="20">
        <f>SUM(V10:V12)</f>
        <v>626628</v>
      </c>
      <c r="W14" s="15">
        <f>IF(COUNTIF(W10:W12,"ERROR")&gt;0,"ERROR",IFERROR(SUM(T14:U14)/V14,0))</f>
        <v>0.65903374889088906</v>
      </c>
      <c r="X14" s="19">
        <f>SUM(X10:X12)</f>
        <v>462313</v>
      </c>
      <c r="Y14" s="19">
        <f>SUM(Y10:Y12)</f>
        <v>0</v>
      </c>
      <c r="Z14" s="20">
        <f>SUM(Z10:Z12)</f>
        <v>639731</v>
      </c>
      <c r="AA14" s="15">
        <f>IF(COUNTIF(AA10:AA12,"ERROR")&gt;0,"ERROR",IFERROR(SUM(X14:Y14)/Z14,0))</f>
        <v>0.72266780881339188</v>
      </c>
      <c r="AB14" s="19">
        <f>SUM(AB10:AB12)</f>
        <v>405654</v>
      </c>
      <c r="AC14" s="19">
        <f>SUM(AC10:AC12)</f>
        <v>6733</v>
      </c>
      <c r="AD14" s="20">
        <f>SUM(AD10:AD12)</f>
        <v>1206171</v>
      </c>
      <c r="AE14" s="15">
        <f>IF(COUNTIF(AE10:AE12,"ERROR")&gt;0,"ERROR",IFERROR(SUM(AB14:AC14)/AD14,0))</f>
        <v>0.34189762479781061</v>
      </c>
      <c r="AF14" s="19">
        <f>SUM(AF10:AF12)</f>
        <v>450303</v>
      </c>
      <c r="AG14" s="19">
        <f>SUM(AG10:AG12)</f>
        <v>90707</v>
      </c>
      <c r="AH14" s="20">
        <f>SUM(AH10:AH12)</f>
        <v>1264883</v>
      </c>
      <c r="AI14" s="15">
        <f>IF(COUNTIF(AI10:AI12,"ERROR")&gt;0,"ERROR",IFERROR(SUM(AF14:AG14)/AH14,0))</f>
        <v>0.42771544878063822</v>
      </c>
      <c r="AJ14" s="19">
        <f>SUM(AJ10:AJ12)</f>
        <v>459449</v>
      </c>
      <c r="AK14" s="19">
        <f>SUM(AK10:AK12)</f>
        <v>95741</v>
      </c>
      <c r="AL14" s="20">
        <f>SUM(AL10:AL12)</f>
        <v>1286825</v>
      </c>
      <c r="AM14" s="15">
        <f>IF(COUNTIF(AM10:AM12,"ERROR")&gt;0,"ERROR",IFERROR(SUM(AJ14:AK14)/AL14,0))</f>
        <v>0.43144172673051889</v>
      </c>
      <c r="AN14" s="19">
        <f>SUM(AN10:AN12)</f>
        <v>424138</v>
      </c>
      <c r="AO14" s="19">
        <f>SUM(AO10:AO12)</f>
        <v>97462</v>
      </c>
      <c r="AP14" s="20">
        <f>SUM(AP10:AP12)</f>
        <v>1287633</v>
      </c>
      <c r="AQ14" s="15">
        <f>IF(COUNTIF(AQ10:AQ12,"ERROR")&gt;0,"ERROR",IFERROR(SUM(AN14:AO14)/AP14,0))</f>
        <v>0.40508436798373448</v>
      </c>
      <c r="AR14" s="19">
        <f>SUM(AR10:AR12)</f>
        <v>427001</v>
      </c>
      <c r="AS14" s="19">
        <f>SUM(AS10:AS12)</f>
        <v>98448</v>
      </c>
      <c r="AT14" s="20">
        <f>SUM(AT10:AT12)</f>
        <v>1300878</v>
      </c>
      <c r="AU14" s="15">
        <f>IF(COUNTIF(AU10:AU12,"ERROR")&gt;0,"ERROR",IFERROR(SUM(AR14:AS14)/AT14,0))</f>
        <v>0.40391873796005467</v>
      </c>
    </row>
    <row r="15" spans="1:51" x14ac:dyDescent="0.25">
      <c r="A15" s="1"/>
      <c r="B15" s="8"/>
      <c r="C15" s="8"/>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row>
    <row r="16" spans="1:51" x14ac:dyDescent="0.25">
      <c r="A16" s="1"/>
      <c r="B16" s="3" t="s">
        <v>34</v>
      </c>
      <c r="C16" s="11" t="s">
        <v>35</v>
      </c>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row>
    <row r="17" spans="1:47" x14ac:dyDescent="0.25">
      <c r="A17" s="1"/>
      <c r="B17" s="8"/>
      <c r="C17" s="12" t="s">
        <v>29</v>
      </c>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row>
    <row r="18" spans="1:47" x14ac:dyDescent="0.25">
      <c r="A18" s="1"/>
      <c r="B18" s="8"/>
      <c r="C18" s="8" t="s">
        <v>36</v>
      </c>
      <c r="D18" s="82">
        <v>1095951</v>
      </c>
      <c r="E18" s="82" t="s">
        <v>31</v>
      </c>
      <c r="F18" s="83">
        <v>622864</v>
      </c>
      <c r="G18" s="15">
        <f>IF(SUMPRODUCT(LEN(D18:F18))=0,"",IF(AND(F18&gt;0,OR(LEN(D18)=0,D18=0),OR(LEN(E18)=0,E18=0)),"ERROR",IF(AND(OR(F18=0,F18=0),OR(D18&gt;0,E18&gt;0)),"ERROR",IFERROR(SUM(D18:E18)/F18,"ERROR"))))</f>
        <v>1.7595349867707879</v>
      </c>
      <c r="H18" s="82">
        <v>1374492</v>
      </c>
      <c r="I18" s="82"/>
      <c r="J18" s="83">
        <v>625889</v>
      </c>
      <c r="K18" s="15">
        <f>IF(SUMPRODUCT(LEN(H18:J18))=0,"",IF(AND(J18&gt;0,OR(LEN(H18)=0,H18=0),OR(LEN(I18)=0,I18=0)),"ERROR",IF(AND(OR(J18=0,J18=0),OR(H18&gt;0,I18&gt;0)),"ERROR",IFERROR(SUM(H18:I18)/J18,"ERROR"))))</f>
        <v>2.1960635192502185</v>
      </c>
      <c r="L18" s="82">
        <v>1100064</v>
      </c>
      <c r="M18" s="82" t="s">
        <v>31</v>
      </c>
      <c r="N18" s="83">
        <v>626628</v>
      </c>
      <c r="O18" s="15">
        <f>IF(SUMPRODUCT(LEN(L18:N18))=0,"",IF(AND(N18&gt;0,OR(LEN(L18)=0,L18=0),OR(LEN(M18)=0,M18=0)),"ERROR",IF(AND(OR(N18=0,N18=0),OR(L18&gt;0,M18&gt;0)),"ERROR",IFERROR(SUM(L18:M18)/N18,"ERROR"))))</f>
        <v>1.7555295965070186</v>
      </c>
      <c r="P18" s="82">
        <v>1449974</v>
      </c>
      <c r="Q18" s="82" t="s">
        <v>31</v>
      </c>
      <c r="R18" s="83">
        <v>626628</v>
      </c>
      <c r="S18" s="15">
        <f>IF(SUMPRODUCT(LEN(P18:R18))=0,"",IF(AND(R18&gt;0,OR(LEN(P18)=0,P18=0),OR(LEN(Q18)=0,Q18=0)),"ERROR",IF(AND(OR(R18=0,R18=0),OR(P18&gt;0,Q18&gt;0)),"ERROR",IFERROR(SUM(P18:Q18)/R18,"ERROR"))))</f>
        <v>2.3139310723427617</v>
      </c>
      <c r="T18" s="82">
        <v>1024864</v>
      </c>
      <c r="U18" s="82"/>
      <c r="V18" s="108">
        <v>626628</v>
      </c>
      <c r="W18" s="15">
        <f>IF(SUMPRODUCT(LEN(T18:V18))=0,"",IF(AND(V18&gt;0,OR(LEN(T18)=0,T18=0),OR(LEN(U18)=0,U18=0)),"ERROR",IF(AND(OR(V18=0,V18=0),OR(T18&gt;0,U18&gt;0)),"ERROR",IFERROR(SUM(T18:U18)/V18,"ERROR"))))</f>
        <v>1.6355221917948128</v>
      </c>
      <c r="X18" s="82">
        <v>1132040</v>
      </c>
      <c r="Y18" s="82"/>
      <c r="Z18" s="83">
        <v>639731</v>
      </c>
      <c r="AA18" s="15">
        <f>IF(SUMPRODUCT(LEN(X18:Z18))=0,"",IF(AND(Z18&gt;0,OR(LEN(X18)=0,X18=0),OR(LEN(Y18)=0,Y18=0)),"ERROR",IF(AND(OR(Z18=0,Z18=0),OR(X18&gt;0,Y18&gt;0)),"ERROR",IFERROR(SUM(X18:Y18)/Z18,"ERROR"))))</f>
        <v>1.7695562666183131</v>
      </c>
      <c r="AB18" s="82">
        <v>1505726</v>
      </c>
      <c r="AC18" s="82"/>
      <c r="AD18" s="83">
        <v>625909</v>
      </c>
      <c r="AE18" s="15">
        <f>IF(SUMPRODUCT(LEN(AB18:AD18))=0,"",IF(AND(AD18&gt;0,OR(LEN(AB18)=0,AB18=0),OR(LEN(AC18)=0,AC18=0)),"ERROR",IF(AND(OR(AD18=0,AD18=0),OR(AB18&gt;0,AC18&gt;0)),"ERROR",IFERROR(SUM(AB18:AC18)/AD18,"ERROR"))))</f>
        <v>2.4056628040178363</v>
      </c>
      <c r="AF18" s="82">
        <v>1372431</v>
      </c>
      <c r="AG18" s="82"/>
      <c r="AH18" s="83">
        <v>684621</v>
      </c>
      <c r="AI18" s="15">
        <f>IF(SUMPRODUCT(LEN(AF18:AH18))=0,"",IF(AND(AH18&gt;0,OR(LEN(AF18)=0,AF18=0),OR(LEN(AG18)=0,AG18=0)),"ERROR",IF(AND(OR(AH18=0,AH18=0),OR(AF18&gt;0,AG18&gt;0)),"ERROR",IFERROR(SUM(AF18:AG18)/AH18,"ERROR"))))</f>
        <v>2.0046580516811492</v>
      </c>
      <c r="AJ18" s="82">
        <v>1102769</v>
      </c>
      <c r="AK18" s="82"/>
      <c r="AL18" s="83">
        <v>706563</v>
      </c>
      <c r="AM18" s="15">
        <f>IF(SUMPRODUCT(LEN(AJ18:AL18))=0,"",IF(AND(AL18&gt;0,OR(LEN(AJ18)=0,AJ18=0),OR(LEN(AK18)=0,AK18=0)),"ERROR",IF(AND(OR(AL18=0,AL18=0),OR(AJ18&gt;0,AK18&gt;0)),"ERROR",IFERROR(SUM(AJ18:AK18)/AL18,"ERROR"))))</f>
        <v>1.5607511290571401</v>
      </c>
      <c r="AN18" s="82">
        <v>2149330</v>
      </c>
      <c r="AO18" s="82"/>
      <c r="AP18" s="83">
        <v>738046</v>
      </c>
      <c r="AQ18" s="15">
        <f>IF(SUMPRODUCT(LEN(AN18:AP18))=0,"",IF(AND(AP18&gt;0,OR(LEN(AN18)=0,AN18=0),OR(LEN(AO18)=0,AO18=0)),"ERROR",IF(AND(OR(AP18=0,AP18=0),OR(AN18&gt;0,AO18&gt;0)),"ERROR",IFERROR(SUM(AN18:AO18)/AP18,"ERROR"))))</f>
        <v>2.912189755110115</v>
      </c>
      <c r="AR18" s="13">
        <v>1812327</v>
      </c>
      <c r="AS18" s="13"/>
      <c r="AT18" s="14">
        <v>751291</v>
      </c>
      <c r="AU18" s="15">
        <f>IF(SUMPRODUCT(LEN(AR18:AT18))=0,"",IF(AND(AT18&gt;0,OR(LEN(AR18)=0,AR18=0),OR(LEN(AS18)=0,AS18=0)),"ERROR",IF(AND(OR(AT18=0,AT18=0),OR(AR18&gt;0,AS18&gt;0)),"ERROR",IFERROR(SUM(AR18:AS18)/AT18,"ERROR"))))</f>
        <v>2.4122836557339298</v>
      </c>
    </row>
    <row r="19" spans="1:47" x14ac:dyDescent="0.25">
      <c r="A19" s="1"/>
      <c r="B19" s="8"/>
      <c r="C19" s="8" t="s">
        <v>32</v>
      </c>
      <c r="D19" s="82" t="s">
        <v>31</v>
      </c>
      <c r="E19" s="82" t="s">
        <v>31</v>
      </c>
      <c r="F19" s="83" t="s">
        <v>31</v>
      </c>
      <c r="G19" s="15" t="str">
        <f>IF(SUMPRODUCT(LEN(D19:F19))=0,"",IF(AND(F19&gt;0,OR(LEN(D19)=0,D19=0),OR(LEN(E19)=0,E19=0)),"ERROR",IF(AND(OR(F19=0,F19=0),OR(D19&gt;0,E19&gt;0)),"ERROR",IFERROR(SUM(D19:E19)/F19,"ERROR"))))</f>
        <v/>
      </c>
      <c r="H19" s="82"/>
      <c r="I19" s="82"/>
      <c r="J19" s="83"/>
      <c r="K19" s="15" t="str">
        <f>IF(SUMPRODUCT(LEN(H19:J19))=0,"",IF(AND(J19&gt;0,OR(LEN(H19)=0,H19=0),OR(LEN(I19)=0,I19=0)),"ERROR",IF(AND(OR(J19=0,J19=0),OR(H19&gt;0,I19&gt;0)),"ERROR",IFERROR(SUM(H19:I19)/J19,"ERROR"))))</f>
        <v/>
      </c>
      <c r="L19" s="82" t="s">
        <v>31</v>
      </c>
      <c r="M19" s="82" t="s">
        <v>31</v>
      </c>
      <c r="N19" s="83" t="s">
        <v>31</v>
      </c>
      <c r="O19" s="15" t="str">
        <f>IF(SUMPRODUCT(LEN(L19:N19))=0,"",IF(AND(N19&gt;0,OR(LEN(L19)=0,L19=0),OR(LEN(M19)=0,M19=0)),"ERROR",IF(AND(OR(N19=0,N19=0),OR(L19&gt;0,M19&gt;0)),"ERROR",IFERROR(SUM(L19:M19)/N19,"ERROR"))))</f>
        <v/>
      </c>
      <c r="P19" s="82" t="s">
        <v>31</v>
      </c>
      <c r="Q19" s="82" t="s">
        <v>31</v>
      </c>
      <c r="R19" s="83" t="s">
        <v>31</v>
      </c>
      <c r="S19" s="15" t="str">
        <f>IF(SUMPRODUCT(LEN(P19:R19))=0,"",IF(AND(R19&gt;0,OR(LEN(P19)=0,P19=0),OR(LEN(Q19)=0,Q19=0)),"ERROR",IF(AND(OR(R19=0,R19=0),OR(P19&gt;0,Q19&gt;0)),"ERROR",IFERROR(SUM(P19:Q19)/R19,"ERROR"))))</f>
        <v/>
      </c>
      <c r="T19" s="82"/>
      <c r="U19" s="82"/>
      <c r="V19" s="108"/>
      <c r="W19" s="15" t="str">
        <f>IF(SUMPRODUCT(LEN(T19:V19))=0,"",IF(AND(V19&gt;0,OR(LEN(T19)=0,T19=0),OR(LEN(U19)=0,U19=0)),"ERROR",IF(AND(OR(V19=0,V19=0),OR(T19&gt;0,U19&gt;0)),"ERROR",IFERROR(SUM(T19:U19)/V19,"ERROR"))))</f>
        <v/>
      </c>
      <c r="X19" s="82"/>
      <c r="Y19" s="82"/>
      <c r="Z19" s="83"/>
      <c r="AA19" s="15" t="str">
        <f>IF(SUMPRODUCT(LEN(X19:Z19))=0,"",IF(AND(Z19&gt;0,OR(LEN(X19)=0,X19=0),OR(LEN(Y19)=0,Y19=0)),"ERROR",IF(AND(OR(Z19=0,Z19=0),OR(X19&gt;0,Y19&gt;0)),"ERROR",IFERROR(SUM(X19:Y19)/Z19,"ERROR"))))</f>
        <v/>
      </c>
      <c r="AB19" s="82"/>
      <c r="AC19" s="82"/>
      <c r="AD19" s="83"/>
      <c r="AE19" s="15" t="str">
        <f>IF(SUMPRODUCT(LEN(AB19:AD19))=0,"",IF(AND(AD19&gt;0,OR(LEN(AB19)=0,AB19=0),OR(LEN(AC19)=0,AC19=0)),"ERROR",IF(AND(OR(AD19=0,AD19=0),OR(AB19&gt;0,AC19&gt;0)),"ERROR",IFERROR(SUM(AB19:AC19)/AD19,"ERROR"))))</f>
        <v/>
      </c>
      <c r="AF19" s="82"/>
      <c r="AG19" s="82"/>
      <c r="AH19" s="83"/>
      <c r="AI19" s="15" t="str">
        <f>IF(SUMPRODUCT(LEN(AF19:AH19))=0,"",IF(AND(AH19&gt;0,OR(LEN(AF19)=0,AF19=0),OR(LEN(AG19)=0,AG19=0)),"ERROR",IF(AND(OR(AH19=0,AH19=0),OR(AF19&gt;0,AG19&gt;0)),"ERROR",IFERROR(SUM(AF19:AG19)/AH19,"ERROR"))))</f>
        <v/>
      </c>
      <c r="AJ19" s="82"/>
      <c r="AK19" s="82"/>
      <c r="AL19" s="83"/>
      <c r="AM19" s="15" t="str">
        <f>IF(SUMPRODUCT(LEN(AJ19:AL19))=0,"",IF(AND(AL19&gt;0,OR(LEN(AJ19)=0,AJ19=0),OR(LEN(AK19)=0,AK19=0)),"ERROR",IF(AND(OR(AL19=0,AL19=0),OR(AJ19&gt;0,AK19&gt;0)),"ERROR",IFERROR(SUM(AJ19:AK19)/AL19,"ERROR"))))</f>
        <v/>
      </c>
      <c r="AN19" s="82"/>
      <c r="AO19" s="82"/>
      <c r="AP19" s="83"/>
      <c r="AQ19" s="15" t="str">
        <f>IF(SUMPRODUCT(LEN(AN19:AP19))=0,"",IF(AND(AP19&gt;0,OR(LEN(AN19)=0,AN19=0),OR(LEN(AO19)=0,AO19=0)),"ERROR",IF(AND(OR(AP19=0,AP19=0),OR(AN19&gt;0,AO19&gt;0)),"ERROR",IFERROR(SUM(AN19:AO19)/AP19,"ERROR"))))</f>
        <v/>
      </c>
      <c r="AR19" s="13"/>
      <c r="AS19" s="13"/>
      <c r="AT19" s="14"/>
      <c r="AU19" s="15" t="str">
        <f>IF(SUMPRODUCT(LEN(AR19:AT19))=0,"",IF(AND(AT19&gt;0,OR(LEN(AR19)=0,AR19=0),OR(LEN(AS19)=0,AS19=0)),"ERROR",IF(AND(OR(AT19=0,AT19=0),OR(AR19&gt;0,AS19&gt;0)),"ERROR",IFERROR(SUM(AR19:AS19)/AT19,"ERROR"))))</f>
        <v/>
      </c>
    </row>
    <row r="20" spans="1:47" x14ac:dyDescent="0.25">
      <c r="A20" s="1"/>
      <c r="B20" s="8"/>
      <c r="C20" s="8" t="s">
        <v>33</v>
      </c>
      <c r="D20" s="82" t="s">
        <v>31</v>
      </c>
      <c r="E20" s="82">
        <v>477068</v>
      </c>
      <c r="F20" s="83">
        <v>581404</v>
      </c>
      <c r="G20" s="15">
        <f>IF(SUMPRODUCT(LEN(D20:F20))=0,"",IF(AND(F20&gt;0,OR(LEN(D20)=0,D20=0),OR(LEN(E20)=0,E20=0)),"ERROR",IF(AND(OR(F20=0,F20=0),OR(D20&gt;0,E20&gt;0)),"ERROR",IFERROR(SUM(D20:E20)/F20,"ERROR"))))</f>
        <v>0.82054475029411567</v>
      </c>
      <c r="H20" s="82"/>
      <c r="I20" s="82">
        <v>539195</v>
      </c>
      <c r="J20" s="83">
        <v>582199</v>
      </c>
      <c r="K20" s="15">
        <f>IF(SUMPRODUCT(LEN(H20:J20))=0,"",IF(AND(J20&gt;0,OR(LEN(H20)=0,H20=0),OR(LEN(I20)=0,I20=0)),"ERROR",IF(AND(OR(J20=0,J20=0),OR(H20&gt;0,I20&gt;0)),"ERROR",IFERROR(SUM(H20:I20)/J20,"ERROR"))))</f>
        <v>0.92613522180560259</v>
      </c>
      <c r="L20" s="82" t="s">
        <v>31</v>
      </c>
      <c r="M20" s="82">
        <v>550542</v>
      </c>
      <c r="N20" s="83">
        <v>579811</v>
      </c>
      <c r="O20" s="15">
        <f>IF(SUMPRODUCT(LEN(L20:N20))=0,"",IF(AND(N20&gt;0,OR(LEN(L20)=0,L20=0),OR(LEN(M20)=0,M20=0)),"ERROR",IF(AND(OR(N20=0,N20=0),OR(L20&gt;0,M20&gt;0)),"ERROR",IFERROR(SUM(L20:M20)/N20,"ERROR"))))</f>
        <v>0.94951975730022364</v>
      </c>
      <c r="P20" s="82" t="s">
        <v>31</v>
      </c>
      <c r="Q20" s="82">
        <v>506516</v>
      </c>
      <c r="R20" s="83">
        <v>579811</v>
      </c>
      <c r="S20" s="15">
        <f>IF(SUMPRODUCT(LEN(P20:R20))=0,"",IF(AND(R20&gt;0,OR(LEN(P20)=0,P20=0),OR(LEN(Q20)=0,Q20=0)),"ERROR",IF(AND(OR(R20=0,R20=0),OR(P20&gt;0,Q20&gt;0)),"ERROR",IFERROR(SUM(P20:Q20)/R20,"ERROR"))))</f>
        <v>0.87358811750725662</v>
      </c>
      <c r="T20" s="82"/>
      <c r="U20" s="82">
        <v>594035</v>
      </c>
      <c r="V20" s="108">
        <v>579811</v>
      </c>
      <c r="W20" s="15">
        <f>IF(SUMPRODUCT(LEN(T20:V20))=0,"",IF(AND(V20&gt;0,OR(LEN(T20)=0,T20=0),OR(LEN(U20)=0,U20=0)),"ERROR",IF(AND(OR(V20=0,V20=0),OR(T20&gt;0,U20&gt;0)),"ERROR",IFERROR(SUM(T20:U20)/V20,"ERROR"))))</f>
        <v>1.0245321320223315</v>
      </c>
      <c r="X20" s="82"/>
      <c r="Y20" s="82">
        <v>472481</v>
      </c>
      <c r="Z20" s="83">
        <v>580262</v>
      </c>
      <c r="AA20" s="15">
        <f>IF(SUMPRODUCT(LEN(X20:Z20))=0,"",IF(AND(Z20&gt;0,OR(LEN(X20)=0,X20=0),OR(LEN(Y20)=0,Y20=0)),"ERROR",IF(AND(OR(Z20=0,Z20=0),OR(X20&gt;0,Y20&gt;0)),"ERROR",IFERROR(SUM(X20:Y20)/Z20,"ERROR"))))</f>
        <v>0.81425459533796807</v>
      </c>
      <c r="AB20" s="82"/>
      <c r="AC20" s="82">
        <v>805053</v>
      </c>
      <c r="AD20" s="83">
        <v>580262</v>
      </c>
      <c r="AE20" s="15">
        <f>IF(SUMPRODUCT(LEN(AB20:AD20))=0,"",IF(AND(AD20&gt;0,OR(LEN(AB20)=0,AB20=0),OR(LEN(AC20)=0,AC20=0)),"ERROR",IF(AND(OR(AD20=0,AD20=0),OR(AB20&gt;0,AC20&gt;0)),"ERROR",IFERROR(SUM(AB20:AC20)/AD20,"ERROR"))))</f>
        <v>1.3873956936694114</v>
      </c>
      <c r="AF20" s="82"/>
      <c r="AG20" s="82">
        <v>603753</v>
      </c>
      <c r="AH20" s="83">
        <v>580262</v>
      </c>
      <c r="AI20" s="15">
        <f>IF(SUMPRODUCT(LEN(AF20:AH20))=0,"",IF(AND(AH20&gt;0,OR(LEN(AF20)=0,AF20=0),OR(LEN(AG20)=0,AG20=0)),"ERROR",IF(AND(OR(AH20=0,AH20=0),OR(AF20&gt;0,AG20&gt;0)),"ERROR",IFERROR(SUM(AF20:AG20)/AH20,"ERROR"))))</f>
        <v>1.0404834367923455</v>
      </c>
      <c r="AJ20" s="82"/>
      <c r="AK20" s="82">
        <v>586643</v>
      </c>
      <c r="AL20" s="83">
        <v>580262</v>
      </c>
      <c r="AM20" s="15">
        <f>IF(SUMPRODUCT(LEN(AJ20:AL20))=0,"",IF(AND(AL20&gt;0,OR(LEN(AJ20)=0,AJ20=0),OR(LEN(AK20)=0,AK20=0)),"ERROR",IF(AND(OR(AL20=0,AL20=0),OR(AJ20&gt;0,AK20&gt;0)),"ERROR",IFERROR(SUM(AJ20:AK20)/AL20,"ERROR"))))</f>
        <v>1.0109967566375189</v>
      </c>
      <c r="AN20" s="82"/>
      <c r="AO20" s="82">
        <v>467701</v>
      </c>
      <c r="AP20" s="83">
        <v>549587</v>
      </c>
      <c r="AQ20" s="15">
        <f>IF(SUMPRODUCT(LEN(AN20:AP20))=0,"",IF(AND(AP20&gt;0,OR(LEN(AN20)=0,AN20=0),OR(LEN(AO20)=0,AO20=0)),"ERROR",IF(AND(OR(AP20=0,AP20=0),OR(AN20&gt;0,AO20&gt;0)),"ERROR",IFERROR(SUM(AN20:AO20)/AP20,"ERROR"))))</f>
        <v>0.85100448154705266</v>
      </c>
      <c r="AR20" s="13"/>
      <c r="AS20" s="13">
        <v>914991</v>
      </c>
      <c r="AT20" s="14">
        <v>549587</v>
      </c>
      <c r="AU20" s="15">
        <f>IF(SUMPRODUCT(LEN(AR20:AT20))=0,"",IF(AND(AT20&gt;0,OR(LEN(AR20)=0,AR20=0),OR(LEN(AS20)=0,AS20=0)),"ERROR",IF(AND(OR(AT20=0,AT20=0),OR(AR20&gt;0,AS20&gt;0)),"ERROR",IFERROR(SUM(AR20:AS20)/AT20,"ERROR"))))</f>
        <v>1.6648701661429401</v>
      </c>
    </row>
    <row r="21" spans="1:47" x14ac:dyDescent="0.25">
      <c r="A21" s="1"/>
      <c r="B21" s="8"/>
      <c r="C21" s="8" t="s">
        <v>37</v>
      </c>
      <c r="D21" s="82"/>
      <c r="E21" s="82"/>
      <c r="F21" s="84"/>
      <c r="G21" s="22"/>
      <c r="H21" s="82"/>
      <c r="I21" s="82"/>
      <c r="J21" s="84"/>
      <c r="K21" s="22"/>
      <c r="L21" s="82"/>
      <c r="M21" s="82"/>
      <c r="N21" s="84"/>
      <c r="O21" s="22"/>
      <c r="P21" s="82"/>
      <c r="Q21" s="82"/>
      <c r="R21" s="84"/>
      <c r="S21" s="22"/>
      <c r="T21" s="82"/>
      <c r="U21" s="82"/>
      <c r="V21" s="84"/>
      <c r="W21" s="22"/>
      <c r="X21" s="82"/>
      <c r="Y21" s="82"/>
      <c r="Z21" s="84"/>
      <c r="AA21" s="22"/>
      <c r="AB21" s="82"/>
      <c r="AC21" s="82"/>
      <c r="AD21" s="84"/>
      <c r="AE21" s="22"/>
      <c r="AF21" s="82"/>
      <c r="AG21" s="82"/>
      <c r="AH21" s="84"/>
      <c r="AI21" s="22"/>
      <c r="AJ21" s="82"/>
      <c r="AK21" s="82"/>
      <c r="AL21" s="84"/>
      <c r="AM21" s="22"/>
      <c r="AN21" s="82"/>
      <c r="AO21" s="82"/>
      <c r="AP21" s="84"/>
      <c r="AQ21" s="22"/>
      <c r="AR21" s="13"/>
      <c r="AS21" s="13"/>
      <c r="AT21" s="84"/>
      <c r="AU21" s="22"/>
    </row>
    <row r="22" spans="1:47" x14ac:dyDescent="0.25">
      <c r="A22" s="1"/>
      <c r="B22" s="8"/>
      <c r="C22" s="8"/>
      <c r="D22" s="16"/>
      <c r="E22" s="16"/>
      <c r="F22" s="23"/>
      <c r="G22" s="24"/>
      <c r="H22" s="16"/>
      <c r="I22" s="16"/>
      <c r="J22" s="23"/>
      <c r="K22" s="24"/>
      <c r="L22" s="16"/>
      <c r="M22" s="16"/>
      <c r="N22" s="23"/>
      <c r="O22" s="24"/>
      <c r="P22" s="16"/>
      <c r="Q22" s="16"/>
      <c r="R22" s="23"/>
      <c r="S22" s="24"/>
      <c r="T22" s="16"/>
      <c r="U22" s="16"/>
      <c r="V22" s="23"/>
      <c r="W22" s="24"/>
      <c r="X22" s="16"/>
      <c r="Y22" s="16"/>
      <c r="Z22" s="23"/>
      <c r="AA22" s="24"/>
      <c r="AB22" s="16"/>
      <c r="AC22" s="16"/>
      <c r="AD22" s="23"/>
      <c r="AE22" s="24"/>
      <c r="AF22" s="16"/>
      <c r="AG22" s="16"/>
      <c r="AH22" s="23"/>
      <c r="AI22" s="24"/>
      <c r="AJ22" s="16"/>
      <c r="AK22" s="16"/>
      <c r="AL22" s="23"/>
      <c r="AM22" s="24"/>
      <c r="AN22" s="16"/>
      <c r="AO22" s="16"/>
      <c r="AP22" s="23"/>
      <c r="AQ22" s="24"/>
      <c r="AR22" s="16"/>
      <c r="AS22" s="16"/>
      <c r="AT22" s="23"/>
      <c r="AU22" s="24"/>
    </row>
    <row r="23" spans="1:47" x14ac:dyDescent="0.25">
      <c r="A23" s="1"/>
      <c r="B23" s="8"/>
      <c r="C23" s="7" t="str">
        <f>"SUBTOTAL "&amp;C16</f>
        <v>SUBTOTAL Building Maintenance</v>
      </c>
      <c r="D23" s="19">
        <f>SUM(D18:D21)</f>
        <v>1095951</v>
      </c>
      <c r="E23" s="19">
        <f>SUM(E18:E21)</f>
        <v>477068</v>
      </c>
      <c r="F23" s="20">
        <f>SUM(F18:F20)</f>
        <v>1204268</v>
      </c>
      <c r="G23" s="15">
        <f>IF(COUNTIF(G18:G20,"ERROR")&gt;0,"ERROR",IFERROR(SUM(D23:E23)/F23,0))</f>
        <v>1.3062034364443795</v>
      </c>
      <c r="H23" s="19">
        <f>SUM(H18:H21)</f>
        <v>1374492</v>
      </c>
      <c r="I23" s="19">
        <f>SUM(I18:I21)</f>
        <v>539195</v>
      </c>
      <c r="J23" s="20">
        <f>SUM(J18:J20)</f>
        <v>1208088</v>
      </c>
      <c r="K23" s="15">
        <f>IF(COUNTIF(K18:K20,"ERROR")&gt;0,"ERROR",IFERROR(SUM(H23:I23)/J23,0))</f>
        <v>1.5840625848448127</v>
      </c>
      <c r="L23" s="19">
        <f>SUM(L18:L21)</f>
        <v>1100064</v>
      </c>
      <c r="M23" s="19">
        <f>SUM(M18:M21)</f>
        <v>550542</v>
      </c>
      <c r="N23" s="20">
        <f>SUM(N18:N20)</f>
        <v>1206439</v>
      </c>
      <c r="O23" s="15">
        <f>IF(COUNTIF(O18:O20,"ERROR")&gt;0,"ERROR",IFERROR(SUM(L23:M23)/N23,0))</f>
        <v>1.3681636618179618</v>
      </c>
      <c r="P23" s="19">
        <f>SUM(P18:P21)</f>
        <v>1449974</v>
      </c>
      <c r="Q23" s="19">
        <f>SUM(Q18:Q21)</f>
        <v>506516</v>
      </c>
      <c r="R23" s="20">
        <f>SUM(R18:R20)</f>
        <v>1206439</v>
      </c>
      <c r="S23" s="15">
        <f>IF(COUNTIF(S18:S20,"ERROR")&gt;0,"ERROR",IFERROR(SUM(P23:Q23)/R23,0))</f>
        <v>1.6217065263971076</v>
      </c>
      <c r="T23" s="19">
        <f>SUM(T18:T21)</f>
        <v>1024864</v>
      </c>
      <c r="U23" s="19">
        <f>SUM(U18:U21)</f>
        <v>594035</v>
      </c>
      <c r="V23" s="20">
        <f>SUM(V18:V20)</f>
        <v>1206439</v>
      </c>
      <c r="W23" s="15">
        <f>IF(COUNTIF(W18:W20,"ERROR")&gt;0,"ERROR",IFERROR(SUM(T23:U23)/V23,0))</f>
        <v>1.3418821838484996</v>
      </c>
      <c r="X23" s="19">
        <f>SUM(X18:X21)</f>
        <v>1132040</v>
      </c>
      <c r="Y23" s="19">
        <f>SUM(Y18:Y21)</f>
        <v>472481</v>
      </c>
      <c r="Z23" s="20">
        <f>SUM(Z18:Z20)</f>
        <v>1219993</v>
      </c>
      <c r="AA23" s="15">
        <f>IF(COUNTIF(AA18:AA20,"ERROR")&gt;0,"ERROR",IFERROR(SUM(X23:Y23)/Z23,0))</f>
        <v>1.3151886937056196</v>
      </c>
      <c r="AB23" s="19">
        <f>SUM(AB18:AB21)</f>
        <v>1505726</v>
      </c>
      <c r="AC23" s="19">
        <f>SUM(AC18:AC21)</f>
        <v>805053</v>
      </c>
      <c r="AD23" s="20">
        <f>SUM(AD18:AD20)</f>
        <v>1206171</v>
      </c>
      <c r="AE23" s="15">
        <f>IF(COUNTIF(AE18:AE20,"ERROR")&gt;0,"ERROR",IFERROR(SUM(AB23:AC23)/AD23,0))</f>
        <v>1.9157971796702127</v>
      </c>
      <c r="AF23" s="19">
        <f>SUM(AF18:AF21)</f>
        <v>1372431</v>
      </c>
      <c r="AG23" s="19">
        <f>SUM(AG18:AG21)</f>
        <v>603753</v>
      </c>
      <c r="AH23" s="20">
        <f>SUM(AH18:AH20)</f>
        <v>1264883</v>
      </c>
      <c r="AI23" s="15">
        <f>IF(COUNTIF(AI18:AI20,"ERROR")&gt;0,"ERROR",IFERROR(SUM(AF23:AG23)/AH23,0))</f>
        <v>1.5623452920151508</v>
      </c>
      <c r="AJ23" s="19">
        <f>SUM(AJ18:AJ21)</f>
        <v>1102769</v>
      </c>
      <c r="AK23" s="19">
        <f>SUM(AK18:AK21)</f>
        <v>586643</v>
      </c>
      <c r="AL23" s="20">
        <f>SUM(AL18:AL20)</f>
        <v>1286825</v>
      </c>
      <c r="AM23" s="15">
        <f>IF(COUNTIF(AM18:AM20,"ERROR")&gt;0,"ERROR",IFERROR(SUM(AJ23:AK23)/AL23,0))</f>
        <v>1.3128529520331047</v>
      </c>
      <c r="AN23" s="19">
        <f>SUM(AN18:AN21)</f>
        <v>2149330</v>
      </c>
      <c r="AO23" s="19">
        <f>SUM(AO18:AO21)</f>
        <v>467701</v>
      </c>
      <c r="AP23" s="20">
        <f>SUM(AP18:AP20)</f>
        <v>1287633</v>
      </c>
      <c r="AQ23" s="15">
        <f>IF(COUNTIF(AQ18:AQ20,"ERROR")&gt;0,"ERROR",IFERROR(SUM(AN23:AO23)/AP23,0))</f>
        <v>2.0324354843344339</v>
      </c>
      <c r="AR23" s="19">
        <f>SUM(AR18:AR21)</f>
        <v>1812327</v>
      </c>
      <c r="AS23" s="19">
        <f>SUM(AS18:AS21)</f>
        <v>914991</v>
      </c>
      <c r="AT23" s="20">
        <f>SUM(AT18:AT20)</f>
        <v>1300878</v>
      </c>
      <c r="AU23" s="15">
        <f>IF(COUNTIF(AU18:AU20,"ERROR")&gt;0,"ERROR",IFERROR(SUM(AR23:AS23)/AT23,0))</f>
        <v>2.0965209650712828</v>
      </c>
    </row>
    <row r="24" spans="1:47" x14ac:dyDescent="0.25">
      <c r="A24" s="1"/>
      <c r="B24" s="8"/>
      <c r="C24" s="8"/>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row>
    <row r="25" spans="1:47" x14ac:dyDescent="0.25">
      <c r="A25" s="1"/>
      <c r="B25" s="3" t="s">
        <v>38</v>
      </c>
      <c r="C25" s="11" t="s">
        <v>39</v>
      </c>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row>
    <row r="26" spans="1:47" x14ac:dyDescent="0.25">
      <c r="A26" s="1"/>
      <c r="B26" s="8"/>
      <c r="C26" s="12" t="s">
        <v>29</v>
      </c>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row>
    <row r="27" spans="1:47" x14ac:dyDescent="0.25">
      <c r="A27" s="1"/>
      <c r="B27" s="8"/>
      <c r="C27" s="8" t="s">
        <v>40</v>
      </c>
      <c r="D27" s="82">
        <v>708985</v>
      </c>
      <c r="E27" s="82" t="s">
        <v>31</v>
      </c>
      <c r="F27" s="83">
        <v>622864</v>
      </c>
      <c r="G27" s="15">
        <f>IF(SUMPRODUCT(LEN(D27:F27))=0,"",IF(AND(F27&gt;0,OR(LEN(D27)=0,D27=0),OR(LEN(E27)=0,E27=0)),"ERROR",IF(AND(OR(F27=0,F27=0),OR(D27&gt;0,E27&gt;0)),"ERROR",IFERROR(SUM(D27:E27)/F27,"ERROR"))))</f>
        <v>1.1382661383544401</v>
      </c>
      <c r="H27" s="82">
        <v>744682</v>
      </c>
      <c r="I27" s="82"/>
      <c r="J27" s="83">
        <v>625889</v>
      </c>
      <c r="K27" s="15">
        <f>IF(SUMPRODUCT(LEN(H27:J27))=0,"",IF(AND(J27&gt;0,OR(LEN(H27)=0,H27=0),OR(LEN(I27)=0,I27=0)),"ERROR",IF(AND(OR(J27=0,J27=0),OR(H27&gt;0,I27&gt;0)),"ERROR",IFERROR(SUM(H27:I27)/J27,"ERROR"))))</f>
        <v>1.1897988301440032</v>
      </c>
      <c r="L27" s="82">
        <v>777674</v>
      </c>
      <c r="M27" s="82" t="s">
        <v>31</v>
      </c>
      <c r="N27" s="83">
        <v>626628</v>
      </c>
      <c r="O27" s="15">
        <f>IF(SUMPRODUCT(LEN(L27:N27))=0,"",IF(AND(N27&gt;0,OR(LEN(L27)=0,L27=0),OR(LEN(M27)=0,M27=0)),"ERROR",IF(AND(OR(N27=0,N27=0),OR(L27&gt;0,M27&gt;0)),"ERROR",IFERROR(SUM(L27:M27)/N27,"ERROR"))))</f>
        <v>1.2410457240978698</v>
      </c>
      <c r="P27" s="82">
        <v>847670</v>
      </c>
      <c r="Q27" s="82" t="s">
        <v>31</v>
      </c>
      <c r="R27" s="83">
        <v>626628</v>
      </c>
      <c r="S27" s="15">
        <f>IF(SUMPRODUCT(LEN(P27:R27))=0,"",IF(AND(R27&gt;0,OR(LEN(P27)=0,P27=0),OR(LEN(Q27)=0,Q27=0)),"ERROR",IF(AND(OR(R27=0,R27=0),OR(P27&gt;0,Q27&gt;0)),"ERROR",IFERROR(SUM(P27:Q27)/R27,"ERROR"))))</f>
        <v>1.3527483610690871</v>
      </c>
      <c r="T27" s="82">
        <v>753399</v>
      </c>
      <c r="U27" s="82"/>
      <c r="V27" s="108">
        <v>626628</v>
      </c>
      <c r="W27" s="15">
        <f>IF(SUMPRODUCT(LEN(T27:V27))=0,"",IF(AND(V27&gt;0,OR(LEN(T27)=0,T27=0),OR(LEN(U27)=0,U27=0)),"ERROR",IF(AND(OR(V27=0,V27=0),OR(T27&gt;0,U27&gt;0)),"ERROR",IFERROR(SUM(T27:U27)/V27,"ERROR"))))</f>
        <v>1.2023066316857849</v>
      </c>
      <c r="X27" s="82">
        <v>798696</v>
      </c>
      <c r="Y27" s="82"/>
      <c r="Z27" s="83">
        <v>639731</v>
      </c>
      <c r="AA27" s="15">
        <f>IF(SUMPRODUCT(LEN(X27:Z27))=0,"",IF(AND(Z27&gt;0,OR(LEN(X27)=0,X27=0),OR(LEN(Y27)=0,Y27=0)),"ERROR",IF(AND(OR(Z27=0,Z27=0),OR(X27&gt;0,Y27&gt;0)),"ERROR",IFERROR(SUM(X27:Y27)/Z27,"ERROR"))))</f>
        <v>1.2484872547992829</v>
      </c>
      <c r="AB27" s="82">
        <v>771094</v>
      </c>
      <c r="AC27" s="82"/>
      <c r="AD27" s="83">
        <v>625909</v>
      </c>
      <c r="AE27" s="15">
        <f>IF(SUMPRODUCT(LEN(AB27:AD27))=0,"",IF(AND(AD27&gt;0,OR(LEN(AB27)=0,AB27=0),OR(LEN(AC27)=0,AC27=0)),"ERROR",IF(AND(OR(AD27=0,AD27=0),OR(AB27&gt;0,AC27&gt;0)),"ERROR",IFERROR(SUM(AB27:AC27)/AD27,"ERROR"))))</f>
        <v>1.2319586393549222</v>
      </c>
      <c r="AF27" s="82">
        <v>829354</v>
      </c>
      <c r="AG27" s="82"/>
      <c r="AH27" s="83">
        <v>684621</v>
      </c>
      <c r="AI27" s="15">
        <f>IF(SUMPRODUCT(LEN(AF27:AH27))=0,"",IF(AND(AH27&gt;0,OR(LEN(AF27)=0,AF27=0),OR(LEN(AG27)=0,AG27=0)),"ERROR",IF(AND(OR(AH27=0,AH27=0),OR(AF27&gt;0,AG27&gt;0)),"ERROR",IFERROR(SUM(AF27:AG27)/AH27,"ERROR"))))</f>
        <v>1.2114060188045648</v>
      </c>
      <c r="AJ27" s="82">
        <v>660702</v>
      </c>
      <c r="AK27" s="82"/>
      <c r="AL27" s="83">
        <v>706563</v>
      </c>
      <c r="AM27" s="15">
        <f>IF(SUMPRODUCT(LEN(AJ27:AL27))=0,"",IF(AND(AL27&gt;0,OR(LEN(AJ27)=0,AJ27=0),OR(LEN(AK27)=0,AK27=0)),"ERROR",IF(AND(OR(AL27=0,AL27=0),OR(AJ27&gt;0,AK27&gt;0)),"ERROR",IFERROR(SUM(AJ27:AK27)/AL27,"ERROR"))))</f>
        <v>0.93509283673218102</v>
      </c>
      <c r="AN27" s="82">
        <v>638254</v>
      </c>
      <c r="AO27" s="82"/>
      <c r="AP27" s="83">
        <v>738046</v>
      </c>
      <c r="AQ27" s="15">
        <f>IF(SUMPRODUCT(LEN(AN27:AP27))=0,"",IF(AND(AP27&gt;0,OR(LEN(AN27)=0,AN27=0),OR(LEN(AO27)=0,AO27=0)),"ERROR",IF(AND(OR(AP27=0,AP27=0),OR(AN27&gt;0,AO27&gt;0)),"ERROR",IFERROR(SUM(AN27:AO27)/AP27,"ERROR"))))</f>
        <v>0.86478891559604687</v>
      </c>
      <c r="AR27" s="13">
        <v>810455</v>
      </c>
      <c r="AS27" s="13"/>
      <c r="AT27" s="14">
        <v>751291</v>
      </c>
      <c r="AU27" s="15">
        <f>IF(SUMPRODUCT(LEN(AR27:AT27))=0,"",IF(AND(AT27&gt;0,OR(LEN(AR27)=0,AR27=0),OR(LEN(AS27)=0,AS27=0)),"ERROR",IF(AND(OR(AT27=0,AT27=0),OR(AR27&gt;0,AS27&gt;0)),"ERROR",IFERROR(SUM(AR27:AS27)/AT27,"ERROR"))))</f>
        <v>1.0787497787142399</v>
      </c>
    </row>
    <row r="28" spans="1:47" x14ac:dyDescent="0.25">
      <c r="A28" s="1"/>
      <c r="B28" s="8"/>
      <c r="C28" s="8" t="s">
        <v>32</v>
      </c>
      <c r="D28" s="82" t="s">
        <v>31</v>
      </c>
      <c r="E28" s="82" t="s">
        <v>31</v>
      </c>
      <c r="F28" s="83" t="s">
        <v>31</v>
      </c>
      <c r="G28" s="15" t="str">
        <f>IF(SUMPRODUCT(LEN(D28:F28))=0,"",IF(AND(F28&gt;0,OR(LEN(D28)=0,D28=0),OR(LEN(E28)=0,E28=0)),"ERROR",IF(AND(OR(F28=0,F28=0),OR(D28&gt;0,E28&gt;0)),"ERROR",IFERROR(SUM(D28:E28)/F28,"ERROR"))))</f>
        <v/>
      </c>
      <c r="H28" s="82"/>
      <c r="I28" s="82"/>
      <c r="J28" s="83"/>
      <c r="K28" s="15" t="str">
        <f>IF(SUMPRODUCT(LEN(H28:J28))=0,"",IF(AND(J28&gt;0,OR(LEN(H28)=0,H28=0),OR(LEN(I28)=0,I28=0)),"ERROR",IF(AND(OR(J28=0,J28=0),OR(H28&gt;0,I28&gt;0)),"ERROR",IFERROR(SUM(H28:I28)/J28,"ERROR"))))</f>
        <v/>
      </c>
      <c r="L28" s="82" t="s">
        <v>31</v>
      </c>
      <c r="M28" s="82" t="s">
        <v>31</v>
      </c>
      <c r="N28" s="83" t="s">
        <v>31</v>
      </c>
      <c r="O28" s="15" t="str">
        <f>IF(SUMPRODUCT(LEN(L28:N28))=0,"",IF(AND(N28&gt;0,OR(LEN(L28)=0,L28=0),OR(LEN(M28)=0,M28=0)),"ERROR",IF(AND(OR(N28=0,N28=0),OR(L28&gt;0,M28&gt;0)),"ERROR",IFERROR(SUM(L28:M28)/N28,"ERROR"))))</f>
        <v/>
      </c>
      <c r="P28" s="82" t="s">
        <v>31</v>
      </c>
      <c r="Q28" s="82" t="s">
        <v>31</v>
      </c>
      <c r="R28" s="83" t="s">
        <v>31</v>
      </c>
      <c r="S28" s="15" t="str">
        <f>IF(SUMPRODUCT(LEN(P28:R28))=0,"",IF(AND(R28&gt;0,OR(LEN(P28)=0,P28=0),OR(LEN(Q28)=0,Q28=0)),"ERROR",IF(AND(OR(R28=0,R28=0),OR(P28&gt;0,Q28&gt;0)),"ERROR",IFERROR(SUM(P28:Q28)/R28,"ERROR"))))</f>
        <v/>
      </c>
      <c r="T28" s="82"/>
      <c r="U28" s="82"/>
      <c r="V28" s="108"/>
      <c r="W28" s="15" t="str">
        <f>IF(SUMPRODUCT(LEN(T28:V28))=0,"",IF(AND(V28&gt;0,OR(LEN(T28)=0,T28=0),OR(LEN(U28)=0,U28=0)),"ERROR",IF(AND(OR(V28=0,V28=0),OR(T28&gt;0,U28&gt;0)),"ERROR",IFERROR(SUM(T28:U28)/V28,"ERROR"))))</f>
        <v/>
      </c>
      <c r="X28" s="82"/>
      <c r="Y28" s="82"/>
      <c r="Z28" s="83"/>
      <c r="AA28" s="15" t="str">
        <f>IF(SUMPRODUCT(LEN(X28:Z28))=0,"",IF(AND(Z28&gt;0,OR(LEN(X28)=0,X28=0),OR(LEN(Y28)=0,Y28=0)),"ERROR",IF(AND(OR(Z28=0,Z28=0),OR(X28&gt;0,Y28&gt;0)),"ERROR",IFERROR(SUM(X28:Y28)/Z28,"ERROR"))))</f>
        <v/>
      </c>
      <c r="AB28" s="82"/>
      <c r="AC28" s="82"/>
      <c r="AD28" s="83"/>
      <c r="AE28" s="15" t="str">
        <f>IF(SUMPRODUCT(LEN(AB28:AD28))=0,"",IF(AND(AD28&gt;0,OR(LEN(AB28)=0,AB28=0),OR(LEN(AC28)=0,AC28=0)),"ERROR",IF(AND(OR(AD28=0,AD28=0),OR(AB28&gt;0,AC28&gt;0)),"ERROR",IFERROR(SUM(AB28:AC28)/AD28,"ERROR"))))</f>
        <v/>
      </c>
      <c r="AF28" s="82"/>
      <c r="AG28" s="82"/>
      <c r="AH28" s="83"/>
      <c r="AI28" s="15" t="str">
        <f>IF(SUMPRODUCT(LEN(AF28:AH28))=0,"",IF(AND(AH28&gt;0,OR(LEN(AF28)=0,AF28=0),OR(LEN(AG28)=0,AG28=0)),"ERROR",IF(AND(OR(AH28=0,AH28=0),OR(AF28&gt;0,AG28&gt;0)),"ERROR",IFERROR(SUM(AF28:AG28)/AH28,"ERROR"))))</f>
        <v/>
      </c>
      <c r="AJ28" s="82"/>
      <c r="AK28" s="82"/>
      <c r="AL28" s="83"/>
      <c r="AM28" s="15" t="str">
        <f>IF(SUMPRODUCT(LEN(AJ28:AL28))=0,"",IF(AND(AL28&gt;0,OR(LEN(AJ28)=0,AJ28=0),OR(LEN(AK28)=0,AK28=0)),"ERROR",IF(AND(OR(AL28=0,AL28=0),OR(AJ28&gt;0,AK28&gt;0)),"ERROR",IFERROR(SUM(AJ28:AK28)/AL28,"ERROR"))))</f>
        <v/>
      </c>
      <c r="AN28" s="82"/>
      <c r="AO28" s="82"/>
      <c r="AP28" s="83"/>
      <c r="AQ28" s="15" t="str">
        <f>IF(SUMPRODUCT(LEN(AN28:AP28))=0,"",IF(AND(AP28&gt;0,OR(LEN(AN28)=0,AN28=0),OR(LEN(AO28)=0,AO28=0)),"ERROR",IF(AND(OR(AP28=0,AP28=0),OR(AN28&gt;0,AO28&gt;0)),"ERROR",IFERROR(SUM(AN28:AO28)/AP28,"ERROR"))))</f>
        <v/>
      </c>
      <c r="AR28" s="13"/>
      <c r="AS28" s="13"/>
      <c r="AT28" s="14"/>
      <c r="AU28" s="15" t="str">
        <f>IF(SUMPRODUCT(LEN(AR28:AT28))=0,"",IF(AND(AT28&gt;0,OR(LEN(AR28)=0,AR28=0),OR(LEN(AS28)=0,AS28=0)),"ERROR",IF(AND(OR(AT28=0,AT28=0),OR(AR28&gt;0,AS28&gt;0)),"ERROR",IFERROR(SUM(AR28:AS28)/AT28,"ERROR"))))</f>
        <v/>
      </c>
    </row>
    <row r="29" spans="1:47" x14ac:dyDescent="0.25">
      <c r="A29" s="1"/>
      <c r="B29" s="8"/>
      <c r="C29" s="8" t="s">
        <v>33</v>
      </c>
      <c r="D29" s="82" t="s">
        <v>31</v>
      </c>
      <c r="E29" s="82">
        <v>774403</v>
      </c>
      <c r="F29" s="83">
        <v>581404</v>
      </c>
      <c r="G29" s="15">
        <f>IF(SUMPRODUCT(LEN(D29:F29))=0,"",IF(AND(F29&gt;0,OR(LEN(D29)=0,D29=0),OR(LEN(E29)=0,E29=0)),"ERROR",IF(AND(OR(F29=0,F29=0),OR(D29&gt;0,E29&gt;0)),"ERROR",IFERROR(SUM(D29:E29)/F29,"ERROR"))))</f>
        <v>1.3319533405342929</v>
      </c>
      <c r="H29" s="82"/>
      <c r="I29" s="82">
        <v>806131</v>
      </c>
      <c r="J29" s="83">
        <v>582199</v>
      </c>
      <c r="K29" s="15">
        <f>IF(SUMPRODUCT(LEN(H29:J29))=0,"",IF(AND(J29&gt;0,OR(LEN(H29)=0,H29=0),OR(LEN(I29)=0,I29=0)),"ERROR",IF(AND(OR(J29=0,J29=0),OR(H29&gt;0,I29&gt;0)),"ERROR",IFERROR(SUM(H29:I29)/J29,"ERROR"))))</f>
        <v>1.384631371747461</v>
      </c>
      <c r="L29" s="82" t="s">
        <v>31</v>
      </c>
      <c r="M29" s="82">
        <v>758308</v>
      </c>
      <c r="N29" s="83">
        <v>579811</v>
      </c>
      <c r="O29" s="15">
        <f>IF(SUMPRODUCT(LEN(L29:N29))=0,"",IF(AND(N29&gt;0,OR(LEN(L29)=0,L29=0),OR(LEN(M29)=0,M29=0)),"ERROR",IF(AND(OR(N29=0,N29=0),OR(L29&gt;0,M29&gt;0)),"ERROR",IFERROR(SUM(L29:M29)/N29,"ERROR"))))</f>
        <v>1.3078537661410357</v>
      </c>
      <c r="P29" s="82" t="s">
        <v>31</v>
      </c>
      <c r="Q29" s="82">
        <v>759401</v>
      </c>
      <c r="R29" s="83">
        <v>579811</v>
      </c>
      <c r="S29" s="15">
        <f>IF(SUMPRODUCT(LEN(P29:R29))=0,"",IF(AND(R29&gt;0,OR(LEN(P29)=0,P29=0),OR(LEN(Q29)=0,Q29=0)),"ERROR",IF(AND(OR(R29=0,R29=0),OR(P29&gt;0,Q29&gt;0)),"ERROR",IFERROR(SUM(P29:Q29)/R29,"ERROR"))))</f>
        <v>1.3097388631812781</v>
      </c>
      <c r="T29" s="82"/>
      <c r="U29" s="82">
        <v>703311</v>
      </c>
      <c r="V29" s="108">
        <v>579811</v>
      </c>
      <c r="W29" s="15">
        <f>IF(SUMPRODUCT(LEN(T29:V29))=0,"",IF(AND(V29&gt;0,OR(LEN(T29)=0,T29=0),OR(LEN(U29)=0,U29=0)),"ERROR",IF(AND(OR(V29=0,V29=0),OR(T29&gt;0,U29&gt;0)),"ERROR",IFERROR(SUM(T29:U29)/V29,"ERROR"))))</f>
        <v>1.213000443247886</v>
      </c>
      <c r="X29" s="82"/>
      <c r="Y29" s="82">
        <v>625478</v>
      </c>
      <c r="Z29" s="83">
        <v>580262</v>
      </c>
      <c r="AA29" s="15">
        <f>IF(SUMPRODUCT(LEN(X29:Z29))=0,"",IF(AND(Z29&gt;0,OR(LEN(X29)=0,X29=0),OR(LEN(Y29)=0,Y29=0)),"ERROR",IF(AND(OR(Z29=0,Z29=0),OR(X29&gt;0,Y29&gt;0)),"ERROR",IFERROR(SUM(X29:Y29)/Z29,"ERROR"))))</f>
        <v>1.0779234207995698</v>
      </c>
      <c r="AB29" s="82"/>
      <c r="AC29" s="82">
        <v>685485</v>
      </c>
      <c r="AD29" s="83">
        <v>580262</v>
      </c>
      <c r="AE29" s="15">
        <f>IF(SUMPRODUCT(LEN(AB29:AD29))=0,"",IF(AND(AD29&gt;0,OR(LEN(AB29)=0,AB29=0),OR(LEN(AC29)=0,AC29=0)),"ERROR",IF(AND(OR(AD29=0,AD29=0),OR(AB29&gt;0,AC29&gt;0)),"ERROR",IFERROR(SUM(AB29:AC29)/AD29,"ERROR"))))</f>
        <v>1.1813370511941157</v>
      </c>
      <c r="AF29" s="82"/>
      <c r="AG29" s="82">
        <v>710330</v>
      </c>
      <c r="AH29" s="83">
        <v>580262</v>
      </c>
      <c r="AI29" s="15">
        <f>IF(SUMPRODUCT(LEN(AF29:AH29))=0,"",IF(AND(AH29&gt;0,OR(LEN(AF29)=0,AF29=0),OR(LEN(AG29)=0,AG29=0)),"ERROR",IF(AND(OR(AH29=0,AH29=0),OR(AF29&gt;0,AG29&gt;0)),"ERROR",IFERROR(SUM(AF29:AG29)/AH29,"ERROR"))))</f>
        <v>1.2241539166790174</v>
      </c>
      <c r="AJ29" s="82"/>
      <c r="AK29" s="82">
        <v>694493</v>
      </c>
      <c r="AL29" s="83">
        <v>580262</v>
      </c>
      <c r="AM29" s="15">
        <f>IF(SUMPRODUCT(LEN(AJ29:AL29))=0,"",IF(AND(AL29&gt;0,OR(LEN(AJ29)=0,AJ29=0),OR(LEN(AK29)=0,AK29=0)),"ERROR",IF(AND(OR(AL29=0,AL29=0),OR(AJ29&gt;0,AK29&gt;0)),"ERROR",IFERROR(SUM(AJ29:AK29)/AL29,"ERROR"))))</f>
        <v>1.1968610731014611</v>
      </c>
      <c r="AN29" s="82"/>
      <c r="AO29" s="82">
        <v>805551</v>
      </c>
      <c r="AP29" s="83">
        <v>549587</v>
      </c>
      <c r="AQ29" s="15">
        <f>IF(SUMPRODUCT(LEN(AN29:AP29))=0,"",IF(AND(AP29&gt;0,OR(LEN(AN29)=0,AN29=0),OR(LEN(AO29)=0,AO29=0)),"ERROR",IF(AND(OR(AP29=0,AP29=0),OR(AN29&gt;0,AO29&gt;0)),"ERROR",IFERROR(SUM(AN29:AO29)/AP29,"ERROR"))))</f>
        <v>1.4657388184218332</v>
      </c>
      <c r="AR29" s="13"/>
      <c r="AS29" s="13">
        <v>854637</v>
      </c>
      <c r="AT29" s="14">
        <v>549587</v>
      </c>
      <c r="AU29" s="15">
        <f>IF(SUMPRODUCT(LEN(AR29:AT29))=0,"",IF(AND(AT29&gt;0,OR(LEN(AR29)=0,AR29=0),OR(LEN(AS29)=0,AS29=0)),"ERROR",IF(AND(OR(AT29=0,AT29=0),OR(AR29&gt;0,AS29&gt;0)),"ERROR",IFERROR(SUM(AR29:AS29)/AT29,"ERROR"))))</f>
        <v>1.5550531580987177</v>
      </c>
    </row>
    <row r="30" spans="1:47" x14ac:dyDescent="0.25">
      <c r="A30" s="1"/>
      <c r="B30" s="8"/>
      <c r="C30" s="8"/>
      <c r="D30" s="16"/>
      <c r="E30" s="16"/>
      <c r="F30" s="17"/>
      <c r="G30" s="18"/>
      <c r="H30" s="16"/>
      <c r="I30" s="16"/>
      <c r="J30" s="17"/>
      <c r="K30" s="18"/>
      <c r="L30" s="16"/>
      <c r="M30" s="16"/>
      <c r="N30" s="17"/>
      <c r="O30" s="18"/>
      <c r="P30" s="16"/>
      <c r="Q30" s="16"/>
      <c r="R30" s="17"/>
      <c r="S30" s="18"/>
      <c r="T30" s="16"/>
      <c r="U30" s="16"/>
      <c r="V30" s="17"/>
      <c r="W30" s="18"/>
      <c r="X30" s="16"/>
      <c r="Y30" s="16"/>
      <c r="Z30" s="17"/>
      <c r="AA30" s="18"/>
      <c r="AB30" s="16"/>
      <c r="AC30" s="16"/>
      <c r="AD30" s="17"/>
      <c r="AE30" s="18"/>
      <c r="AF30" s="16"/>
      <c r="AG30" s="16"/>
      <c r="AH30" s="17"/>
      <c r="AI30" s="18"/>
      <c r="AJ30" s="16"/>
      <c r="AK30" s="16"/>
      <c r="AL30" s="17"/>
      <c r="AM30" s="18"/>
      <c r="AN30" s="16"/>
      <c r="AO30" s="16"/>
      <c r="AP30" s="17"/>
      <c r="AQ30" s="18"/>
      <c r="AR30" s="16"/>
      <c r="AS30" s="16"/>
      <c r="AT30" s="17"/>
      <c r="AU30" s="18"/>
    </row>
    <row r="31" spans="1:47" x14ac:dyDescent="0.25">
      <c r="A31" s="1"/>
      <c r="B31" s="8"/>
      <c r="C31" s="7" t="str">
        <f>"SUBTOTAL "&amp;C25</f>
        <v>SUBTOTAL Custodial Services</v>
      </c>
      <c r="D31" s="19">
        <f>SUM(D27:D29)</f>
        <v>708985</v>
      </c>
      <c r="E31" s="19">
        <f>SUM(E27:E29)</f>
        <v>774403</v>
      </c>
      <c r="F31" s="20">
        <f>SUM(F27:F29)</f>
        <v>1204268</v>
      </c>
      <c r="G31" s="15">
        <f>IF(COUNTIF(G27:G29,"ERROR")&gt;0,"ERROR",IFERROR(SUM(D31:E31)/F31,0))</f>
        <v>1.2317756512669937</v>
      </c>
      <c r="H31" s="19">
        <f>SUM(H27:H29)</f>
        <v>744682</v>
      </c>
      <c r="I31" s="19">
        <f>SUM(I27:I29)</f>
        <v>806131</v>
      </c>
      <c r="J31" s="20">
        <f>SUM(J27:J29)</f>
        <v>1208088</v>
      </c>
      <c r="K31" s="15">
        <f>IF(COUNTIF(K27:K29,"ERROR")&gt;0,"ERROR",IFERROR(SUM(H31:I31)/J31,0))</f>
        <v>1.2836920820337592</v>
      </c>
      <c r="L31" s="19">
        <f>SUM(L27:L29)</f>
        <v>777674</v>
      </c>
      <c r="M31" s="19">
        <f>SUM(M27:M29)</f>
        <v>758308</v>
      </c>
      <c r="N31" s="20">
        <f>SUM(N27:N29)</f>
        <v>1206439</v>
      </c>
      <c r="O31" s="15">
        <f>IF(COUNTIF(O27:O29,"ERROR")&gt;0,"ERROR",IFERROR(SUM(L31:M31)/N31,0))</f>
        <v>1.2731534706686372</v>
      </c>
      <c r="P31" s="19">
        <f>SUM(P27:P29)</f>
        <v>847670</v>
      </c>
      <c r="Q31" s="19">
        <f>SUM(Q27:Q29)</f>
        <v>759401</v>
      </c>
      <c r="R31" s="20">
        <f>SUM(R27:R29)</f>
        <v>1206439</v>
      </c>
      <c r="S31" s="15">
        <f>IF(COUNTIF(S27:S29,"ERROR")&gt;0,"ERROR",IFERROR(SUM(P31:Q31)/R31,0))</f>
        <v>1.3320781241322603</v>
      </c>
      <c r="T31" s="19">
        <f>SUM(T27:T29)</f>
        <v>753399</v>
      </c>
      <c r="U31" s="19">
        <f>SUM(U27:U29)</f>
        <v>703311</v>
      </c>
      <c r="V31" s="20">
        <f>SUM(V27:V29)</f>
        <v>1206439</v>
      </c>
      <c r="W31" s="15">
        <f>IF(COUNTIF(W27:W29,"ERROR")&gt;0,"ERROR",IFERROR(SUM(T31:U31)/V31,0))</f>
        <v>1.2074460457594625</v>
      </c>
      <c r="X31" s="19">
        <f>SUM(X27:X29)</f>
        <v>798696</v>
      </c>
      <c r="Y31" s="19">
        <f>SUM(Y27:Y29)</f>
        <v>625478</v>
      </c>
      <c r="Z31" s="20">
        <f>SUM(Z27:Z29)</f>
        <v>1219993</v>
      </c>
      <c r="AA31" s="15">
        <f>IF(COUNTIF(AA27:AA29,"ERROR")&gt;0,"ERROR",IFERROR(SUM(X31:Y31)/Z31,0))</f>
        <v>1.1673624356861063</v>
      </c>
      <c r="AB31" s="19">
        <f>SUM(AB27:AB29)</f>
        <v>771094</v>
      </c>
      <c r="AC31" s="19">
        <f>SUM(AC27:AC29)</f>
        <v>685485</v>
      </c>
      <c r="AD31" s="20">
        <f>SUM(AD27:AD29)</f>
        <v>1206171</v>
      </c>
      <c r="AE31" s="15">
        <f>IF(COUNTIF(AE27:AE29,"ERROR")&gt;0,"ERROR",IFERROR(SUM(AB31:AC31)/AD31,0))</f>
        <v>1.2076057209135356</v>
      </c>
      <c r="AF31" s="19">
        <f>SUM(AF27:AF29)</f>
        <v>829354</v>
      </c>
      <c r="AG31" s="19">
        <f>SUM(AG27:AG29)</f>
        <v>710330</v>
      </c>
      <c r="AH31" s="20">
        <f>SUM(AH27:AH29)</f>
        <v>1264883</v>
      </c>
      <c r="AI31" s="15">
        <f>IF(COUNTIF(AI27:AI29,"ERROR")&gt;0,"ERROR",IFERROR(SUM(AF31:AG31)/AH31,0))</f>
        <v>1.2172540859510326</v>
      </c>
      <c r="AJ31" s="19">
        <f>SUM(AJ27:AJ29)</f>
        <v>660702</v>
      </c>
      <c r="AK31" s="19">
        <f>SUM(AK27:AK29)</f>
        <v>694493</v>
      </c>
      <c r="AL31" s="20">
        <f>SUM(AL27:AL29)</f>
        <v>1286825</v>
      </c>
      <c r="AM31" s="15">
        <f>IF(COUNTIF(AM27:AM29,"ERROR")&gt;0,"ERROR",IFERROR(SUM(AJ31:AK31)/AL31,0))</f>
        <v>1.0531307675868902</v>
      </c>
      <c r="AN31" s="19">
        <f>SUM(AN27:AN29)</f>
        <v>638254</v>
      </c>
      <c r="AO31" s="19">
        <f>SUM(AO27:AO29)</f>
        <v>805551</v>
      </c>
      <c r="AP31" s="20">
        <f>SUM(AP27:AP29)</f>
        <v>1287633</v>
      </c>
      <c r="AQ31" s="15">
        <f>IF(COUNTIF(AQ27:AQ29,"ERROR")&gt;0,"ERROR",IFERROR(SUM(AN31:AO31)/AP31,0))</f>
        <v>1.1212861118035962</v>
      </c>
      <c r="AR31" s="19">
        <f>SUM(AR27:AR29)</f>
        <v>810455</v>
      </c>
      <c r="AS31" s="19">
        <f>SUM(AS27:AS29)</f>
        <v>854637</v>
      </c>
      <c r="AT31" s="20">
        <f>SUM(AT27:AT29)</f>
        <v>1300878</v>
      </c>
      <c r="AU31" s="15">
        <f>IF(COUNTIF(AU27:AU29,"ERROR")&gt;0,"ERROR",IFERROR(SUM(AR31:AS31)/AT31,0))</f>
        <v>1.279975524222871</v>
      </c>
    </row>
    <row r="32" spans="1:47" x14ac:dyDescent="0.25">
      <c r="A32" s="1"/>
      <c r="B32" s="8"/>
      <c r="C32" s="8"/>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row>
    <row r="33" spans="1:47" x14ac:dyDescent="0.25">
      <c r="A33" s="1"/>
      <c r="B33" s="3" t="s">
        <v>41</v>
      </c>
      <c r="C33" s="11" t="s">
        <v>42</v>
      </c>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row>
    <row r="34" spans="1:47" x14ac:dyDescent="0.25">
      <c r="A34" s="1"/>
      <c r="B34" s="8"/>
      <c r="C34" s="12" t="s">
        <v>29</v>
      </c>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row>
    <row r="35" spans="1:47" x14ac:dyDescent="0.25">
      <c r="A35" s="1"/>
      <c r="B35" s="25"/>
      <c r="C35" s="8" t="s">
        <v>43</v>
      </c>
      <c r="D35" s="82">
        <v>1557131</v>
      </c>
      <c r="E35" s="82" t="s">
        <v>31</v>
      </c>
      <c r="F35" s="83">
        <v>622864</v>
      </c>
      <c r="G35" s="15">
        <f>IF(SUMPRODUCT(LEN(D35:F35))=0,"",IF(AND(F35&gt;0,OR(LEN(D35)=0,D35=0),OR(LEN(E35)=0,E35=0)),"ERROR",IF(AND(OR(F35=0,F35=0),OR(D35&gt;0,E35&gt;0)),"ERROR",IFERROR(SUM(D35:E35)/F35,"ERROR"))))</f>
        <v>2.4999534408795498</v>
      </c>
      <c r="H35" s="82">
        <v>1613147</v>
      </c>
      <c r="I35" s="82"/>
      <c r="J35" s="83">
        <v>625889</v>
      </c>
      <c r="K35" s="15">
        <f>IF(SUMPRODUCT(LEN(H35:J35))=0,"",IF(AND(J35&gt;0,OR(LEN(H35)=0,H35=0),OR(LEN(I35)=0,I35=0)),"ERROR",IF(AND(OR(J35=0,J35=0),OR(H35&gt;0,I35&gt;0)),"ERROR",IFERROR(SUM(H35:I35)/J35,"ERROR"))))</f>
        <v>2.5773691501208682</v>
      </c>
      <c r="L35" s="82">
        <v>1487999</v>
      </c>
      <c r="M35" s="82" t="s">
        <v>31</v>
      </c>
      <c r="N35" s="83">
        <v>626628</v>
      </c>
      <c r="O35" s="15">
        <f>IF(SUMPRODUCT(LEN(L35:N35))=0,"",IF(AND(N35&gt;0,OR(LEN(L35)=0,L35=0),OR(LEN(M35)=0,M35=0)),"ERROR",IF(AND(OR(N35=0,N35=0),OR(L35&gt;0,M35&gt;0)),"ERROR",IFERROR(SUM(L35:M35)/N35,"ERROR"))))</f>
        <v>2.3746130080366661</v>
      </c>
      <c r="P35" s="82">
        <v>1548951</v>
      </c>
      <c r="Q35" s="82" t="s">
        <v>31</v>
      </c>
      <c r="R35" s="83">
        <v>626628</v>
      </c>
      <c r="S35" s="15">
        <f>IF(SUMPRODUCT(LEN(P35:R35))=0,"",IF(AND(R35&gt;0,OR(LEN(P35)=0,P35=0),OR(LEN(Q35)=0,Q35=0)),"ERROR",IF(AND(OR(R35=0,R35=0),OR(P35&gt;0,Q35&gt;0)),"ERROR",IFERROR(SUM(P35:Q35)/R35,"ERROR"))))</f>
        <v>2.4718828395794632</v>
      </c>
      <c r="T35" s="82">
        <v>1469583</v>
      </c>
      <c r="U35" s="82"/>
      <c r="V35" s="108">
        <v>626628</v>
      </c>
      <c r="W35" s="15">
        <f>IF(SUMPRODUCT(LEN(T35:V35))=0,"",IF(AND(V35&gt;0,OR(LEN(T35)=0,T35=0),OR(LEN(U35)=0,U35=0)),"ERROR",IF(AND(OR(V35=0,V35=0),OR(T35&gt;0,U35&gt;0)),"ERROR",IFERROR(SUM(T35:U35)/V35,"ERROR"))))</f>
        <v>2.3452239606273579</v>
      </c>
      <c r="X35" s="82">
        <v>1553747</v>
      </c>
      <c r="Y35" s="82"/>
      <c r="Z35" s="83">
        <v>639731</v>
      </c>
      <c r="AA35" s="15">
        <f>IF(SUMPRODUCT(LEN(X35:Z35))=0,"",IF(AND(Z35&gt;0,OR(LEN(X35)=0,X35=0),OR(LEN(Y35)=0,Y35=0)),"ERROR",IF(AND(OR(Z35=0,Z35=0),OR(X35&gt;0,Y35&gt;0)),"ERROR",IFERROR(SUM(X35:Y35)/Z35,"ERROR"))))</f>
        <v>2.4287505217036536</v>
      </c>
      <c r="AB35" s="82">
        <v>1634580</v>
      </c>
      <c r="AC35" s="82"/>
      <c r="AD35" s="83">
        <v>625909</v>
      </c>
      <c r="AE35" s="15">
        <f>IF(SUMPRODUCT(LEN(AB35:AD35))=0,"",IF(AND(AD35&gt;0,OR(LEN(AB35)=0,AB35=0),OR(LEN(AC35)=0,AC35=0)),"ERROR",IF(AND(OR(AD35=0,AD35=0),OR(AB35&gt;0,AC35&gt;0)),"ERROR",IFERROR(SUM(AB35:AC35)/AD35,"ERROR"))))</f>
        <v>2.6115297910718649</v>
      </c>
      <c r="AF35" s="82">
        <v>1495999</v>
      </c>
      <c r="AG35" s="82"/>
      <c r="AH35" s="83">
        <v>684621</v>
      </c>
      <c r="AI35" s="15">
        <f>IF(SUMPRODUCT(LEN(AF35:AH35))=0,"",IF(AND(AH35&gt;0,OR(LEN(AF35)=0,AF35=0),OR(LEN(AG35)=0,AG35=0)),"ERROR",IF(AND(OR(AH35=0,AH35=0),OR(AF35&gt;0,AG35&gt;0)),"ERROR",IFERROR(SUM(AF35:AG35)/AH35,"ERROR"))))</f>
        <v>2.1851491555181628</v>
      </c>
      <c r="AJ35" s="82">
        <v>1846152</v>
      </c>
      <c r="AK35" s="82"/>
      <c r="AL35" s="83">
        <v>706563</v>
      </c>
      <c r="AM35" s="15">
        <f>IF(SUMPRODUCT(LEN(AJ35:AL35))=0,"",IF(AND(AL35&gt;0,OR(LEN(AJ35)=0,AJ35=0),OR(LEN(AK35)=0,AK35=0)),"ERROR",IF(AND(OR(AL35=0,AL35=0),OR(AJ35&gt;0,AK35&gt;0)),"ERROR",IFERROR(SUM(AJ35:AK35)/AL35,"ERROR"))))</f>
        <v>2.6128625472887768</v>
      </c>
      <c r="AN35" s="82">
        <v>2101735</v>
      </c>
      <c r="AO35" s="82"/>
      <c r="AP35" s="83">
        <v>738046</v>
      </c>
      <c r="AQ35" s="15">
        <f>IF(SUMPRODUCT(LEN(AN35:AP35))=0,"",IF(AND(AP35&gt;0,OR(LEN(AN35)=0,AN35=0),OR(LEN(AO35)=0,AO35=0)),"ERROR",IF(AND(OR(AP35=0,AP35=0),OR(AN35&gt;0,AO35&gt;0)),"ERROR",IFERROR(SUM(AN35:AO35)/AP35,"ERROR"))))</f>
        <v>2.8477019047593242</v>
      </c>
      <c r="AR35" s="13">
        <v>2049388</v>
      </c>
      <c r="AS35" s="13"/>
      <c r="AT35" s="14">
        <v>751291</v>
      </c>
      <c r="AU35" s="15">
        <f>IF(SUMPRODUCT(LEN(AR35:AT35))=0,"",IF(AND(AT35&gt;0,OR(LEN(AR35)=0,AR35=0),OR(LEN(AS35)=0,AS35=0)),"ERROR",IF(AND(OR(AT35=0,AT35=0),OR(AR35&gt;0,AS35&gt;0)),"ERROR",IFERROR(SUM(AR35:AS35)/AT35,"ERROR"))))</f>
        <v>2.727821842668154</v>
      </c>
    </row>
    <row r="36" spans="1:47" x14ac:dyDescent="0.25">
      <c r="A36" s="1"/>
      <c r="B36" s="8"/>
      <c r="C36" s="8" t="s">
        <v>32</v>
      </c>
      <c r="D36" s="82" t="s">
        <v>31</v>
      </c>
      <c r="E36" s="82" t="s">
        <v>31</v>
      </c>
      <c r="F36" s="83" t="s">
        <v>31</v>
      </c>
      <c r="G36" s="15" t="str">
        <f>IF(SUMPRODUCT(LEN(D36:F36))=0,"",IF(AND(F36&gt;0,OR(LEN(D36)=0,D36=0),OR(LEN(E36)=0,E36=0)),"ERROR",IF(AND(OR(F36=0,F36=0),OR(D36&gt;0,E36&gt;0)),"ERROR",IFERROR(SUM(D36:E36)/F36,"ERROR"))))</f>
        <v/>
      </c>
      <c r="H36" s="82" t="s">
        <v>31</v>
      </c>
      <c r="I36" s="82" t="s">
        <v>31</v>
      </c>
      <c r="J36" s="83" t="s">
        <v>31</v>
      </c>
      <c r="K36" s="15" t="str">
        <f>IF(SUMPRODUCT(LEN(H36:J36))=0,"",IF(AND(J36&gt;0,OR(LEN(H36)=0,H36=0),OR(LEN(I36)=0,I36=0)),"ERROR",IF(AND(OR(J36=0,J36=0),OR(H36&gt;0,I36&gt;0)),"ERROR",IFERROR(SUM(H36:I36)/J36,"ERROR"))))</f>
        <v/>
      </c>
      <c r="L36" s="82" t="s">
        <v>31</v>
      </c>
      <c r="M36" s="82" t="s">
        <v>31</v>
      </c>
      <c r="N36" s="83" t="s">
        <v>31</v>
      </c>
      <c r="O36" s="15" t="str">
        <f>IF(SUMPRODUCT(LEN(L36:N36))=0,"",IF(AND(N36&gt;0,OR(LEN(L36)=0,L36=0),OR(LEN(M36)=0,M36=0)),"ERROR",IF(AND(OR(N36=0,N36=0),OR(L36&gt;0,M36&gt;0)),"ERROR",IFERROR(SUM(L36:M36)/N36,"ERROR"))))</f>
        <v/>
      </c>
      <c r="P36" s="82" t="s">
        <v>31</v>
      </c>
      <c r="Q36" s="82" t="s">
        <v>31</v>
      </c>
      <c r="R36" s="83" t="s">
        <v>31</v>
      </c>
      <c r="S36" s="15" t="str">
        <f>IF(SUMPRODUCT(LEN(P36:R36))=0,"",IF(AND(R36&gt;0,OR(LEN(P36)=0,P36=0),OR(LEN(Q36)=0,Q36=0)),"ERROR",IF(AND(OR(R36=0,R36=0),OR(P36&gt;0,Q36&gt;0)),"ERROR",IFERROR(SUM(P36:Q36)/R36,"ERROR"))))</f>
        <v/>
      </c>
      <c r="T36" s="82"/>
      <c r="U36" s="82"/>
      <c r="V36" s="83" t="s">
        <v>31</v>
      </c>
      <c r="W36" s="15" t="str">
        <f>IF(SUMPRODUCT(LEN(T36:V36))=0,"",IF(AND(V36&gt;0,OR(LEN(T36)=0,T36=0),OR(LEN(U36)=0,U36=0)),"ERROR",IF(AND(OR(V36=0,V36=0),OR(T36&gt;0,U36&gt;0)),"ERROR",IFERROR(SUM(T36:U36)/V36,"ERROR"))))</f>
        <v/>
      </c>
      <c r="X36" s="82"/>
      <c r="Y36" s="82"/>
      <c r="Z36" s="83"/>
      <c r="AA36" s="15" t="str">
        <f>IF(SUMPRODUCT(LEN(X36:Z36))=0,"",IF(AND(Z36&gt;0,OR(LEN(X36)=0,X36=0),OR(LEN(Y36)=0,Y36=0)),"ERROR",IF(AND(OR(Z36=0,Z36=0),OR(X36&gt;0,Y36&gt;0)),"ERROR",IFERROR(SUM(X36:Y36)/Z36,"ERROR"))))</f>
        <v/>
      </c>
      <c r="AB36" s="82"/>
      <c r="AC36" s="82"/>
      <c r="AD36" s="83"/>
      <c r="AE36" s="15" t="str">
        <f>IF(SUMPRODUCT(LEN(AB36:AD36))=0,"",IF(AND(AD36&gt;0,OR(LEN(AB36)=0,AB36=0),OR(LEN(AC36)=0,AC36=0)),"ERROR",IF(AND(OR(AD36=0,AD36=0),OR(AB36&gt;0,AC36&gt;0)),"ERROR",IFERROR(SUM(AB36:AC36)/AD36,"ERROR"))))</f>
        <v/>
      </c>
      <c r="AF36" s="82"/>
      <c r="AG36" s="82"/>
      <c r="AH36" s="83"/>
      <c r="AI36" s="15" t="str">
        <f>IF(SUMPRODUCT(LEN(AF36:AH36))=0,"",IF(AND(AH36&gt;0,OR(LEN(AF36)=0,AF36=0),OR(LEN(AG36)=0,AG36=0)),"ERROR",IF(AND(OR(AH36=0,AH36=0),OR(AF36&gt;0,AG36&gt;0)),"ERROR",IFERROR(SUM(AF36:AG36)/AH36,"ERROR"))))</f>
        <v/>
      </c>
      <c r="AJ36" s="82"/>
      <c r="AK36" s="82"/>
      <c r="AL36" s="83"/>
      <c r="AM36" s="15" t="str">
        <f>IF(SUMPRODUCT(LEN(AJ36:AL36))=0,"",IF(AND(AL36&gt;0,OR(LEN(AJ36)=0,AJ36=0),OR(LEN(AK36)=0,AK36=0)),"ERROR",IF(AND(OR(AL36=0,AL36=0),OR(AJ36&gt;0,AK36&gt;0)),"ERROR",IFERROR(SUM(AJ36:AK36)/AL36,"ERROR"))))</f>
        <v/>
      </c>
      <c r="AN36" s="82"/>
      <c r="AO36" s="82"/>
      <c r="AP36" s="83"/>
      <c r="AQ36" s="15" t="str">
        <f>IF(SUMPRODUCT(LEN(AN36:AP36))=0,"",IF(AND(AP36&gt;0,OR(LEN(AN36)=0,AN36=0),OR(LEN(AO36)=0,AO36=0)),"ERROR",IF(AND(OR(AP36=0,AP36=0),OR(AN36&gt;0,AO36&gt;0)),"ERROR",IFERROR(SUM(AN36:AO36)/AP36,"ERROR"))))</f>
        <v/>
      </c>
      <c r="AR36" s="13"/>
      <c r="AS36" s="13"/>
      <c r="AT36" s="14"/>
      <c r="AU36" s="15" t="str">
        <f>IF(SUMPRODUCT(LEN(AR36:AT36))=0,"",IF(AND(AT36&gt;0,OR(LEN(AR36)=0,AR36=0),OR(LEN(AS36)=0,AS36=0)),"ERROR",IF(AND(OR(AT36=0,AT36=0),OR(AR36&gt;0,AS36&gt;0)),"ERROR",IFERROR(SUM(AR36:AS36)/AT36,"ERROR"))))</f>
        <v/>
      </c>
    </row>
    <row r="37" spans="1:47" x14ac:dyDescent="0.25">
      <c r="A37" s="1"/>
      <c r="B37" s="8"/>
      <c r="C37" s="8" t="s">
        <v>33</v>
      </c>
      <c r="D37" s="82" t="s">
        <v>31</v>
      </c>
      <c r="E37" s="82">
        <v>772996</v>
      </c>
      <c r="F37" s="83">
        <v>581404</v>
      </c>
      <c r="G37" s="15">
        <f>IF(SUMPRODUCT(LEN(D37:F37))=0,"",IF(AND(F37&gt;0,OR(LEN(D37)=0,D37=0),OR(LEN(E37)=0,E37=0)),"ERROR",IF(AND(OR(F37=0,F37=0),OR(D37&gt;0,E37&gt;0)),"ERROR",IFERROR(SUM(D37:E37)/F37,"ERROR"))))</f>
        <v>1.3295333365439521</v>
      </c>
      <c r="H37" s="82" t="s">
        <v>31</v>
      </c>
      <c r="I37" s="82">
        <v>990948</v>
      </c>
      <c r="J37" s="83">
        <v>582199</v>
      </c>
      <c r="K37" s="15">
        <f>IF(SUMPRODUCT(LEN(H37:J37))=0,"",IF(AND(J37&gt;0,OR(LEN(H37)=0,H37=0),OR(LEN(I37)=0,I37=0)),"ERROR",IF(AND(OR(J37=0,J37=0),OR(H37&gt;0,I37&gt;0)),"ERROR",IFERROR(SUM(H37:I37)/J37,"ERROR"))))</f>
        <v>1.7020778118821915</v>
      </c>
      <c r="L37" s="82" t="s">
        <v>31</v>
      </c>
      <c r="M37" s="82">
        <v>948099</v>
      </c>
      <c r="N37" s="83">
        <v>579811</v>
      </c>
      <c r="O37" s="15">
        <f>IF(SUMPRODUCT(LEN(L37:N37))=0,"",IF(AND(N37&gt;0,OR(LEN(L37)=0,L37=0),OR(LEN(M37)=0,M37=0)),"ERROR",IF(AND(OR(N37=0,N37=0),OR(L37&gt;0,M37&gt;0)),"ERROR",IFERROR(SUM(L37:M37)/N37,"ERROR"))))</f>
        <v>1.6351862934645944</v>
      </c>
      <c r="P37" s="82" t="s">
        <v>31</v>
      </c>
      <c r="Q37" s="82">
        <v>1059481</v>
      </c>
      <c r="R37" s="83">
        <v>579811</v>
      </c>
      <c r="S37" s="15">
        <f>IF(SUMPRODUCT(LEN(P37:R37))=0,"",IF(AND(R37&gt;0,OR(LEN(P37)=0,P37=0),OR(LEN(Q37)=0,Q37=0)),"ERROR",IF(AND(OR(R37=0,R37=0),OR(P37&gt;0,Q37&gt;0)),"ERROR",IFERROR(SUM(P37:Q37)/R37,"ERROR"))))</f>
        <v>1.8272868227750076</v>
      </c>
      <c r="T37" s="82"/>
      <c r="U37" s="82">
        <v>966846</v>
      </c>
      <c r="V37" s="108">
        <v>579811</v>
      </c>
      <c r="W37" s="15">
        <f>IF(SUMPRODUCT(LEN(T37:V37))=0,"",IF(AND(V37&gt;0,OR(LEN(T37)=0,T37=0),OR(LEN(U37)=0,U37=0)),"ERROR",IF(AND(OR(V37=0,V37=0),OR(T37&gt;0,U37&gt;0)),"ERROR",IFERROR(SUM(T37:U37)/V37,"ERROR"))))</f>
        <v>1.66751924333964</v>
      </c>
      <c r="X37" s="82"/>
      <c r="Y37" s="82">
        <v>1072964</v>
      </c>
      <c r="Z37" s="108">
        <v>580262</v>
      </c>
      <c r="AA37" s="15">
        <f>IF(SUMPRODUCT(LEN(X37:Z37))=0,"",IF(AND(Z37&gt;0,OR(LEN(X37)=0,X37=0),OR(LEN(Y37)=0,Y37=0)),"ERROR",IF(AND(OR(Z37=0,Z37=0),OR(X37&gt;0,Y37&gt;0)),"ERROR",IFERROR(SUM(X37:Y37)/Z37,"ERROR"))))</f>
        <v>1.8491026467354401</v>
      </c>
      <c r="AB37" s="82"/>
      <c r="AC37" s="82">
        <v>1061821</v>
      </c>
      <c r="AD37" s="108">
        <v>580262</v>
      </c>
      <c r="AE37" s="15">
        <f>IF(SUMPRODUCT(LEN(AB37:AD37))=0,"",IF(AND(AD37&gt;0,OR(LEN(AB37)=0,AB37=0),OR(LEN(AC37)=0,AC37=0)),"ERROR",IF(AND(OR(AD37=0,AD37=0),OR(AB37&gt;0,AC37&gt;0)),"ERROR",IFERROR(SUM(AB37:AC37)/AD37,"ERROR"))))</f>
        <v>1.8298992524066715</v>
      </c>
      <c r="AF37" s="82"/>
      <c r="AG37" s="82">
        <v>1052458</v>
      </c>
      <c r="AH37" s="108">
        <v>580262</v>
      </c>
      <c r="AI37" s="15">
        <f>IF(SUMPRODUCT(LEN(AF37:AH37))=0,"",IF(AND(AH37&gt;0,OR(LEN(AF37)=0,AF37=0),OR(LEN(AG37)=0,AG37=0)),"ERROR",IF(AND(OR(AH37=0,AH37=0),OR(AF37&gt;0,AG37&gt;0)),"ERROR",IFERROR(SUM(AF37:AG37)/AH37,"ERROR"))))</f>
        <v>1.8137634378952956</v>
      </c>
      <c r="AJ37" s="82"/>
      <c r="AK37" s="82">
        <v>1190351</v>
      </c>
      <c r="AL37" s="108">
        <v>580262</v>
      </c>
      <c r="AM37" s="15">
        <f>IF(SUMPRODUCT(LEN(AJ37:AL37))=0,"",IF(AND(AL37&gt;0,OR(LEN(AJ37)=0,AJ37=0),OR(LEN(AK37)=0,AK37=0)),"ERROR",IF(AND(OR(AL37=0,AL37=0),OR(AJ37&gt;0,AK37&gt;0)),"ERROR",IFERROR(SUM(AJ37:AK37)/AL37,"ERROR"))))</f>
        <v>2.0514026422547058</v>
      </c>
      <c r="AN37" s="82"/>
      <c r="AO37" s="82">
        <v>1441559</v>
      </c>
      <c r="AP37" s="83">
        <v>549587</v>
      </c>
      <c r="AQ37" s="15">
        <f>IF(SUMPRODUCT(LEN(AN37:AP37))=0,"",IF(AND(AP37&gt;0,OR(LEN(AN37)=0,AN37=0),OR(LEN(AO37)=0,AO37=0)),"ERROR",IF(AND(OR(AP37=0,AP37=0),OR(AN37&gt;0,AO37&gt;0)),"ERROR",IFERROR(SUM(AN37:AO37)/AP37,"ERROR"))))</f>
        <v>2.6229859876598245</v>
      </c>
      <c r="AR37" s="13"/>
      <c r="AS37" s="13">
        <v>1420438</v>
      </c>
      <c r="AT37" s="14">
        <v>549587</v>
      </c>
      <c r="AU37" s="15">
        <f>IF(SUMPRODUCT(LEN(AR37:AT37))=0,"",IF(AND(AT37&gt;0,OR(LEN(AR37)=0,AR37=0),OR(LEN(AS37)=0,AS37=0)),"ERROR",IF(AND(OR(AT37=0,AT37=0),OR(AR37&gt;0,AS37&gt;0)),"ERROR",IFERROR(SUM(AR37:AS37)/AT37,"ERROR"))))</f>
        <v>2.5845553115339337</v>
      </c>
    </row>
    <row r="38" spans="1:47" x14ac:dyDescent="0.25">
      <c r="A38" s="1"/>
      <c r="B38" s="8"/>
      <c r="C38" s="8"/>
      <c r="D38" s="16"/>
      <c r="E38" s="16"/>
      <c r="F38" s="17"/>
      <c r="G38" s="18"/>
      <c r="H38" s="16"/>
      <c r="I38" s="16"/>
      <c r="J38" s="17"/>
      <c r="K38" s="18"/>
      <c r="L38" s="16"/>
      <c r="M38" s="16"/>
      <c r="N38" s="17"/>
      <c r="O38" s="18"/>
      <c r="P38" s="16"/>
      <c r="Q38" s="16"/>
      <c r="R38" s="17"/>
      <c r="S38" s="18"/>
      <c r="T38" s="16"/>
      <c r="U38" s="16"/>
      <c r="V38" s="17"/>
      <c r="W38" s="18"/>
      <c r="X38" s="16"/>
      <c r="Y38" s="16"/>
      <c r="Z38" s="17"/>
      <c r="AA38" s="18"/>
      <c r="AB38" s="16"/>
      <c r="AC38" s="16"/>
      <c r="AD38" s="17"/>
      <c r="AE38" s="18"/>
      <c r="AF38" s="16"/>
      <c r="AG38" s="16"/>
      <c r="AH38" s="17"/>
      <c r="AI38" s="18"/>
      <c r="AJ38" s="16"/>
      <c r="AK38" s="16"/>
      <c r="AL38" s="17"/>
      <c r="AM38" s="18"/>
      <c r="AN38" s="16"/>
      <c r="AO38" s="16"/>
      <c r="AP38" s="17"/>
      <c r="AQ38" s="18"/>
      <c r="AR38" s="16"/>
      <c r="AS38" s="16"/>
      <c r="AT38" s="17"/>
      <c r="AU38" s="18"/>
    </row>
    <row r="39" spans="1:47" x14ac:dyDescent="0.25">
      <c r="A39" s="1"/>
      <c r="B39" s="8"/>
      <c r="C39" s="7" t="str">
        <f>"SUBTOTAL "&amp;C33</f>
        <v>SUBTOTAL Utilities</v>
      </c>
      <c r="D39" s="19">
        <f>SUM(D35:D37)</f>
        <v>1557131</v>
      </c>
      <c r="E39" s="19">
        <f>SUM(E35:E37)</f>
        <v>772996</v>
      </c>
      <c r="F39" s="20">
        <f>SUM(F35:F37)</f>
        <v>1204268</v>
      </c>
      <c r="G39" s="15">
        <f>IF(COUNTIF(G35:G37,"ERROR")&gt;0,"ERROR",IFERROR(SUM(D39:E39)/F39,0))</f>
        <v>1.9348907386063567</v>
      </c>
      <c r="H39" s="19">
        <f>SUM(H35:H37)</f>
        <v>1613147</v>
      </c>
      <c r="I39" s="19">
        <f>SUM(I35:I37)</f>
        <v>990948</v>
      </c>
      <c r="J39" s="20">
        <f>SUM(J35:J37)</f>
        <v>1208088</v>
      </c>
      <c r="K39" s="15">
        <f>IF(COUNTIF(K35:K37,"ERROR")&gt;0,"ERROR",IFERROR(SUM(H39:I39)/J39,0))</f>
        <v>2.1555507545807919</v>
      </c>
      <c r="L39" s="19">
        <f>SUM(L35:L37)</f>
        <v>1487999</v>
      </c>
      <c r="M39" s="19">
        <f>SUM(M35:M37)</f>
        <v>948099</v>
      </c>
      <c r="N39" s="20">
        <f>SUM(N35:N37)</f>
        <v>1206439</v>
      </c>
      <c r="O39" s="15">
        <f>IF(COUNTIF(O35:O37,"ERROR")&gt;0,"ERROR",IFERROR(SUM(L39:M39)/N39,0))</f>
        <v>2.0192467252799355</v>
      </c>
      <c r="P39" s="19">
        <f>SUM(P35:P37)</f>
        <v>1548951</v>
      </c>
      <c r="Q39" s="19">
        <f>SUM(Q35:Q37)</f>
        <v>1059481</v>
      </c>
      <c r="R39" s="20">
        <f>SUM(R35:R37)</f>
        <v>1206439</v>
      </c>
      <c r="S39" s="15">
        <f>IF(COUNTIF(S35:S37,"ERROR")&gt;0,"ERROR",IFERROR(SUM(P39:Q39)/R39,0))</f>
        <v>2.1620919085009684</v>
      </c>
      <c r="T39" s="19">
        <f>SUM(T35:T37)</f>
        <v>1469583</v>
      </c>
      <c r="U39" s="19">
        <f>SUM(U35:U37)</f>
        <v>966846</v>
      </c>
      <c r="V39" s="20">
        <f>SUM(V35:V37)</f>
        <v>1206439</v>
      </c>
      <c r="W39" s="15">
        <f>IF(COUNTIF(W35:W37,"ERROR")&gt;0,"ERROR",IFERROR(SUM(T39:U39)/V39,0))</f>
        <v>2.0195210864370265</v>
      </c>
      <c r="X39" s="19">
        <f>SUM(X35:X37)</f>
        <v>1553747</v>
      </c>
      <c r="Y39" s="19">
        <f>SUM(Y35:Y37)</f>
        <v>1072964</v>
      </c>
      <c r="Z39" s="20">
        <f>SUM(Z35:Z37)</f>
        <v>1219993</v>
      </c>
      <c r="AA39" s="15">
        <f>IF(COUNTIF(AA35:AA37,"ERROR")&gt;0,"ERROR",IFERROR(SUM(X39:Y39)/Z39,0))</f>
        <v>2.1530541568681132</v>
      </c>
      <c r="AB39" s="19">
        <f>SUM(AB35:AB37)</f>
        <v>1634580</v>
      </c>
      <c r="AC39" s="19">
        <f>SUM(AC35:AC37)</f>
        <v>1061821</v>
      </c>
      <c r="AD39" s="20">
        <f>SUM(AD35:AD37)</f>
        <v>1206171</v>
      </c>
      <c r="AE39" s="15">
        <f>IF(COUNTIF(AE35:AE37,"ERROR")&gt;0,"ERROR",IFERROR(SUM(AB39:AC39)/AD39,0))</f>
        <v>2.2355047501556577</v>
      </c>
      <c r="AF39" s="19">
        <f>SUM(AF35:AF37)</f>
        <v>1495999</v>
      </c>
      <c r="AG39" s="19">
        <f>SUM(AG35:AG37)</f>
        <v>1052458</v>
      </c>
      <c r="AH39" s="20">
        <f>SUM(AH35:AH37)</f>
        <v>1264883</v>
      </c>
      <c r="AI39" s="15">
        <f>IF(COUNTIF(AI35:AI37,"ERROR")&gt;0,"ERROR",IFERROR(SUM(AF39:AG39)/AH39,0))</f>
        <v>2.0147768607847523</v>
      </c>
      <c r="AJ39" s="19">
        <f>SUM(AJ35:AJ37)</f>
        <v>1846152</v>
      </c>
      <c r="AK39" s="19">
        <f>SUM(AK35:AK37)</f>
        <v>1190351</v>
      </c>
      <c r="AL39" s="20">
        <f>SUM(AL35:AL37)</f>
        <v>1286825</v>
      </c>
      <c r="AM39" s="15">
        <f>IF(COUNTIF(AM35:AM37,"ERROR")&gt;0,"ERROR",IFERROR(SUM(AJ39:AK39)/AL39,0))</f>
        <v>2.3596860489965614</v>
      </c>
      <c r="AN39" s="19">
        <f>SUM(AN35:AN37)</f>
        <v>2101735</v>
      </c>
      <c r="AO39" s="19">
        <f>SUM(AO35:AO37)</f>
        <v>1441559</v>
      </c>
      <c r="AP39" s="20">
        <f>SUM(AP35:AP37)</f>
        <v>1287633</v>
      </c>
      <c r="AQ39" s="15">
        <f>IF(COUNTIF(AQ35:AQ37,"ERROR")&gt;0,"ERROR",IFERROR(SUM(AN39:AO39)/AP39,0))</f>
        <v>2.7517887472595066</v>
      </c>
      <c r="AR39" s="19">
        <f>SUM(AR35:AR37)</f>
        <v>2049388</v>
      </c>
      <c r="AS39" s="19">
        <f>SUM(AS35:AS37)</f>
        <v>1420438</v>
      </c>
      <c r="AT39" s="20">
        <f>SUM(AT35:AT37)</f>
        <v>1300878</v>
      </c>
      <c r="AU39" s="15">
        <f>IF(COUNTIF(AU35:AU37,"ERROR")&gt;0,"ERROR",IFERROR(SUM(AR39:AS39)/AT39,0))</f>
        <v>2.6672954727499429</v>
      </c>
    </row>
    <row r="40" spans="1:47" x14ac:dyDescent="0.25">
      <c r="A40" s="1"/>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row>
    <row r="41" spans="1:47" x14ac:dyDescent="0.25">
      <c r="A41" s="1"/>
      <c r="B41" s="3" t="s">
        <v>44</v>
      </c>
      <c r="C41" s="11" t="s">
        <v>45</v>
      </c>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row>
    <row r="42" spans="1:47" x14ac:dyDescent="0.25">
      <c r="A42" s="1"/>
      <c r="B42" s="8"/>
      <c r="C42" s="12" t="s">
        <v>29</v>
      </c>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row>
    <row r="43" spans="1:47" x14ac:dyDescent="0.25">
      <c r="A43" s="1"/>
      <c r="B43" s="8"/>
      <c r="C43" s="8" t="s">
        <v>46</v>
      </c>
      <c r="D43" s="82">
        <v>1669914</v>
      </c>
      <c r="E43" s="82"/>
      <c r="F43" s="83">
        <v>622864</v>
      </c>
      <c r="G43" s="15">
        <f>IF(SUMPRODUCT(LEN(D43:F43))=0,"",IF(AND(F43&gt;0,OR(LEN(D43)=0,D43=0),OR(LEN(E43)=0,E43=0)),"ERROR",IF(AND(OR(F43=0,F43=0),OR(D43&gt;0,E43&gt;0)),"ERROR",IFERROR(SUM(D43:E43)/F43,"ERROR"))))</f>
        <v>2.681025071283619</v>
      </c>
      <c r="H43" s="82">
        <v>543350</v>
      </c>
      <c r="I43" s="82"/>
      <c r="J43" s="83">
        <v>625889</v>
      </c>
      <c r="K43" s="15">
        <f>IF(SUMPRODUCT(LEN(H43:J43))=0,"",IF(AND(J43&gt;0,OR(LEN(H43)=0,H43=0),OR(LEN(I43)=0,I43=0)),"ERROR",IF(AND(OR(J43=0,J43=0),OR(H43&gt;0,I43&gt;0)),"ERROR",IFERROR(SUM(H43:I43)/J43,"ERROR"))))</f>
        <v>0.86812517874575201</v>
      </c>
      <c r="L43" s="82">
        <v>3138629</v>
      </c>
      <c r="M43" s="82" t="s">
        <v>31</v>
      </c>
      <c r="N43" s="83">
        <v>626628</v>
      </c>
      <c r="O43" s="15">
        <f>IF(SUMPRODUCT(LEN(L43:N43))=0,"",IF(AND(N43&gt;0,OR(LEN(L43)=0,L43=0),OR(LEN(M43)=0,M43=0)),"ERROR",IF(AND(OR(N43=0,N43=0),OR(L43&gt;0,M43&gt;0)),"ERROR",IFERROR(SUM(L43:M43)/N43,"ERROR"))))</f>
        <v>5.0087595830381026</v>
      </c>
      <c r="P43" s="82">
        <v>327968</v>
      </c>
      <c r="Q43" s="82" t="s">
        <v>31</v>
      </c>
      <c r="R43" s="83">
        <v>626628</v>
      </c>
      <c r="S43" s="15">
        <f>IF(SUMPRODUCT(LEN(P43:R43))=0,"",IF(AND(R43&gt;0,OR(LEN(P43)=0,P43=0),OR(LEN(Q43)=0,Q43=0)),"ERROR",IF(AND(OR(R43=0,R43=0),OR(P43&gt;0,Q43&gt;0)),"ERROR",IFERROR(SUM(P43:Q43)/R43,"ERROR"))))</f>
        <v>0.52338548548740238</v>
      </c>
      <c r="T43" s="82">
        <v>649747</v>
      </c>
      <c r="U43" s="82"/>
      <c r="V43" s="108">
        <v>626628</v>
      </c>
      <c r="W43" s="15">
        <f>IF(SUMPRODUCT(LEN(T43:V43))=0,"",IF(AND(V43&gt;0,OR(LEN(T43)=0,T43=0),OR(LEN(U43)=0,U43=0)),"ERROR",IF(AND(OR(V43=0,V43=0),OR(T43&gt;0,U43&gt;0)),"ERROR",IFERROR(SUM(T43:U43)/V43,"ERROR"))))</f>
        <v>1.0368942977332645</v>
      </c>
      <c r="X43" s="82">
        <v>856084</v>
      </c>
      <c r="Y43" s="82"/>
      <c r="Z43" s="83">
        <v>639731</v>
      </c>
      <c r="AA43" s="15">
        <f>IF(SUMPRODUCT(LEN(X43:Z43))=0,"",IF(AND(Z43&gt;0,OR(LEN(X43)=0,X43=0),OR(LEN(Y43)=0,Y43=0)),"ERROR",IF(AND(OR(Z43=0,Z43=0),OR(X43&gt;0,Y43&gt;0)),"ERROR",IFERROR(SUM(X43:Y43)/Z43,"ERROR"))))</f>
        <v>1.3381937095435426</v>
      </c>
      <c r="AB43" s="82">
        <v>1055702</v>
      </c>
      <c r="AC43" s="82"/>
      <c r="AD43" s="83">
        <v>625909</v>
      </c>
      <c r="AE43" s="15">
        <f>IF(SUMPRODUCT(LEN(AB43:AD43))=0,"",IF(AND(AD43&gt;0,OR(LEN(AB43)=0,AB43=0),OR(LEN(AC43)=0,AC43=0)),"ERROR",IF(AND(OR(AD43=0,AD43=0),OR(AB43&gt;0,AC43&gt;0)),"ERROR",IFERROR(SUM(AB43:AC43)/AD43,"ERROR"))))</f>
        <v>1.6866701069963845</v>
      </c>
      <c r="AF43" s="82">
        <v>278777</v>
      </c>
      <c r="AG43" s="82"/>
      <c r="AH43" s="83">
        <v>684621</v>
      </c>
      <c r="AI43" s="15">
        <f>IF(SUMPRODUCT(LEN(AF43:AH43))=0,"",IF(AND(AH43&gt;0,OR(LEN(AF43)=0,AF43=0),OR(LEN(AG43)=0,AG43=0)),"ERROR",IF(AND(OR(AH43=0,AH43=0),OR(AF43&gt;0,AG43&gt;0)),"ERROR",IFERROR(SUM(AF43:AG43)/AH43,"ERROR"))))</f>
        <v>0.4071990196035471</v>
      </c>
      <c r="AJ43" s="82">
        <v>3557960</v>
      </c>
      <c r="AK43" s="82"/>
      <c r="AL43" s="83">
        <v>706563</v>
      </c>
      <c r="AM43" s="15">
        <f>IF(SUMPRODUCT(LEN(AJ43:AL43))=0,"",IF(AND(AL43&gt;0,OR(LEN(AJ43)=0,AJ43=0),OR(LEN(AK43)=0,AK43=0)),"ERROR",IF(AND(OR(AL43=0,AL43=0),OR(AJ43&gt;0,AK43&gt;0)),"ERROR",IFERROR(SUM(AJ43:AK43)/AL43,"ERROR"))))</f>
        <v>5.0355877678282051</v>
      </c>
      <c r="AN43" s="82">
        <v>942088</v>
      </c>
      <c r="AO43" s="82"/>
      <c r="AP43" s="83">
        <v>738046</v>
      </c>
      <c r="AQ43" s="15">
        <f>IF(SUMPRODUCT(LEN(AN43:AP43))=0,"",IF(AND(AP43&gt;0,OR(LEN(AN43)=0,AN43=0),OR(LEN(AO43)=0,AO43=0)),"ERROR",IF(AND(OR(AP43=0,AP43=0),OR(AN43&gt;0,AO43&gt;0)),"ERROR",IFERROR(SUM(AN43:AO43)/AP43,"ERROR"))))</f>
        <v>1.2764624427203723</v>
      </c>
      <c r="AR43" s="13">
        <v>1467764</v>
      </c>
      <c r="AS43" s="13"/>
      <c r="AT43" s="14">
        <v>751291</v>
      </c>
      <c r="AU43" s="15">
        <f>IF(SUMPRODUCT(LEN(AR43:AT43))=0,"",IF(AND(AT43&gt;0,OR(LEN(AR43)=0,AR43=0),OR(LEN(AS43)=0,AS43=0)),"ERROR",IF(AND(OR(AT43=0,AT43=0),OR(AR43&gt;0,AS43&gt;0)),"ERROR",IFERROR(SUM(AR43:AS43)/AT43,"ERROR"))))</f>
        <v>1.9536557738612601</v>
      </c>
    </row>
    <row r="44" spans="1:47" x14ac:dyDescent="0.25">
      <c r="A44" s="1"/>
      <c r="B44" s="8"/>
      <c r="C44" s="8" t="s">
        <v>32</v>
      </c>
      <c r="D44" s="82" t="s">
        <v>31</v>
      </c>
      <c r="E44" s="82" t="s">
        <v>31</v>
      </c>
      <c r="F44" s="83" t="s">
        <v>31</v>
      </c>
      <c r="G44" s="15" t="str">
        <f>IF(SUMPRODUCT(LEN(D44:F44))=0,"",IF(AND(F44&gt;0,OR(LEN(D44)=0,D44=0),OR(LEN(E44)=0,E44=0)),"ERROR",IF(AND(OR(F44=0,F44=0),OR(D44&gt;0,E44&gt;0)),"ERROR",IFERROR(SUM(D44:E44)/F44,"ERROR"))))</f>
        <v/>
      </c>
      <c r="H44" s="82"/>
      <c r="I44" s="82"/>
      <c r="J44" s="83"/>
      <c r="K44" s="15" t="str">
        <f>IF(SUMPRODUCT(LEN(H44:J44))=0,"",IF(AND(J44&gt;0,OR(LEN(H44)=0,H44=0),OR(LEN(I44)=0,I44=0)),"ERROR",IF(AND(OR(J44=0,J44=0),OR(H44&gt;0,I44&gt;0)),"ERROR",IFERROR(SUM(H44:I44)/J44,"ERROR"))))</f>
        <v/>
      </c>
      <c r="L44" s="82" t="s">
        <v>31</v>
      </c>
      <c r="M44" s="82" t="s">
        <v>31</v>
      </c>
      <c r="N44" s="83" t="s">
        <v>31</v>
      </c>
      <c r="O44" s="15" t="str">
        <f>IF(SUMPRODUCT(LEN(L44:N44))=0,"",IF(AND(N44&gt;0,OR(LEN(L44)=0,L44=0),OR(LEN(M44)=0,M44=0)),"ERROR",IF(AND(OR(N44=0,N44=0),OR(L44&gt;0,M44&gt;0)),"ERROR",IFERROR(SUM(L44:M44)/N44,"ERROR"))))</f>
        <v/>
      </c>
      <c r="P44" s="82" t="s">
        <v>31</v>
      </c>
      <c r="Q44" s="82" t="s">
        <v>31</v>
      </c>
      <c r="R44" s="83" t="s">
        <v>31</v>
      </c>
      <c r="S44" s="15" t="str">
        <f>IF(SUMPRODUCT(LEN(P44:R44))=0,"",IF(AND(R44&gt;0,OR(LEN(P44)=0,P44=0),OR(LEN(Q44)=0,Q44=0)),"ERROR",IF(AND(OR(R44=0,R44=0),OR(P44&gt;0,Q44&gt;0)),"ERROR",IFERROR(SUM(P44:Q44)/R44,"ERROR"))))</f>
        <v/>
      </c>
      <c r="T44" s="82"/>
      <c r="U44" s="82"/>
      <c r="V44" s="108"/>
      <c r="W44" s="15" t="str">
        <f>IF(SUMPRODUCT(LEN(T44:V44))=0,"",IF(AND(V44&gt;0,OR(LEN(T44)=0,T44=0),OR(LEN(U44)=0,U44=0)),"ERROR",IF(AND(OR(V44=0,V44=0),OR(T44&gt;0,U44&gt;0)),"ERROR",IFERROR(SUM(T44:U44)/V44,"ERROR"))))</f>
        <v/>
      </c>
      <c r="X44" s="82"/>
      <c r="Y44" s="82"/>
      <c r="Z44" s="83" t="s">
        <v>31</v>
      </c>
      <c r="AA44" s="15" t="str">
        <f>IF(SUMPRODUCT(LEN(X44:Z44))=0,"",IF(AND(Z44&gt;0,OR(LEN(X44)=0,X44=0),OR(LEN(Y44)=0,Y44=0)),"ERROR",IF(AND(OR(Z44=0,Z44=0),OR(X44&gt;0,Y44&gt;0)),"ERROR",IFERROR(SUM(X44:Y44)/Z44,"ERROR"))))</f>
        <v/>
      </c>
      <c r="AB44" s="82"/>
      <c r="AC44" s="82"/>
      <c r="AD44" s="83" t="s">
        <v>31</v>
      </c>
      <c r="AE44" s="15" t="str">
        <f>IF(SUMPRODUCT(LEN(AB44:AD44))=0,"",IF(AND(AD44&gt;0,OR(LEN(AB44)=0,AB44=0),OR(LEN(AC44)=0,AC44=0)),"ERROR",IF(AND(OR(AD44=0,AD44=0),OR(AB44&gt;0,AC44&gt;0)),"ERROR",IFERROR(SUM(AB44:AC44)/AD44,"ERROR"))))</f>
        <v/>
      </c>
      <c r="AF44" s="82"/>
      <c r="AG44" s="82"/>
      <c r="AH44" s="83" t="s">
        <v>31</v>
      </c>
      <c r="AI44" s="15" t="str">
        <f>IF(SUMPRODUCT(LEN(AF44:AH44))=0,"",IF(AND(AH44&gt;0,OR(LEN(AF44)=0,AF44=0),OR(LEN(AG44)=0,AG44=0)),"ERROR",IF(AND(OR(AH44=0,AH44=0),OR(AF44&gt;0,AG44&gt;0)),"ERROR",IFERROR(SUM(AF44:AG44)/AH44,"ERROR"))))</f>
        <v/>
      </c>
      <c r="AJ44" s="82"/>
      <c r="AK44" s="82"/>
      <c r="AL44" s="83"/>
      <c r="AM44" s="15" t="str">
        <f>IF(SUMPRODUCT(LEN(AJ44:AL44))=0,"",IF(AND(AL44&gt;0,OR(LEN(AJ44)=0,AJ44=0),OR(LEN(AK44)=0,AK44=0)),"ERROR",IF(AND(OR(AL44=0,AL44=0),OR(AJ44&gt;0,AK44&gt;0)),"ERROR",IFERROR(SUM(AJ44:AK44)/AL44,"ERROR"))))</f>
        <v/>
      </c>
      <c r="AN44" s="82"/>
      <c r="AO44" s="82"/>
      <c r="AP44" s="83"/>
      <c r="AQ44" s="15" t="str">
        <f>IF(SUMPRODUCT(LEN(AN44:AP44))=0,"",IF(AND(AP44&gt;0,OR(LEN(AN44)=0,AN44=0),OR(LEN(AO44)=0,AO44=0)),"ERROR",IF(AND(OR(AP44=0,AP44=0),OR(AN44&gt;0,AO44&gt;0)),"ERROR",IFERROR(SUM(AN44:AO44)/AP44,"ERROR"))))</f>
        <v/>
      </c>
      <c r="AR44" s="13"/>
      <c r="AS44" s="13"/>
      <c r="AT44" s="14"/>
      <c r="AU44" s="15" t="str">
        <f>IF(SUMPRODUCT(LEN(AR44:AT44))=0,"",IF(AND(AT44&gt;0,OR(LEN(AR44)=0,AR44=0),OR(LEN(AS44)=0,AS44=0)),"ERROR",IF(AND(OR(AT44=0,AT44=0),OR(AR44&gt;0,AS44&gt;0)),"ERROR",IFERROR(SUM(AR44:AS44)/AT44,"ERROR"))))</f>
        <v/>
      </c>
    </row>
    <row r="45" spans="1:47" x14ac:dyDescent="0.25">
      <c r="A45" s="1"/>
      <c r="B45" s="8"/>
      <c r="C45" s="8" t="s">
        <v>33</v>
      </c>
      <c r="D45" s="82" t="s">
        <v>31</v>
      </c>
      <c r="E45" s="82">
        <v>1051406</v>
      </c>
      <c r="F45" s="83">
        <v>581404</v>
      </c>
      <c r="G45" s="15">
        <f>IF(SUMPRODUCT(LEN(D45:F45))=0,"",IF(AND(F45&gt;0,OR(LEN(D45)=0,D45=0),OR(LEN(E45)=0,E45=0)),"ERROR",IF(AND(OR(F45=0,F45=0),OR(D45&gt;0,E45&gt;0)),"ERROR",IFERROR(SUM(D45:E45)/F45,"ERROR"))))</f>
        <v>1.8083914111358024</v>
      </c>
      <c r="H45" s="82"/>
      <c r="I45" s="82">
        <v>877162</v>
      </c>
      <c r="J45" s="83">
        <v>582199</v>
      </c>
      <c r="K45" s="15">
        <f>IF(SUMPRODUCT(LEN(H45:J45))=0,"",IF(AND(J45&gt;0,OR(LEN(H45)=0,H45=0),OR(LEN(I45)=0,I45=0)),"ERROR",IF(AND(OR(J45=0,J45=0),OR(H45&gt;0,I45&gt;0)),"ERROR",IFERROR(SUM(H45:I45)/J45,"ERROR"))))</f>
        <v>1.5066360471247804</v>
      </c>
      <c r="L45" s="82" t="s">
        <v>31</v>
      </c>
      <c r="M45" s="82">
        <v>1232410</v>
      </c>
      <c r="N45" s="83">
        <v>579811</v>
      </c>
      <c r="O45" s="15">
        <f>IF(SUMPRODUCT(LEN(L45:N45))=0,"",IF(AND(N45&gt;0,OR(LEN(L45)=0,L45=0),OR(LEN(M45)=0,M45=0)),"ERROR",IF(AND(OR(N45=0,N45=0),OR(L45&gt;0,M45&gt;0)),"ERROR",IFERROR(SUM(L45:M45)/N45,"ERROR"))))</f>
        <v>2.1255374596204626</v>
      </c>
      <c r="P45" s="82" t="s">
        <v>31</v>
      </c>
      <c r="Q45" s="82">
        <v>1902345</v>
      </c>
      <c r="R45" s="83">
        <v>579811</v>
      </c>
      <c r="S45" s="15">
        <f>IF(SUMPRODUCT(LEN(P45:R45))=0,"",IF(AND(R45&gt;0,OR(LEN(P45)=0,P45=0),OR(LEN(Q45)=0,Q45=0)),"ERROR",IF(AND(OR(R45=0,R45=0),OR(P45&gt;0,Q45&gt;0)),"ERROR",IFERROR(SUM(P45:Q45)/R45,"ERROR"))))</f>
        <v>3.2809743174931141</v>
      </c>
      <c r="T45" s="82"/>
      <c r="U45" s="82">
        <v>1180776</v>
      </c>
      <c r="V45" s="108">
        <v>579811</v>
      </c>
      <c r="W45" s="15">
        <f>IF(SUMPRODUCT(LEN(T45:V45))=0,"",IF(AND(V45&gt;0,OR(LEN(T45)=0,T45=0),OR(LEN(U45)=0,U45=0)),"ERROR",IF(AND(OR(V45=0,V45=0),OR(T45&gt;0,U45&gt;0)),"ERROR",IFERROR(SUM(T45:U45)/V45,"ERROR"))))</f>
        <v>2.0364843026434478</v>
      </c>
      <c r="X45" s="82"/>
      <c r="Y45" s="82">
        <v>1331704</v>
      </c>
      <c r="Z45" s="83">
        <v>580262</v>
      </c>
      <c r="AA45" s="15">
        <f>IF(SUMPRODUCT(LEN(X45:Z45))=0,"",IF(AND(Z45&gt;0,OR(LEN(X45)=0,X45=0),OR(LEN(Y45)=0,Y45=0)),"ERROR",IF(AND(OR(Z45=0,Z45=0),OR(X45&gt;0,Y45&gt;0)),"ERROR",IFERROR(SUM(X45:Y45)/Z45,"ERROR"))))</f>
        <v>2.2950046703041038</v>
      </c>
      <c r="AB45" s="82"/>
      <c r="AC45" s="82">
        <v>2617683</v>
      </c>
      <c r="AD45" s="83">
        <v>580262</v>
      </c>
      <c r="AE45" s="15">
        <f>IF(SUMPRODUCT(LEN(AB45:AD45))=0,"",IF(AND(AD45&gt;0,OR(LEN(AB45)=0,AB45=0),OR(LEN(AC45)=0,AC45=0)),"ERROR",IF(AND(OR(AD45=0,AD45=0),OR(AB45&gt;0,AC45&gt;0)),"ERROR",IFERROR(SUM(AB45:AC45)/AD45,"ERROR"))))</f>
        <v>4.5112087298496197</v>
      </c>
      <c r="AF45" s="82"/>
      <c r="AG45" s="82">
        <v>2125320</v>
      </c>
      <c r="AH45" s="83">
        <v>580262</v>
      </c>
      <c r="AI45" s="15">
        <f>IF(SUMPRODUCT(LEN(AF45:AH45))=0,"",IF(AND(AH45&gt;0,OR(LEN(AF45)=0,AF45=0),OR(LEN(AG45)=0,AG45=0)),"ERROR",IF(AND(OR(AH45=0,AH45=0),OR(AF45&gt;0,AG45&gt;0)),"ERROR",IFERROR(SUM(AF45:AG45)/AH45,"ERROR"))))</f>
        <v>3.6626903019670425</v>
      </c>
      <c r="AJ45" s="82"/>
      <c r="AK45" s="82">
        <v>2011329</v>
      </c>
      <c r="AL45" s="83">
        <v>580262</v>
      </c>
      <c r="AM45" s="15">
        <f>IF(SUMPRODUCT(LEN(AJ45:AL45))=0,"",IF(AND(AL45&gt;0,OR(LEN(AJ45)=0,AJ45=0),OR(LEN(AK45)=0,AK45=0)),"ERROR",IF(AND(OR(AL45=0,AL45=0),OR(AJ45&gt;0,AK45&gt;0)),"ERROR",IFERROR(SUM(AJ45:AK45)/AL45,"ERROR"))))</f>
        <v>3.4662428351330949</v>
      </c>
      <c r="AN45" s="82"/>
      <c r="AO45" s="82">
        <v>1182431</v>
      </c>
      <c r="AP45" s="83">
        <v>549587</v>
      </c>
      <c r="AQ45" s="15">
        <f>IF(SUMPRODUCT(LEN(AN45:AP45))=0,"",IF(AND(AP45&gt;0,OR(LEN(AN45)=0,AN45=0),OR(LEN(AO45)=0,AO45=0)),"ERROR",IF(AND(OR(AP45=0,AP45=0),OR(AN45&gt;0,AO45&gt;0)),"ERROR",IFERROR(SUM(AN45:AO45)/AP45,"ERROR"))))</f>
        <v>2.1514901189438613</v>
      </c>
      <c r="AR45" s="13"/>
      <c r="AS45" s="13">
        <v>1437711</v>
      </c>
      <c r="AT45" s="14">
        <v>549587</v>
      </c>
      <c r="AU45" s="15">
        <f>IF(SUMPRODUCT(LEN(AR45:AT45))=0,"",IF(AND(AT45&gt;0,OR(LEN(AR45)=0,AR45=0),OR(LEN(AS45)=0,AS45=0)),"ERROR",IF(AND(OR(AT45=0,AT45=0),OR(AR45&gt;0,AS45&gt;0)),"ERROR",IFERROR(SUM(AR45:AS45)/AT45,"ERROR"))))</f>
        <v>2.6159843664424378</v>
      </c>
    </row>
    <row r="46" spans="1:47" x14ac:dyDescent="0.25">
      <c r="A46" s="1"/>
      <c r="B46" s="8"/>
      <c r="C46" s="8"/>
      <c r="D46" s="16"/>
      <c r="E46" s="16"/>
      <c r="F46" s="17"/>
      <c r="G46" s="18"/>
      <c r="H46" s="16"/>
      <c r="I46" s="16"/>
      <c r="J46" s="17"/>
      <c r="K46" s="18"/>
      <c r="L46" s="16"/>
      <c r="M46" s="16"/>
      <c r="N46" s="17"/>
      <c r="O46" s="18"/>
      <c r="P46" s="16"/>
      <c r="Q46" s="16"/>
      <c r="R46" s="17"/>
      <c r="S46" s="18"/>
      <c r="T46" s="16"/>
      <c r="U46" s="16"/>
      <c r="V46" s="17"/>
      <c r="W46" s="18"/>
      <c r="X46" s="16"/>
      <c r="Y46" s="16"/>
      <c r="Z46" s="17"/>
      <c r="AA46" s="18"/>
      <c r="AB46" s="16"/>
      <c r="AC46" s="16"/>
      <c r="AD46" s="17"/>
      <c r="AE46" s="18"/>
      <c r="AF46" s="16"/>
      <c r="AG46" s="16"/>
      <c r="AH46" s="17"/>
      <c r="AI46" s="18"/>
      <c r="AJ46" s="16"/>
      <c r="AK46" s="16"/>
      <c r="AL46" s="17"/>
      <c r="AM46" s="18"/>
      <c r="AN46" s="16"/>
      <c r="AO46" s="16"/>
      <c r="AP46" s="17"/>
      <c r="AQ46" s="18"/>
      <c r="AR46" s="16"/>
      <c r="AS46" s="16"/>
      <c r="AT46" s="17"/>
      <c r="AU46" s="18"/>
    </row>
    <row r="47" spans="1:47" x14ac:dyDescent="0.25">
      <c r="A47" s="1"/>
      <c r="B47" s="8"/>
      <c r="C47" s="7" t="str">
        <f>"SUBTOTAL "&amp;C41</f>
        <v>SUBTOTAL Major Repairs</v>
      </c>
      <c r="D47" s="19">
        <f>SUM(D43:D45)</f>
        <v>1669914</v>
      </c>
      <c r="E47" s="19">
        <f>SUM(E43:E45)</f>
        <v>1051406</v>
      </c>
      <c r="F47" s="20">
        <f>SUM(F43:F45)</f>
        <v>1204268</v>
      </c>
      <c r="G47" s="15">
        <f>IF(COUNTIF(G43:G45,"ERROR")&gt;0,"ERROR",IFERROR(SUM(D47:E47)/F47,0))</f>
        <v>2.259729561858324</v>
      </c>
      <c r="H47" s="19">
        <f>SUM(H43:H45)</f>
        <v>543350</v>
      </c>
      <c r="I47" s="19">
        <f>SUM(I43:I45)</f>
        <v>877162</v>
      </c>
      <c r="J47" s="20">
        <f>SUM(J43:J45)</f>
        <v>1208088</v>
      </c>
      <c r="K47" s="15">
        <f>IF(COUNTIF(K43:K45,"ERROR")&gt;0,"ERROR",IFERROR(SUM(H47:I47)/J47,0))</f>
        <v>1.1758348729562746</v>
      </c>
      <c r="L47" s="19">
        <f>SUM(L43:L45)</f>
        <v>3138629</v>
      </c>
      <c r="M47" s="19">
        <f>SUM(M43:M45)</f>
        <v>1232410</v>
      </c>
      <c r="N47" s="20">
        <f>SUM(N43:N45)</f>
        <v>1206439</v>
      </c>
      <c r="O47" s="15">
        <f>IF(COUNTIF(O43:O45,"ERROR")&gt;0,"ERROR",IFERROR(SUM(L47:M47)/N47,0))</f>
        <v>3.6230915943532991</v>
      </c>
      <c r="P47" s="19">
        <f>SUM(P43:P45)</f>
        <v>327968</v>
      </c>
      <c r="Q47" s="19">
        <f>SUM(Q43:Q45)</f>
        <v>1902345</v>
      </c>
      <c r="R47" s="20">
        <f>SUM(R43:R45)</f>
        <v>1206439</v>
      </c>
      <c r="S47" s="15">
        <f>IF(COUNTIF(S43:S45,"ERROR")&gt;0,"ERROR",IFERROR(SUM(P47:Q47)/R47,0))</f>
        <v>1.8486744874792675</v>
      </c>
      <c r="T47" s="19">
        <f>SUM(T43:T45)</f>
        <v>649747</v>
      </c>
      <c r="U47" s="19">
        <f>SUM(U43:U45)</f>
        <v>1180776</v>
      </c>
      <c r="V47" s="20">
        <f>SUM(V43:V45)</f>
        <v>1206439</v>
      </c>
      <c r="W47" s="15">
        <f>IF(COUNTIF(W43:W45,"ERROR")&gt;0,"ERROR",IFERROR(SUM(T47:U47)/V47,0))</f>
        <v>1.5172942850819644</v>
      </c>
      <c r="X47" s="19">
        <f>SUM(X43:X45)</f>
        <v>856084</v>
      </c>
      <c r="Y47" s="19">
        <f>SUM(Y43:Y45)</f>
        <v>1331704</v>
      </c>
      <c r="Z47" s="20">
        <f>SUM(Z43:Z45)</f>
        <v>1219993</v>
      </c>
      <c r="AA47" s="15">
        <f>IF(COUNTIF(AA43:AA45,"ERROR")&gt;0,"ERROR",IFERROR(SUM(X47:Y47)/Z47,0))</f>
        <v>1.7932791417655676</v>
      </c>
      <c r="AB47" s="19">
        <f>SUM(AB43:AB45)</f>
        <v>1055702</v>
      </c>
      <c r="AC47" s="19">
        <f>SUM(AC43:AC45)</f>
        <v>2617683</v>
      </c>
      <c r="AD47" s="20">
        <f>SUM(AD43:AD45)</f>
        <v>1206171</v>
      </c>
      <c r="AE47" s="15">
        <f>IF(COUNTIF(AE43:AE45,"ERROR")&gt;0,"ERROR",IFERROR(SUM(AB47:AC47)/AD47,0))</f>
        <v>3.045492720352255</v>
      </c>
      <c r="AF47" s="19">
        <f>SUM(AF43:AF45)</f>
        <v>278777</v>
      </c>
      <c r="AG47" s="19">
        <f>SUM(AG43:AG45)</f>
        <v>2125320</v>
      </c>
      <c r="AH47" s="20">
        <f>SUM(AH43:AH45)</f>
        <v>1264883</v>
      </c>
      <c r="AI47" s="15">
        <f>IF(COUNTIF(AI43:AI45,"ERROR")&gt;0,"ERROR",IFERROR(SUM(AF47:AG47)/AH47,0))</f>
        <v>1.9006477278926193</v>
      </c>
      <c r="AJ47" s="19">
        <f>SUM(AJ43:AJ45)</f>
        <v>3557960</v>
      </c>
      <c r="AK47" s="19">
        <f>SUM(AK43:AK45)</f>
        <v>2011329</v>
      </c>
      <c r="AL47" s="20">
        <f>SUM(AL43:AL45)</f>
        <v>1286825</v>
      </c>
      <c r="AM47" s="15">
        <f>IF(COUNTIF(AM43:AM45,"ERROR")&gt;0,"ERROR",IFERROR(SUM(AJ47:AK47)/AL47,0))</f>
        <v>4.327930371262604</v>
      </c>
      <c r="AN47" s="19">
        <f>SUM(AN43:AN45)</f>
        <v>942088</v>
      </c>
      <c r="AO47" s="19">
        <f>SUM(AO43:AO45)</f>
        <v>1182431</v>
      </c>
      <c r="AP47" s="20">
        <f>SUM(AP43:AP45)</f>
        <v>1287633</v>
      </c>
      <c r="AQ47" s="15">
        <f>IF(COUNTIF(AQ43:AQ45,"ERROR")&gt;0,"ERROR",IFERROR(SUM(AN47:AO47)/AP47,0))</f>
        <v>1.6499414041112646</v>
      </c>
      <c r="AR47" s="19">
        <f>SUM(AR43:AR45)</f>
        <v>1467764</v>
      </c>
      <c r="AS47" s="19">
        <f>SUM(AS43:AS45)</f>
        <v>1437711</v>
      </c>
      <c r="AT47" s="20">
        <f>SUM(AT43:AT45)</f>
        <v>1300878</v>
      </c>
      <c r="AU47" s="15">
        <f>IF(COUNTIF(AU43:AU45,"ERROR")&gt;0,"ERROR",IFERROR(SUM(AR47:AS47)/AT47,0))</f>
        <v>2.2334723163893924</v>
      </c>
    </row>
    <row r="48" spans="1:47" x14ac:dyDescent="0.25">
      <c r="A48" s="1"/>
      <c r="B48" s="8"/>
      <c r="C48" s="8"/>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row>
    <row r="49" spans="1:47" x14ac:dyDescent="0.25">
      <c r="A49" s="1"/>
      <c r="B49" s="3"/>
      <c r="C49" s="26" t="s">
        <v>47</v>
      </c>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row>
    <row r="50" spans="1:47" x14ac:dyDescent="0.25">
      <c r="A50" s="1"/>
      <c r="B50" s="8"/>
      <c r="C50" s="12" t="s">
        <v>29</v>
      </c>
      <c r="D50" s="34" t="s">
        <v>48</v>
      </c>
      <c r="E50" s="34" t="s">
        <v>48</v>
      </c>
      <c r="F50" s="35" t="s">
        <v>49</v>
      </c>
      <c r="G50" s="34" t="s">
        <v>48</v>
      </c>
      <c r="H50" s="34" t="s">
        <v>48</v>
      </c>
      <c r="I50" s="34" t="s">
        <v>48</v>
      </c>
      <c r="J50" s="35" t="s">
        <v>49</v>
      </c>
      <c r="K50" s="34" t="s">
        <v>48</v>
      </c>
      <c r="L50" s="34" t="s">
        <v>48</v>
      </c>
      <c r="M50" s="34" t="s">
        <v>48</v>
      </c>
      <c r="N50" s="35" t="s">
        <v>49</v>
      </c>
      <c r="O50" s="34" t="s">
        <v>48</v>
      </c>
      <c r="P50" s="34" t="s">
        <v>48</v>
      </c>
      <c r="Q50" s="34" t="s">
        <v>48</v>
      </c>
      <c r="R50" s="35" t="s">
        <v>49</v>
      </c>
      <c r="S50" s="34" t="s">
        <v>48</v>
      </c>
      <c r="T50" s="34" t="s">
        <v>48</v>
      </c>
      <c r="U50" s="34" t="s">
        <v>48</v>
      </c>
      <c r="V50" s="35" t="s">
        <v>49</v>
      </c>
      <c r="W50" s="34" t="s">
        <v>48</v>
      </c>
      <c r="X50" s="34" t="s">
        <v>48</v>
      </c>
      <c r="Y50" s="34" t="s">
        <v>48</v>
      </c>
      <c r="Z50" s="35" t="s">
        <v>49</v>
      </c>
      <c r="AA50" s="34" t="s">
        <v>48</v>
      </c>
      <c r="AB50" s="34" t="s">
        <v>48</v>
      </c>
      <c r="AC50" s="34" t="s">
        <v>48</v>
      </c>
      <c r="AD50" s="35" t="s">
        <v>49</v>
      </c>
      <c r="AE50" s="34" t="s">
        <v>48</v>
      </c>
      <c r="AF50" s="34" t="s">
        <v>48</v>
      </c>
      <c r="AG50" s="34" t="s">
        <v>48</v>
      </c>
      <c r="AH50" s="35" t="s">
        <v>49</v>
      </c>
      <c r="AI50" s="34" t="s">
        <v>48</v>
      </c>
      <c r="AJ50" s="34" t="s">
        <v>48</v>
      </c>
      <c r="AK50" s="34" t="s">
        <v>48</v>
      </c>
      <c r="AL50" s="35" t="s">
        <v>49</v>
      </c>
      <c r="AM50" s="34" t="s">
        <v>48</v>
      </c>
      <c r="AN50" s="34" t="s">
        <v>48</v>
      </c>
      <c r="AO50" s="34" t="s">
        <v>48</v>
      </c>
      <c r="AP50" s="35" t="s">
        <v>49</v>
      </c>
      <c r="AQ50" s="34" t="s">
        <v>48</v>
      </c>
      <c r="AR50" s="34" t="s">
        <v>48</v>
      </c>
      <c r="AS50" s="34" t="s">
        <v>48</v>
      </c>
      <c r="AT50" s="35" t="s">
        <v>49</v>
      </c>
      <c r="AU50" s="34" t="s">
        <v>48</v>
      </c>
    </row>
    <row r="51" spans="1:47" x14ac:dyDescent="0.25">
      <c r="A51" s="1"/>
      <c r="B51" s="8"/>
      <c r="C51" s="8" t="s">
        <v>50</v>
      </c>
      <c r="D51" s="19">
        <f t="shared" ref="D51:E53" si="0">SUM(D10,D18,D27,D35,D43)</f>
        <v>5433468</v>
      </c>
      <c r="E51" s="19">
        <f t="shared" si="0"/>
        <v>0</v>
      </c>
      <c r="F51" s="20">
        <f>IFERROR(MEDIAN(F10,F18,F27,F35,F43),0)</f>
        <v>622864</v>
      </c>
      <c r="G51" s="15">
        <f>SUM(G10,G18,G27,G35,G43)</f>
        <v>8.7233617611549228</v>
      </c>
      <c r="H51" s="19">
        <f>SUM(H10,H18,H27,H35,H43)</f>
        <v>4662755</v>
      </c>
      <c r="I51" s="19">
        <f>SUM(I10,I18,I27,I35,I43)</f>
        <v>0</v>
      </c>
      <c r="J51" s="20">
        <f>IFERROR(MEDIAN(J10,J18,J27,J35,J43),0)</f>
        <v>625889</v>
      </c>
      <c r="K51" s="15">
        <f>SUM(K10,K18,K27,K35,K43)</f>
        <v>7.449811388281308</v>
      </c>
      <c r="L51" s="19">
        <f>SUM(L10,L18,L27,L35,L43)</f>
        <v>6908089</v>
      </c>
      <c r="M51" s="19">
        <f>SUM(M10,M18,M27,M35,M43)</f>
        <v>0</v>
      </c>
      <c r="N51" s="20">
        <f>IFERROR(MEDIAN(N10,N18,N27,N35,N43),0)</f>
        <v>626628</v>
      </c>
      <c r="O51" s="15">
        <f>SUM(O10,O18,O27,O35,O43)</f>
        <v>11.024226494826276</v>
      </c>
      <c r="P51" s="19">
        <f>SUM(P10,P18,P27,P35,P43)</f>
        <v>4582305</v>
      </c>
      <c r="Q51" s="19">
        <f>SUM(Q10,Q18,Q27,Q35,Q43)</f>
        <v>0</v>
      </c>
      <c r="R51" s="20">
        <f>IFERROR(MEDIAN(R10,R18,R27,R35,R43),0)</f>
        <v>626628</v>
      </c>
      <c r="S51" s="15">
        <f>SUM(S10,S18,S27,S35,S43)</f>
        <v>7.3126400352362158</v>
      </c>
      <c r="T51" s="19">
        <f>SUM(T10,T18,T27,T35,T43)</f>
        <v>4310562</v>
      </c>
      <c r="U51" s="19">
        <f>SUM(U10,U18,U27,U35,U43)</f>
        <v>0</v>
      </c>
      <c r="V51" s="20">
        <f>IFERROR(MEDIAN(V10,V18,V27,V35,V43),0)</f>
        <v>626628</v>
      </c>
      <c r="W51" s="60">
        <f>SUM(W10,W18,W27,W35,W43)</f>
        <v>6.8789808307321092</v>
      </c>
      <c r="X51" s="19">
        <f>SUM(X10,X18,X27,X35,X43)</f>
        <v>4802880</v>
      </c>
      <c r="Y51" s="19">
        <f>SUM(Y10,Y18,Y27,Y35,Y43)</f>
        <v>0</v>
      </c>
      <c r="Z51" s="20">
        <f>IFERROR(MEDIAN(Z10,Z18,Z27,Z35,Z43),0)</f>
        <v>639731</v>
      </c>
      <c r="AA51" s="61">
        <f>SUM(AA10,AA18,AA27,AA35,AA43)</f>
        <v>7.5076555614781846</v>
      </c>
      <c r="AB51" s="19">
        <f>SUM(AB10,AB18,AB27,AB35,AB43)</f>
        <v>5372756</v>
      </c>
      <c r="AC51" s="19">
        <f>SUM(AC10,AC18,AC27,AC35,AC43)</f>
        <v>0</v>
      </c>
      <c r="AD51" s="20">
        <f>IFERROR(MEDIAN(AD10,AD18,AD27,AD35,AD43),0)</f>
        <v>625909</v>
      </c>
      <c r="AE51" s="61">
        <f>SUM(AE10,AE18,AE27,AE35,AE43)</f>
        <v>8.5839251392774347</v>
      </c>
      <c r="AF51" s="19">
        <f>SUM(AF10,AF18,AF27,AF35,AF43)</f>
        <v>4426864</v>
      </c>
      <c r="AG51" s="19">
        <f>SUM(AG10,AG18,AG27,AG35,AG43)</f>
        <v>0</v>
      </c>
      <c r="AH51" s="20">
        <f>IFERROR(MEDIAN(AH10,AH18,AH27,AH35,AH43),0)</f>
        <v>684621</v>
      </c>
      <c r="AI51" s="61">
        <f>SUM(AI10,AI18,AI27,AI35,AI43)</f>
        <v>6.4661528057129427</v>
      </c>
      <c r="AJ51" s="19">
        <f>SUM(AJ10,AJ18,AJ27,AJ35,AJ43)</f>
        <v>7627032</v>
      </c>
      <c r="AK51" s="19">
        <f>SUM(AK10,AK18,AK27,AK35,AK43)</f>
        <v>0</v>
      </c>
      <c r="AL51" s="20">
        <f>IFERROR(MEDIAN(AL10,AL18,AL27,AL35,AL43),0)</f>
        <v>706563</v>
      </c>
      <c r="AM51" s="61">
        <f>SUM(AM10,AM18,AM27,AM35,AM43)</f>
        <v>10.7945533519304</v>
      </c>
      <c r="AN51" s="19">
        <f>SUM(AN10,AN18,AN27,AN35,AN43)</f>
        <v>6255545</v>
      </c>
      <c r="AO51" s="19">
        <f>SUM(AO10,AO18,AO27,AO35,AO43)</f>
        <v>0</v>
      </c>
      <c r="AP51" s="20">
        <f>IFERROR(MEDIAN(AP10,AP18,AP27,AP35,AP43),0)</f>
        <v>738046</v>
      </c>
      <c r="AQ51" s="15">
        <f>SUM(AQ10,AQ18,AQ27,AQ35,AQ43)</f>
        <v>8.4758199353427841</v>
      </c>
      <c r="AR51" s="19">
        <f>SUM(AR10,AR18,AR27,AR35,AR43)</f>
        <v>6566935</v>
      </c>
      <c r="AS51" s="19">
        <f>SUM(AS10,AS18,AS27,AS35,AS43)</f>
        <v>0</v>
      </c>
      <c r="AT51" s="20">
        <f>IFERROR(MEDIAN(AT10,AT18,AT27,AT35,AT43),0)</f>
        <v>751291</v>
      </c>
      <c r="AU51" s="15">
        <f>SUM(AU10,AU18,AU27,AU35,AU43)</f>
        <v>8.7408673869379516</v>
      </c>
    </row>
    <row r="52" spans="1:47" x14ac:dyDescent="0.25">
      <c r="A52" s="1"/>
      <c r="B52" s="8"/>
      <c r="C52" s="8" t="s">
        <v>32</v>
      </c>
      <c r="D52" s="19">
        <f t="shared" si="0"/>
        <v>0</v>
      </c>
      <c r="E52" s="19">
        <f t="shared" si="0"/>
        <v>0</v>
      </c>
      <c r="F52" s="20">
        <f>IFERROR(MEDIAN(F11,F19,F28,F36,F44),0)</f>
        <v>0</v>
      </c>
      <c r="G52" s="15">
        <f>IF(OR(G11="ERROR",G19="ERROR",G28="ERROR",G36="ERROR",G44="ERROR"),"ERROR",IFERROR(SUM(D52:E52)/F52,0))</f>
        <v>0</v>
      </c>
      <c r="H52" s="19">
        <f>SUM(H11,H19,H28,H36,H44)</f>
        <v>0</v>
      </c>
      <c r="I52" s="19">
        <f>SUM(I11,I19,I28,I36,I44)</f>
        <v>0</v>
      </c>
      <c r="J52" s="20">
        <f>IFERROR(MEDIAN(J11,J19,J28,J36,J44),0)</f>
        <v>0</v>
      </c>
      <c r="K52" s="15">
        <f>IF(OR(K11="ERROR",K19="ERROR",K28="ERROR",K36="ERROR",K44="ERROR"),"ERROR",IFERROR(SUM(H52:I52)/J52,0))</f>
        <v>0</v>
      </c>
      <c r="L52" s="19">
        <f>SUM(L11,L19,L28,L36,L44)</f>
        <v>0</v>
      </c>
      <c r="M52" s="19">
        <f>SUM(M11,M19,M28,M36,M44)</f>
        <v>0</v>
      </c>
      <c r="N52" s="20">
        <f>IFERROR(MEDIAN(N11,N19,N28,N36,N44),0)</f>
        <v>0</v>
      </c>
      <c r="O52" s="15">
        <f>IF(OR(O11="ERROR",O19="ERROR",O28="ERROR",O36="ERROR",O44="ERROR"),"ERROR",IFERROR(SUM(L52:M52)/N52,0))</f>
        <v>0</v>
      </c>
      <c r="P52" s="19">
        <f>SUM(P11,P19,P28,P36,P44)</f>
        <v>0</v>
      </c>
      <c r="Q52" s="19">
        <f>SUM(Q11,Q19,Q28,Q36,Q44)</f>
        <v>0</v>
      </c>
      <c r="R52" s="20">
        <f>IFERROR(MEDIAN(R11,R19,R28,R36,R44),0)</f>
        <v>0</v>
      </c>
      <c r="S52" s="15">
        <f>IF(OR(S11="ERROR",S19="ERROR",S28="ERROR",S36="ERROR",S44="ERROR"),"ERROR",IFERROR(SUM(P52:Q52)/R52,0))</f>
        <v>0</v>
      </c>
      <c r="T52" s="19">
        <f>SUM(T11,T19,T28,T36,T44)</f>
        <v>0</v>
      </c>
      <c r="U52" s="19">
        <f>SUM(U11,U19,U28,U36,U44)</f>
        <v>0</v>
      </c>
      <c r="V52" s="20">
        <f>IFERROR(MEDIAN(V11,V19,V28,V36,V44),0)</f>
        <v>0</v>
      </c>
      <c r="W52" s="15">
        <f>IF(OR(W11="ERROR",W19="ERROR",W28="ERROR",W36="ERROR",W44="ERROR"),"ERROR",IFERROR(SUM(T52:U52)/V52,0))</f>
        <v>0</v>
      </c>
      <c r="X52" s="19">
        <f>SUM(X11,X19,X28,X36,X44)</f>
        <v>0</v>
      </c>
      <c r="Y52" s="19">
        <f>SUM(Y11,Y19,Y28,Y36,Y44)</f>
        <v>0</v>
      </c>
      <c r="Z52" s="20">
        <f>IFERROR(MEDIAN(Z11,Z19,Z28,Z36,Z44),0)</f>
        <v>0</v>
      </c>
      <c r="AA52" s="15">
        <f>IF(OR(AA11="ERROR",AA19="ERROR",AA28="ERROR",AA36="ERROR",AA44="ERROR"),"ERROR",IFERROR(SUM(X52:Y52)/Z52,0))</f>
        <v>0</v>
      </c>
      <c r="AB52" s="19">
        <f>SUM(AB11,AB19,AB28,AB36,AB44)</f>
        <v>0</v>
      </c>
      <c r="AC52" s="19">
        <f>SUM(AC11,AC19,AC28,AC36,AC44)</f>
        <v>0</v>
      </c>
      <c r="AD52" s="20">
        <f>IFERROR(MEDIAN(AD11,AD19,AD28,AD36,AD44),0)</f>
        <v>0</v>
      </c>
      <c r="AE52" s="15">
        <f>IF(OR(AE11="ERROR",AE19="ERROR",AE28="ERROR",AE36="ERROR",AE44="ERROR"),"ERROR",IFERROR(SUM(AB52:AC52)/AD52,0))</f>
        <v>0</v>
      </c>
      <c r="AF52" s="19">
        <f>SUM(AF11,AF19,AF28,AF36,AF44)</f>
        <v>0</v>
      </c>
      <c r="AG52" s="19">
        <f>SUM(AG11,AG19,AG28,AG36,AG44)</f>
        <v>0</v>
      </c>
      <c r="AH52" s="20">
        <f>IFERROR(MEDIAN(AH11,AH19,AH28,AH36,AH44),0)</f>
        <v>0</v>
      </c>
      <c r="AI52" s="15">
        <f>IF(OR(AI11="ERROR",AI19="ERROR",AI28="ERROR",AI36="ERROR",AI44="ERROR"),"ERROR",IFERROR(SUM(AF52:AG52)/AH52,0))</f>
        <v>0</v>
      </c>
      <c r="AJ52" s="19">
        <f>SUM(AJ11,AJ19,AJ28,AJ36,AJ44)</f>
        <v>0</v>
      </c>
      <c r="AK52" s="19">
        <f>SUM(AK11,AK19,AK28,AK36,AK44)</f>
        <v>0</v>
      </c>
      <c r="AL52" s="20">
        <f>IFERROR(MEDIAN(AL11,AL19,AL28,AL36,AL44),0)</f>
        <v>0</v>
      </c>
      <c r="AM52" s="15">
        <f>IF(OR(AM11="ERROR",AM19="ERROR",AM28="ERROR",AM36="ERROR",AM44="ERROR"),"ERROR",IFERROR(SUM(AJ52:AK52)/AL52,0))</f>
        <v>0</v>
      </c>
      <c r="AN52" s="19">
        <f>SUM(AN11,AN19,AN28,AN36,AN44)</f>
        <v>0</v>
      </c>
      <c r="AO52" s="19">
        <f>SUM(AO11,AO19,AO28,AO36,AO44)</f>
        <v>0</v>
      </c>
      <c r="AP52" s="20">
        <f>IFERROR(MEDIAN(AP11,AP19,AP28,AP36,AP44),0)</f>
        <v>0</v>
      </c>
      <c r="AQ52" s="15">
        <f>IF(OR(AQ11="ERROR",AQ19="ERROR",AQ28="ERROR",AQ36="ERROR",AQ44="ERROR"),"ERROR",IFERROR(SUM(AN52:AO52)/AP52,0))</f>
        <v>0</v>
      </c>
      <c r="AR52" s="19">
        <f>SUM(AR11,AR19,AR28,AR36,AR44)</f>
        <v>0</v>
      </c>
      <c r="AS52" s="19">
        <f>SUM(AS11,AS19,AS28,AS36,AS44)</f>
        <v>0</v>
      </c>
      <c r="AT52" s="20">
        <f>IFERROR(MEDIAN(AT11,AT19,AT28,AT36,AT44),0)</f>
        <v>0</v>
      </c>
      <c r="AU52" s="15">
        <f>IF(OR(AU11="ERROR",AU19="ERROR",AU28="ERROR",AU36="ERROR",AU44="ERROR"),"ERROR",IFERROR(SUM(AR52:AS52)/AT52,0))</f>
        <v>0</v>
      </c>
    </row>
    <row r="53" spans="1:47" x14ac:dyDescent="0.25">
      <c r="A53" s="1"/>
      <c r="B53" s="8"/>
      <c r="C53" s="8" t="s">
        <v>33</v>
      </c>
      <c r="D53" s="19">
        <f t="shared" si="0"/>
        <v>0</v>
      </c>
      <c r="E53" s="19">
        <f t="shared" si="0"/>
        <v>3075873</v>
      </c>
      <c r="F53" s="20">
        <f>IFERROR(MEDIAN(F12,F20,F29,F37,F45),0)</f>
        <v>581404</v>
      </c>
      <c r="G53" s="15">
        <f>IF(OR(G12="ERROR",G20="ERROR",G29="ERROR",G37="ERROR",G45="ERROR"),"ERROR",IFERROR(SUM(D53:E53)/F53,0))</f>
        <v>5.2904228385081629</v>
      </c>
      <c r="H53" s="19">
        <f>SUM(H12,H20,H29,H37,H45)</f>
        <v>0</v>
      </c>
      <c r="I53" s="19">
        <f>SUM(I12,I20,I29,I37,I45)</f>
        <v>3213436</v>
      </c>
      <c r="J53" s="20">
        <f>IFERROR(MEDIAN(J12,J20,J29,J37,J45),0)</f>
        <v>582199</v>
      </c>
      <c r="K53" s="15">
        <f>IF(OR(K12="ERROR",K20="ERROR",K29="ERROR",K37="ERROR",K45="ERROR"),"ERROR",IFERROR(SUM(H53:I53)/J53,0))</f>
        <v>5.5194804525600354</v>
      </c>
      <c r="L53" s="19">
        <f>SUM(L12,L20,L29,L37,L45)</f>
        <v>0</v>
      </c>
      <c r="M53" s="19">
        <f>SUM(M12,M20,M29,M37,M45)</f>
        <v>3489359</v>
      </c>
      <c r="N53" s="20">
        <f>IFERROR(MEDIAN(N12,N20,N29,N37,N45),0)</f>
        <v>579811</v>
      </c>
      <c r="O53" s="15">
        <f>IF(OR(O12="ERROR",O20="ERROR",O29="ERROR",O37="ERROR",O45="ERROR"),"ERROR",IFERROR(SUM(L53:M53)/N53,0))</f>
        <v>6.0180972765263165</v>
      </c>
      <c r="P53" s="19">
        <f>SUM(P12,P20,P29,P37,P45)</f>
        <v>0</v>
      </c>
      <c r="Q53" s="19">
        <f>SUM(Q12,Q20,Q29,Q37,Q45)</f>
        <v>4227743</v>
      </c>
      <c r="R53" s="20">
        <f>IFERROR(MEDIAN(R12,R20,R29,R37,R45),0)</f>
        <v>579811</v>
      </c>
      <c r="S53" s="15">
        <f>IF(OR(S12="ERROR",S20="ERROR",S29="ERROR",S37="ERROR",S45="ERROR"),"ERROR",IFERROR(SUM(P53:Q53)/R53,0))</f>
        <v>7.2915881209566562</v>
      </c>
      <c r="T53" s="19">
        <f>SUM(T12,T20,T29,T37,T45)</f>
        <v>0</v>
      </c>
      <c r="U53" s="19">
        <f>SUM(U12,U20,U29,U37,U45)</f>
        <v>3444968</v>
      </c>
      <c r="V53" s="20">
        <f>IFERROR(MEDIAN(V12,V20,V29,V37,V45),0)</f>
        <v>579811</v>
      </c>
      <c r="W53" s="15">
        <f>IF(OR(W12="ERROR",W20="ERROR",W29="ERROR",W37="ERROR",W45="ERROR"),"ERROR",IFERROR(SUM(T53:U53)/V53,0))</f>
        <v>5.9415361212533053</v>
      </c>
      <c r="X53" s="19">
        <f>SUM(X12,X20,X29,X37,X45)</f>
        <v>0</v>
      </c>
      <c r="Y53" s="19">
        <f>SUM(Y12,Y20,Y29,Y37,Y45)</f>
        <v>3502627</v>
      </c>
      <c r="Z53" s="20">
        <f>IFERROR(MEDIAN(Z12,Z20,Z29,Z37,Z45),0)</f>
        <v>580262</v>
      </c>
      <c r="AA53" s="15">
        <f>IF(OR(AA12="ERROR",AA20="ERROR",AA29="ERROR",AA37="ERROR",AA45="ERROR"),"ERROR",IFERROR(SUM(X53:Y53)/Z53,0))</f>
        <v>6.0362853331770818</v>
      </c>
      <c r="AB53" s="19">
        <f>SUM(AB12,AB20,AB29,AB37,AB45)</f>
        <v>0</v>
      </c>
      <c r="AC53" s="19">
        <f>SUM(AC12,AC20,AC29,AC37,AC45)</f>
        <v>5176775</v>
      </c>
      <c r="AD53" s="20">
        <f>IFERROR(MEDIAN(AD12,AD20,AD29,AD37,AD45),0)</f>
        <v>580262</v>
      </c>
      <c r="AE53" s="15">
        <f>IF(OR(AE12="ERROR",AE20="ERROR",AE29="ERROR",AE37="ERROR",AE45="ERROR"),"ERROR",IFERROR(SUM(AB53:AC53)/AD53,0))</f>
        <v>8.9214441062830243</v>
      </c>
      <c r="AF53" s="19">
        <f>SUM(AF12,AF20,AF29,AF37,AF45)</f>
        <v>0</v>
      </c>
      <c r="AG53" s="19">
        <f>SUM(AG12,AG20,AG29,AG37,AG45)</f>
        <v>4582568</v>
      </c>
      <c r="AH53" s="20">
        <f>IFERROR(MEDIAN(AH12,AH20,AH29,AH37,AH45),0)</f>
        <v>580262</v>
      </c>
      <c r="AI53" s="15">
        <f>IF(OR(AI12="ERROR",AI20="ERROR",AI29="ERROR",AI37="ERROR",AI45="ERROR"),"ERROR",IFERROR(SUM(AF53:AG53)/AH53,0))</f>
        <v>7.8974118587810338</v>
      </c>
      <c r="AJ53" s="19">
        <f>SUM(AJ12,AJ20,AJ29,AJ37,AJ45)</f>
        <v>0</v>
      </c>
      <c r="AK53" s="19">
        <f>SUM(AK12,AK20,AK29,AK37,AK45)</f>
        <v>4578557</v>
      </c>
      <c r="AL53" s="20">
        <f>IFERROR(MEDIAN(AL12,AL20,AL29,AL37,AL45),0)</f>
        <v>580262</v>
      </c>
      <c r="AM53" s="15">
        <f>IF(OR(AM12="ERROR",AM20="ERROR",AM29="ERROR",AM37="ERROR",AM45="ERROR"),"ERROR",IFERROR(SUM(AJ53:AK53)/AL53,0))</f>
        <v>7.8904994640352113</v>
      </c>
      <c r="AN53" s="19">
        <f>SUM(AN12,AN20,AN29,AN37,AN45)</f>
        <v>0</v>
      </c>
      <c r="AO53" s="19">
        <f>SUM(AO12,AO20,AO29,AO37,AO45)</f>
        <v>3994704</v>
      </c>
      <c r="AP53" s="20">
        <f>IFERROR(MEDIAN(AP12,AP20,AP29,AP37,AP45),0)</f>
        <v>549587</v>
      </c>
      <c r="AQ53" s="15">
        <f>IF(OR(AQ12="ERROR",AQ20="ERROR",AQ29="ERROR",AQ37="ERROR",AQ45="ERROR"),"ERROR",IFERROR(SUM(AN53:AO53)/AP53,0))</f>
        <v>7.2685562067516152</v>
      </c>
      <c r="AR53" s="19">
        <f>SUM(AR12,AR20,AR29,AR37,AR45)</f>
        <v>0</v>
      </c>
      <c r="AS53" s="19">
        <f>SUM(AS12,AS20,AS29,AS37,AS45)</f>
        <v>4726225</v>
      </c>
      <c r="AT53" s="20">
        <f>IFERROR(MEDIAN(AT12,AT20,AT29,AT37,AT45),0)</f>
        <v>549587</v>
      </c>
      <c r="AU53" s="15">
        <f>IF(OR(AU12="ERROR",AU20="ERROR",AU29="ERROR",AU37="ERROR",AU45="ERROR"),"ERROR",IFERROR(SUM(AR53:AS53)/AT53,0))</f>
        <v>8.5995938768566216</v>
      </c>
    </row>
    <row r="54" spans="1:47" x14ac:dyDescent="0.25">
      <c r="A54" s="1"/>
      <c r="B54" s="8"/>
      <c r="C54" s="8" t="s">
        <v>37</v>
      </c>
      <c r="D54" s="19">
        <f>D21</f>
        <v>0</v>
      </c>
      <c r="E54" s="19">
        <f>E21</f>
        <v>0</v>
      </c>
      <c r="F54" s="23"/>
      <c r="G54" s="22"/>
      <c r="H54" s="19">
        <f>H21</f>
        <v>0</v>
      </c>
      <c r="I54" s="19">
        <f>I21</f>
        <v>0</v>
      </c>
      <c r="J54" s="23"/>
      <c r="K54" s="22"/>
      <c r="L54" s="19">
        <f>L21</f>
        <v>0</v>
      </c>
      <c r="M54" s="19">
        <f>M21</f>
        <v>0</v>
      </c>
      <c r="N54" s="23"/>
      <c r="O54" s="22"/>
      <c r="P54" s="19">
        <f>P21</f>
        <v>0</v>
      </c>
      <c r="Q54" s="19">
        <f>Q21</f>
        <v>0</v>
      </c>
      <c r="R54" s="23"/>
      <c r="S54" s="22"/>
      <c r="T54" s="19">
        <f>T21</f>
        <v>0</v>
      </c>
      <c r="U54" s="19">
        <f>U21</f>
        <v>0</v>
      </c>
      <c r="V54" s="23"/>
      <c r="W54" s="22"/>
      <c r="X54" s="19">
        <f>X21</f>
        <v>0</v>
      </c>
      <c r="Y54" s="19">
        <f>Y21</f>
        <v>0</v>
      </c>
      <c r="Z54" s="23"/>
      <c r="AA54" s="22"/>
      <c r="AB54" s="19">
        <f>AB21</f>
        <v>0</v>
      </c>
      <c r="AC54" s="19">
        <f>AC21</f>
        <v>0</v>
      </c>
      <c r="AD54" s="23"/>
      <c r="AE54" s="22"/>
      <c r="AF54" s="19">
        <f>AF21</f>
        <v>0</v>
      </c>
      <c r="AG54" s="19">
        <f>AG21</f>
        <v>0</v>
      </c>
      <c r="AH54" s="23"/>
      <c r="AI54" s="22"/>
      <c r="AJ54" s="19">
        <f>AJ21</f>
        <v>0</v>
      </c>
      <c r="AK54" s="19">
        <f>AK21</f>
        <v>0</v>
      </c>
      <c r="AL54" s="23"/>
      <c r="AM54" s="22"/>
      <c r="AN54" s="19">
        <f>AN21</f>
        <v>0</v>
      </c>
      <c r="AO54" s="19">
        <f>AO21</f>
        <v>0</v>
      </c>
      <c r="AP54" s="23"/>
      <c r="AQ54" s="22"/>
      <c r="AR54" s="19">
        <f>AR21</f>
        <v>0</v>
      </c>
      <c r="AS54" s="19">
        <f>AS21</f>
        <v>0</v>
      </c>
      <c r="AT54" s="23"/>
      <c r="AU54" s="22"/>
    </row>
    <row r="55" spans="1:47" x14ac:dyDescent="0.25">
      <c r="A55" s="1"/>
      <c r="B55" s="8"/>
      <c r="C55" s="8"/>
      <c r="D55" s="16"/>
      <c r="E55" s="16"/>
      <c r="F55" s="27"/>
      <c r="G55" s="18"/>
      <c r="H55" s="16"/>
      <c r="I55" s="16"/>
      <c r="J55" s="27"/>
      <c r="K55" s="18"/>
      <c r="L55" s="16"/>
      <c r="M55" s="16"/>
      <c r="N55" s="27"/>
      <c r="O55" s="18"/>
      <c r="P55" s="16"/>
      <c r="Q55" s="16"/>
      <c r="R55" s="27"/>
      <c r="S55" s="18"/>
      <c r="T55" s="16"/>
      <c r="U55" s="16"/>
      <c r="V55" s="27"/>
      <c r="W55" s="18"/>
      <c r="X55" s="16"/>
      <c r="Y55" s="16"/>
      <c r="Z55" s="27"/>
      <c r="AA55" s="18"/>
      <c r="AB55" s="16"/>
      <c r="AC55" s="16"/>
      <c r="AD55" s="27"/>
      <c r="AE55" s="18"/>
      <c r="AF55" s="16"/>
      <c r="AG55" s="16"/>
      <c r="AH55" s="27"/>
      <c r="AI55" s="18"/>
      <c r="AJ55" s="16"/>
      <c r="AK55" s="16"/>
      <c r="AL55" s="27"/>
      <c r="AM55" s="18"/>
      <c r="AN55" s="16"/>
      <c r="AO55" s="16"/>
      <c r="AP55" s="27"/>
      <c r="AQ55" s="18"/>
      <c r="AR55" s="16"/>
      <c r="AS55" s="16"/>
      <c r="AT55" s="27"/>
      <c r="AU55" s="18"/>
    </row>
    <row r="56" spans="1:47" x14ac:dyDescent="0.25">
      <c r="A56" s="1"/>
      <c r="B56" s="8"/>
      <c r="C56" s="7" t="s">
        <v>80</v>
      </c>
      <c r="D56" s="19">
        <f>SUM(D51:D54)</f>
        <v>5433468</v>
      </c>
      <c r="E56" s="19">
        <f>SUM(E51:E54)</f>
        <v>3075873</v>
      </c>
      <c r="F56" s="20">
        <f>SUM(F51:F53)</f>
        <v>1204268</v>
      </c>
      <c r="G56" s="15">
        <f>IF(OR(G14="ERROR",G23="ERROR",G31="ERROR",G39="ERROR",G47="ERROR"),"ERROR",IFERROR(SUM(D56:E56)/F56,0))</f>
        <v>7.0659861426194173</v>
      </c>
      <c r="H56" s="19">
        <f>SUM(H51:H54)</f>
        <v>4662755</v>
      </c>
      <c r="I56" s="19">
        <f>SUM(I51:I54)</f>
        <v>3213436</v>
      </c>
      <c r="J56" s="20">
        <f>SUM(J51:J53)</f>
        <v>1208088</v>
      </c>
      <c r="K56" s="15">
        <f>IF(OR(K14="ERROR",K23="ERROR",K31="ERROR",K39="ERROR",K47="ERROR"),"ERROR",IFERROR(SUM(H56:I56)/J56,0))</f>
        <v>6.5195507280926552</v>
      </c>
      <c r="L56" s="19">
        <f>SUM(L51:L54)</f>
        <v>6908089</v>
      </c>
      <c r="M56" s="19">
        <f>SUM(M51:M54)</f>
        <v>3489359</v>
      </c>
      <c r="N56" s="20">
        <f>SUM(N51:N53)</f>
        <v>1206439</v>
      </c>
      <c r="O56" s="15">
        <f>IF(OR(O14="ERROR",O23="ERROR",O31="ERROR",O39="ERROR",O47="ERROR"),"ERROR",IFERROR(SUM(L56:M56)/N56,0))</f>
        <v>8.6182956618610636</v>
      </c>
      <c r="P56" s="19">
        <f>SUM(P51:P54)</f>
        <v>4582305</v>
      </c>
      <c r="Q56" s="19">
        <f>SUM(Q51:Q54)</f>
        <v>4227743</v>
      </c>
      <c r="R56" s="20">
        <f>SUM(R51:R53)</f>
        <v>1206439</v>
      </c>
      <c r="S56" s="15">
        <f>IF(OR(S14="ERROR",S23="ERROR",S31="ERROR",S39="ERROR",S47="ERROR"),"ERROR",IFERROR(SUM(P56:Q56)/R56,0))</f>
        <v>7.3025225477624645</v>
      </c>
      <c r="T56" s="19">
        <f>SUM(T51:T54)</f>
        <v>4310562</v>
      </c>
      <c r="U56" s="19">
        <f>SUM(U51:U54)</f>
        <v>3444968</v>
      </c>
      <c r="V56" s="20">
        <f>SUM(V51:V53)</f>
        <v>1206439</v>
      </c>
      <c r="W56" s="15">
        <f>IF(OR(W14="ERROR",W23="ERROR",W31="ERROR",W39="ERROR",W47="ERROR"),"ERROR",IFERROR(SUM(T56:U56)/V56,0))</f>
        <v>6.4284476877819765</v>
      </c>
      <c r="X56" s="19">
        <f>SUM(X51:X54)</f>
        <v>4802880</v>
      </c>
      <c r="Y56" s="19">
        <f>SUM(Y51:Y54)</f>
        <v>3502627</v>
      </c>
      <c r="Z56" s="20">
        <f>SUM(Z51:Z53)</f>
        <v>1219993</v>
      </c>
      <c r="AA56" s="15">
        <f>IF(OR(AA14="ERROR",AA23="ERROR",AA31="ERROR",AA39="ERROR",AA47="ERROR"),"ERROR",IFERROR(SUM(X56:Y56)/Z56,0))</f>
        <v>6.8078316842801554</v>
      </c>
      <c r="AB56" s="19">
        <f>SUM(AB51:AB54)</f>
        <v>5372756</v>
      </c>
      <c r="AC56" s="19">
        <f>SUM(AC51:AC54)</f>
        <v>5176775</v>
      </c>
      <c r="AD56" s="20">
        <f>SUM(AD51:AD53)</f>
        <v>1206171</v>
      </c>
      <c r="AE56" s="15">
        <f>IF(OR(AE14="ERROR",AE23="ERROR",AE31="ERROR",AE39="ERROR",AE47="ERROR"),"ERROR",IFERROR(SUM(AB56:AC56)/AD56,0))</f>
        <v>8.7462979958894724</v>
      </c>
      <c r="AF56" s="19">
        <f>SUM(AF51:AF54)</f>
        <v>4426864</v>
      </c>
      <c r="AG56" s="19">
        <f>SUM(AG51:AG54)</f>
        <v>4582568</v>
      </c>
      <c r="AH56" s="20">
        <f>SUM(AH51:AH53)</f>
        <v>1264883</v>
      </c>
      <c r="AI56" s="15">
        <f>IF(OR(AI14="ERROR",AI23="ERROR",AI31="ERROR",AI39="ERROR",AI47="ERROR"),"ERROR",IFERROR(SUM(AF56:AG56)/AH56,0))</f>
        <v>7.122739415424193</v>
      </c>
      <c r="AJ56" s="19">
        <f>SUM(AJ51:AJ54)</f>
        <v>7627032</v>
      </c>
      <c r="AK56" s="19">
        <f>SUM(AK51:AK54)</f>
        <v>4578557</v>
      </c>
      <c r="AL56" s="20">
        <f>SUM(AL51:AL53)</f>
        <v>1286825</v>
      </c>
      <c r="AM56" s="15">
        <f>IF(OR(AM14="ERROR",AM23="ERROR",AM31="ERROR",AM39="ERROR",AM47="ERROR"),"ERROR",IFERROR(SUM(AJ56:AK56)/AL56,0))</f>
        <v>9.485041866609679</v>
      </c>
      <c r="AN56" s="19">
        <f>SUM(AN51:AN54)</f>
        <v>6255545</v>
      </c>
      <c r="AO56" s="19">
        <f>SUM(AO51:AO54)</f>
        <v>3994704</v>
      </c>
      <c r="AP56" s="20">
        <f>SUM(AP51:AP53)</f>
        <v>1287633</v>
      </c>
      <c r="AQ56" s="15">
        <f>IF(OR(AQ14="ERROR",AQ23="ERROR",AQ31="ERROR",AQ39="ERROR",AQ47="ERROR"),"ERROR",IFERROR(SUM(AN56:AO56)/AP56,0))</f>
        <v>7.9605361154925358</v>
      </c>
      <c r="AR56" s="19">
        <f>SUM(AR51:AR54)</f>
        <v>6566935</v>
      </c>
      <c r="AS56" s="19">
        <f>SUM(AS51:AS54)</f>
        <v>4726225</v>
      </c>
      <c r="AT56" s="20">
        <f>SUM(AT51:AT53)</f>
        <v>1300878</v>
      </c>
      <c r="AU56" s="15">
        <f>IF(OR(AU14="ERROR",AU23="ERROR",AU31="ERROR",AU39="ERROR",AU47="ERROR"),"ERROR",IFERROR(SUM(AR56:AS56)/AT56,0))</f>
        <v>8.6811830163935433</v>
      </c>
    </row>
    <row r="57" spans="1:47" x14ac:dyDescent="0.25">
      <c r="A57" s="1"/>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row>
    <row r="58" spans="1:47" x14ac:dyDescent="0.25">
      <c r="A58" s="1"/>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row>
    <row r="59" spans="1:47" x14ac:dyDescent="0.25">
      <c r="A59" s="1"/>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row>
    <row r="60" spans="1:47" x14ac:dyDescent="0.25">
      <c r="A60" s="9" t="s">
        <v>51</v>
      </c>
      <c r="B60" s="8"/>
      <c r="C60" s="1"/>
      <c r="D60" s="241" t="s">
        <v>134</v>
      </c>
      <c r="E60" s="241"/>
      <c r="F60" s="241"/>
      <c r="G60" s="241"/>
      <c r="H60" s="240" t="s">
        <v>116</v>
      </c>
      <c r="I60" s="240"/>
      <c r="J60" s="240"/>
      <c r="K60" s="240"/>
      <c r="L60" s="239" t="s">
        <v>17</v>
      </c>
      <c r="M60" s="239"/>
      <c r="N60" s="239"/>
      <c r="O60" s="239"/>
      <c r="P60" s="242" t="s">
        <v>18</v>
      </c>
      <c r="Q60" s="243"/>
      <c r="R60" s="243"/>
      <c r="S60" s="243"/>
      <c r="T60" s="244" t="s">
        <v>19</v>
      </c>
      <c r="U60" s="245"/>
      <c r="V60" s="245"/>
      <c r="W60" s="245"/>
      <c r="X60" s="246" t="s">
        <v>60</v>
      </c>
      <c r="Y60" s="247"/>
      <c r="Z60" s="247"/>
      <c r="AA60" s="247"/>
      <c r="AB60" s="248" t="s">
        <v>61</v>
      </c>
      <c r="AC60" s="249"/>
      <c r="AD60" s="249"/>
      <c r="AE60" s="249"/>
      <c r="AF60" s="241" t="s">
        <v>85</v>
      </c>
      <c r="AG60" s="241"/>
      <c r="AH60" s="241"/>
      <c r="AI60" s="241"/>
      <c r="AJ60" s="240" t="s">
        <v>165</v>
      </c>
      <c r="AK60" s="240"/>
      <c r="AL60" s="240"/>
      <c r="AM60" s="240"/>
      <c r="AN60" s="239" t="s">
        <v>176</v>
      </c>
      <c r="AO60" s="239"/>
      <c r="AP60" s="239"/>
      <c r="AQ60" s="239"/>
      <c r="AR60" s="233" t="str">
        <f>AR5</f>
        <v>FY 2022-23</v>
      </c>
      <c r="AS60" s="233"/>
      <c r="AT60" s="233"/>
      <c r="AU60" s="233"/>
    </row>
    <row r="61" spans="1:47" s="55" customFormat="1" x14ac:dyDescent="0.25">
      <c r="A61" s="57"/>
      <c r="B61" s="58"/>
      <c r="C61" s="58"/>
      <c r="D61" s="234" t="s">
        <v>20</v>
      </c>
      <c r="E61" s="234"/>
      <c r="F61" s="156" t="s">
        <v>21</v>
      </c>
      <c r="G61" s="156" t="s">
        <v>22</v>
      </c>
      <c r="H61" s="234" t="s">
        <v>20</v>
      </c>
      <c r="I61" s="234"/>
      <c r="J61" s="156" t="s">
        <v>21</v>
      </c>
      <c r="K61" s="156" t="s">
        <v>22</v>
      </c>
      <c r="L61" s="234" t="s">
        <v>20</v>
      </c>
      <c r="M61" s="234"/>
      <c r="N61" s="156" t="s">
        <v>21</v>
      </c>
      <c r="O61" s="156" t="s">
        <v>22</v>
      </c>
      <c r="P61" s="234" t="s">
        <v>20</v>
      </c>
      <c r="Q61" s="234"/>
      <c r="R61" s="156" t="s">
        <v>21</v>
      </c>
      <c r="S61" s="156" t="s">
        <v>22</v>
      </c>
      <c r="T61" s="234" t="s">
        <v>20</v>
      </c>
      <c r="U61" s="234"/>
      <c r="V61" s="156" t="s">
        <v>21</v>
      </c>
      <c r="W61" s="156" t="s">
        <v>22</v>
      </c>
      <c r="X61" s="234" t="s">
        <v>20</v>
      </c>
      <c r="Y61" s="234"/>
      <c r="Z61" s="156" t="s">
        <v>21</v>
      </c>
      <c r="AA61" s="156" t="s">
        <v>22</v>
      </c>
      <c r="AB61" s="234" t="s">
        <v>20</v>
      </c>
      <c r="AC61" s="234"/>
      <c r="AD61" s="156" t="s">
        <v>21</v>
      </c>
      <c r="AE61" s="156" t="s">
        <v>22</v>
      </c>
      <c r="AF61" s="234" t="s">
        <v>20</v>
      </c>
      <c r="AG61" s="234"/>
      <c r="AH61" s="156" t="s">
        <v>21</v>
      </c>
      <c r="AI61" s="156" t="s">
        <v>22</v>
      </c>
      <c r="AJ61" s="234" t="s">
        <v>20</v>
      </c>
      <c r="AK61" s="234"/>
      <c r="AL61" s="156" t="s">
        <v>21</v>
      </c>
      <c r="AM61" s="156" t="s">
        <v>22</v>
      </c>
      <c r="AN61" s="234" t="s">
        <v>20</v>
      </c>
      <c r="AO61" s="234"/>
      <c r="AP61" s="156" t="s">
        <v>21</v>
      </c>
      <c r="AQ61" s="156" t="s">
        <v>22</v>
      </c>
      <c r="AR61" s="234" t="s">
        <v>20</v>
      </c>
      <c r="AS61" s="234"/>
      <c r="AT61" s="156" t="s">
        <v>21</v>
      </c>
      <c r="AU61" s="156" t="s">
        <v>22</v>
      </c>
    </row>
    <row r="62" spans="1:47" ht="29.25" x14ac:dyDescent="0.25">
      <c r="A62" s="1"/>
      <c r="B62" s="8"/>
      <c r="C62" s="8"/>
      <c r="D62" s="59" t="s">
        <v>23</v>
      </c>
      <c r="E62" s="59" t="s">
        <v>24</v>
      </c>
      <c r="F62" s="59" t="s">
        <v>52</v>
      </c>
      <c r="G62" s="59" t="s">
        <v>53</v>
      </c>
      <c r="H62" s="59" t="s">
        <v>23</v>
      </c>
      <c r="I62" s="59" t="s">
        <v>24</v>
      </c>
      <c r="J62" s="59" t="s">
        <v>52</v>
      </c>
      <c r="K62" s="59" t="s">
        <v>53</v>
      </c>
      <c r="L62" s="59" t="s">
        <v>23</v>
      </c>
      <c r="M62" s="59" t="s">
        <v>24</v>
      </c>
      <c r="N62" s="59" t="s">
        <v>52</v>
      </c>
      <c r="O62" s="59" t="s">
        <v>53</v>
      </c>
      <c r="P62" s="59" t="s">
        <v>23</v>
      </c>
      <c r="Q62" s="59" t="s">
        <v>24</v>
      </c>
      <c r="R62" s="59" t="s">
        <v>52</v>
      </c>
      <c r="S62" s="59" t="s">
        <v>53</v>
      </c>
      <c r="T62" s="59" t="s">
        <v>23</v>
      </c>
      <c r="U62" s="59" t="s">
        <v>24</v>
      </c>
      <c r="V62" s="59" t="s">
        <v>52</v>
      </c>
      <c r="W62" s="59" t="s">
        <v>53</v>
      </c>
      <c r="X62" s="59" t="s">
        <v>23</v>
      </c>
      <c r="Y62" s="59" t="s">
        <v>24</v>
      </c>
      <c r="Z62" s="59" t="s">
        <v>52</v>
      </c>
      <c r="AA62" s="59" t="s">
        <v>53</v>
      </c>
      <c r="AB62" s="59" t="s">
        <v>23</v>
      </c>
      <c r="AC62" s="59" t="s">
        <v>24</v>
      </c>
      <c r="AD62" s="59" t="s">
        <v>52</v>
      </c>
      <c r="AE62" s="59" t="s">
        <v>53</v>
      </c>
      <c r="AF62" s="59" t="s">
        <v>23</v>
      </c>
      <c r="AG62" s="59" t="s">
        <v>24</v>
      </c>
      <c r="AH62" s="59" t="s">
        <v>52</v>
      </c>
      <c r="AI62" s="59" t="s">
        <v>53</v>
      </c>
      <c r="AJ62" s="59" t="s">
        <v>23</v>
      </c>
      <c r="AK62" s="59" t="s">
        <v>24</v>
      </c>
      <c r="AL62" s="59" t="s">
        <v>52</v>
      </c>
      <c r="AM62" s="59" t="s">
        <v>53</v>
      </c>
      <c r="AN62" s="59" t="s">
        <v>23</v>
      </c>
      <c r="AO62" s="59" t="s">
        <v>24</v>
      </c>
      <c r="AP62" s="59" t="s">
        <v>52</v>
      </c>
      <c r="AQ62" s="59" t="s">
        <v>53</v>
      </c>
      <c r="AR62" s="59" t="s">
        <v>23</v>
      </c>
      <c r="AS62" s="59" t="s">
        <v>24</v>
      </c>
      <c r="AT62" s="59" t="s">
        <v>52</v>
      </c>
      <c r="AU62" s="59" t="s">
        <v>53</v>
      </c>
    </row>
    <row r="63" spans="1:47" x14ac:dyDescent="0.25">
      <c r="A63" s="1"/>
      <c r="B63" s="3" t="s">
        <v>54</v>
      </c>
      <c r="C63" s="11" t="s">
        <v>55</v>
      </c>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row>
    <row r="64" spans="1:47" x14ac:dyDescent="0.25">
      <c r="A64" s="1"/>
      <c r="B64" s="8"/>
      <c r="C64" s="12" t="s">
        <v>29</v>
      </c>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row>
    <row r="65" spans="1:47" x14ac:dyDescent="0.25">
      <c r="A65" s="1"/>
      <c r="B65" s="8"/>
      <c r="C65" s="8" t="s">
        <v>56</v>
      </c>
      <c r="D65" s="82">
        <v>228114</v>
      </c>
      <c r="E65" s="82" t="s">
        <v>31</v>
      </c>
      <c r="F65" s="85">
        <v>137</v>
      </c>
      <c r="G65" s="15">
        <f>IFERROR(SUM(D65:E65)/F65,"")</f>
        <v>1665.0656934306569</v>
      </c>
      <c r="H65" s="82">
        <v>226543</v>
      </c>
      <c r="I65" s="82"/>
      <c r="J65" s="85">
        <v>137</v>
      </c>
      <c r="K65" s="15">
        <f>IFERROR(SUM(H65:I65)/J65,"")</f>
        <v>1653.5985401459855</v>
      </c>
      <c r="L65" s="82">
        <v>219231</v>
      </c>
      <c r="M65" s="82" t="s">
        <v>31</v>
      </c>
      <c r="N65" s="85">
        <v>137</v>
      </c>
      <c r="O65" s="15">
        <f>IFERROR(SUM(L65:M65)/N65,"")</f>
        <v>1600.2262773722628</v>
      </c>
      <c r="P65" s="82">
        <v>249609</v>
      </c>
      <c r="Q65" s="82" t="s">
        <v>31</v>
      </c>
      <c r="R65" s="85">
        <v>137</v>
      </c>
      <c r="S65" s="15">
        <f>IFERROR(SUM(P65:Q65)/R65,"")</f>
        <v>1821.963503649635</v>
      </c>
      <c r="T65" s="82">
        <v>254775</v>
      </c>
      <c r="U65" s="82"/>
      <c r="V65" s="85">
        <v>137</v>
      </c>
      <c r="W65" s="15">
        <f>IFERROR(SUM(T65:U65)/V65,"")</f>
        <v>1859.6715328467153</v>
      </c>
      <c r="X65" s="82">
        <v>263449</v>
      </c>
      <c r="Y65" s="82"/>
      <c r="Z65" s="85">
        <v>141</v>
      </c>
      <c r="AA65" s="15">
        <f>IFERROR(SUM(X65:Y65)/Z65,"")</f>
        <v>1868.4326241134752</v>
      </c>
      <c r="AB65" s="82">
        <v>276647</v>
      </c>
      <c r="AC65" s="82"/>
      <c r="AD65" s="85">
        <v>141</v>
      </c>
      <c r="AE65" s="15">
        <f>IFERROR(SUM(AB65:AC65)/AD65,"")</f>
        <v>1962.0354609929077</v>
      </c>
      <c r="AF65" s="82">
        <v>276111</v>
      </c>
      <c r="AG65" s="82"/>
      <c r="AH65" s="85">
        <v>143</v>
      </c>
      <c r="AI65" s="15">
        <f>IFERROR(SUM(AF65:AG65)/AH65,"")</f>
        <v>1930.8461538461538</v>
      </c>
      <c r="AJ65" s="82">
        <v>299781</v>
      </c>
      <c r="AK65" s="82"/>
      <c r="AL65" s="85">
        <v>143</v>
      </c>
      <c r="AM65" s="15">
        <f>IFERROR(SUM(AJ65:AK65)/AL65,"")</f>
        <v>2096.3706293706296</v>
      </c>
      <c r="AN65" s="82">
        <v>361697</v>
      </c>
      <c r="AO65" s="82"/>
      <c r="AP65" s="85">
        <v>144</v>
      </c>
      <c r="AQ65" s="15">
        <f>IFERROR(SUM(AN65:AO65)/AP65,"")</f>
        <v>2511.7847222222222</v>
      </c>
      <c r="AR65" s="13">
        <v>431986</v>
      </c>
      <c r="AS65" s="13"/>
      <c r="AT65" s="29">
        <v>144</v>
      </c>
      <c r="AU65" s="15">
        <f>IFERROR(SUM(AR65:AS65)/AT65,"")</f>
        <v>2999.9027777777778</v>
      </c>
    </row>
    <row r="66" spans="1:47" x14ac:dyDescent="0.25">
      <c r="A66" s="1"/>
      <c r="B66" s="8"/>
      <c r="C66" s="8" t="s">
        <v>32</v>
      </c>
      <c r="D66" s="82" t="s">
        <v>31</v>
      </c>
      <c r="E66" s="82" t="s">
        <v>31</v>
      </c>
      <c r="F66" s="85" t="s">
        <v>31</v>
      </c>
      <c r="G66" s="15" t="str">
        <f>IFERROR(SUM(D66:E66)/F66,"")</f>
        <v/>
      </c>
      <c r="H66" s="82"/>
      <c r="I66" s="82"/>
      <c r="J66" s="85"/>
      <c r="K66" s="15" t="str">
        <f>IFERROR(SUM(H66:I66)/J66,"")</f>
        <v/>
      </c>
      <c r="L66" s="82" t="s">
        <v>31</v>
      </c>
      <c r="M66" s="82" t="s">
        <v>31</v>
      </c>
      <c r="N66" s="85" t="s">
        <v>31</v>
      </c>
      <c r="O66" s="15" t="str">
        <f>IFERROR(SUM(L66:M66)/N66,"")</f>
        <v/>
      </c>
      <c r="P66" s="82" t="s">
        <v>31</v>
      </c>
      <c r="Q66" s="82" t="s">
        <v>31</v>
      </c>
      <c r="R66" s="85" t="s">
        <v>31</v>
      </c>
      <c r="S66" s="15" t="str">
        <f>IFERROR(SUM(P66:Q66)/R66,"")</f>
        <v/>
      </c>
      <c r="T66" s="82"/>
      <c r="U66" s="82"/>
      <c r="V66" s="85"/>
      <c r="W66" s="15" t="str">
        <f>IFERROR(SUM(T66:U66)/V66,"")</f>
        <v/>
      </c>
      <c r="X66" s="82"/>
      <c r="Y66" s="82"/>
      <c r="Z66" s="85"/>
      <c r="AA66" s="15" t="str">
        <f>IFERROR(SUM(X66:Y66)/Z66,"")</f>
        <v/>
      </c>
      <c r="AB66" s="82"/>
      <c r="AC66" s="82"/>
      <c r="AD66" s="85"/>
      <c r="AE66" s="15" t="str">
        <f>IFERROR(SUM(AB66:AC66)/AD66,"")</f>
        <v/>
      </c>
      <c r="AF66" s="82"/>
      <c r="AG66" s="82"/>
      <c r="AH66" s="85"/>
      <c r="AI66" s="15" t="str">
        <f>IFERROR(SUM(AF66:AG66)/AH66,"")</f>
        <v/>
      </c>
      <c r="AJ66" s="82"/>
      <c r="AK66" s="82"/>
      <c r="AL66" s="85"/>
      <c r="AM66" s="15" t="str">
        <f>IFERROR(SUM(AJ66:AK66)/AL66,"")</f>
        <v/>
      </c>
      <c r="AN66" s="82"/>
      <c r="AO66" s="82"/>
      <c r="AP66" s="85"/>
      <c r="AQ66" s="15" t="str">
        <f>IFERROR(SUM(AN66:AO66)/AP66,"")</f>
        <v/>
      </c>
      <c r="AR66" s="13"/>
      <c r="AS66" s="13"/>
      <c r="AT66" s="29"/>
      <c r="AU66" s="15" t="str">
        <f>IFERROR(SUM(AR66:AS66)/AT66,"")</f>
        <v/>
      </c>
    </row>
    <row r="67" spans="1:47" x14ac:dyDescent="0.25">
      <c r="A67" s="1"/>
      <c r="B67" s="8"/>
      <c r="C67" s="8" t="s">
        <v>33</v>
      </c>
      <c r="D67" s="82" t="s">
        <v>31</v>
      </c>
      <c r="E67" s="82">
        <v>136844</v>
      </c>
      <c r="F67" s="85" t="s">
        <v>31</v>
      </c>
      <c r="G67" s="15" t="str">
        <f>IFERROR(SUM(D67:E67)/F67,"")</f>
        <v/>
      </c>
      <c r="H67" s="82"/>
      <c r="I67" s="82">
        <v>153358</v>
      </c>
      <c r="J67" s="85"/>
      <c r="K67" s="15" t="str">
        <f>IFERROR(SUM(H67:I67)/J67,"")</f>
        <v/>
      </c>
      <c r="L67" s="82" t="s">
        <v>31</v>
      </c>
      <c r="M67" s="82">
        <v>151847</v>
      </c>
      <c r="N67" s="85" t="s">
        <v>31</v>
      </c>
      <c r="O67" s="15" t="str">
        <f>IFERROR(SUM(L67:M67)/N67,"")</f>
        <v/>
      </c>
      <c r="P67" s="82" t="s">
        <v>31</v>
      </c>
      <c r="Q67" s="82">
        <v>161645</v>
      </c>
      <c r="R67" s="85" t="s">
        <v>31</v>
      </c>
      <c r="S67" s="15" t="str">
        <f>IFERROR(SUM(P67:Q67)/R67,"")</f>
        <v/>
      </c>
      <c r="T67" s="82"/>
      <c r="U67" s="82">
        <v>168082</v>
      </c>
      <c r="V67" s="85"/>
      <c r="W67" s="15" t="str">
        <f>IFERROR(SUM(T67:U67)/V67,"")</f>
        <v/>
      </c>
      <c r="X67" s="82"/>
      <c r="Y67" s="82">
        <v>166715</v>
      </c>
      <c r="Z67" s="85"/>
      <c r="AA67" s="15" t="str">
        <f>IFERROR(SUM(X67:Y67)/Z67,"")</f>
        <v/>
      </c>
      <c r="AB67" s="82"/>
      <c r="AC67" s="82">
        <v>133133</v>
      </c>
      <c r="AD67" s="85"/>
      <c r="AE67" s="15" t="str">
        <f>IFERROR(SUM(AB67:AC67)/AD67,"")</f>
        <v/>
      </c>
      <c r="AF67" s="82"/>
      <c r="AG67" s="82">
        <v>77063</v>
      </c>
      <c r="AH67" s="85"/>
      <c r="AI67" s="15" t="str">
        <f>IFERROR(SUM(AF67:AG67)/AH67,"")</f>
        <v/>
      </c>
      <c r="AJ67" s="82"/>
      <c r="AK67" s="82">
        <v>72883</v>
      </c>
      <c r="AL67" s="85"/>
      <c r="AM67" s="15" t="str">
        <f>IFERROR(SUM(AJ67:AK67)/AL67,"")</f>
        <v/>
      </c>
      <c r="AN67" s="82"/>
      <c r="AO67" s="82">
        <v>107925</v>
      </c>
      <c r="AP67" s="85"/>
      <c r="AQ67" s="15" t="str">
        <f>IFERROR(SUM(AN67:AO67)/AP67,"")</f>
        <v/>
      </c>
      <c r="AR67" s="13"/>
      <c r="AS67" s="13">
        <v>117742</v>
      </c>
      <c r="AT67" s="29"/>
      <c r="AU67" s="15" t="str">
        <f>IFERROR(SUM(AR67:AS67)/AT67,"")</f>
        <v/>
      </c>
    </row>
    <row r="68" spans="1:47" x14ac:dyDescent="0.25">
      <c r="A68" s="1"/>
      <c r="B68" s="8"/>
      <c r="C68" s="8"/>
      <c r="D68" s="16"/>
      <c r="E68" s="16"/>
      <c r="F68" s="17"/>
      <c r="G68" s="18"/>
      <c r="H68" s="16"/>
      <c r="I68" s="16"/>
      <c r="J68" s="17"/>
      <c r="K68" s="18"/>
      <c r="L68" s="16"/>
      <c r="M68" s="16"/>
      <c r="N68" s="17"/>
      <c r="O68" s="18"/>
      <c r="P68" s="16"/>
      <c r="Q68" s="16"/>
      <c r="R68" s="17"/>
      <c r="S68" s="18"/>
      <c r="T68" s="16"/>
      <c r="U68" s="16"/>
      <c r="V68" s="17"/>
      <c r="W68" s="18"/>
      <c r="X68" s="16"/>
      <c r="Y68" s="16"/>
      <c r="Z68" s="17"/>
      <c r="AA68" s="18"/>
      <c r="AB68" s="16"/>
      <c r="AC68" s="16"/>
      <c r="AD68" s="17"/>
      <c r="AE68" s="18"/>
      <c r="AF68" s="16"/>
      <c r="AG68" s="16"/>
      <c r="AH68" s="17"/>
      <c r="AI68" s="18"/>
      <c r="AJ68" s="16"/>
      <c r="AK68" s="16"/>
      <c r="AL68" s="17"/>
      <c r="AM68" s="18"/>
      <c r="AN68" s="16"/>
      <c r="AO68" s="16"/>
      <c r="AP68" s="17"/>
      <c r="AQ68" s="18"/>
      <c r="AR68" s="16"/>
      <c r="AS68" s="16"/>
      <c r="AT68" s="17"/>
      <c r="AU68" s="18"/>
    </row>
    <row r="69" spans="1:47" x14ac:dyDescent="0.25">
      <c r="A69" s="1"/>
      <c r="B69" s="8"/>
      <c r="C69" s="7" t="str">
        <f>"SUBTOTAL "&amp;C63</f>
        <v>SUBTOTAL Grounds Maintenance</v>
      </c>
      <c r="D69" s="19">
        <f>SUM(D65:D67)</f>
        <v>228114</v>
      </c>
      <c r="E69" s="19">
        <f>SUM(E65:E67)</f>
        <v>136844</v>
      </c>
      <c r="F69" s="30">
        <f>IF(OR(AND(SUM(D65:E67)&gt;0,SUM(F65:F67)=0),AND(SUM(D65:E67)=0,SUM(F65:F67)&gt;0)),"ERROR",SUM(F65:F67))</f>
        <v>137</v>
      </c>
      <c r="G69" s="15">
        <f>IF(F69="ERROR","ERROR",IFERROR(SUM(D69:E69)/F69,0))</f>
        <v>2663.9270072992699</v>
      </c>
      <c r="H69" s="19">
        <f>SUM(H65:H67)</f>
        <v>226543</v>
      </c>
      <c r="I69" s="19">
        <f>SUM(I65:I67)</f>
        <v>153358</v>
      </c>
      <c r="J69" s="30">
        <f>IF(OR(AND(SUM(H65:I67)&gt;0,SUM(J65:J67)=0),AND(SUM(H65:I67)=0,SUM(J65:J67)&gt;0)),"ERROR",SUM(J65:J67))</f>
        <v>137</v>
      </c>
      <c r="K69" s="15">
        <f>IF(J69="ERROR","ERROR",IFERROR(SUM(H69:I69)/J69,0))</f>
        <v>2773</v>
      </c>
      <c r="L69" s="19">
        <f>SUM(L65:L67)</f>
        <v>219231</v>
      </c>
      <c r="M69" s="19">
        <f>SUM(M65:M67)</f>
        <v>151847</v>
      </c>
      <c r="N69" s="30">
        <f>IF(OR(AND(SUM(L65:M67)&gt;0,SUM(N65:N67)=0),AND(SUM(L65:M67)=0,SUM(N65:N67)&gt;0)),"ERROR",SUM(N65:N67))</f>
        <v>137</v>
      </c>
      <c r="O69" s="15">
        <f>IF(N69="ERROR","ERROR",IFERROR(SUM(L69:M69)/N69,0))</f>
        <v>2708.5985401459852</v>
      </c>
      <c r="P69" s="19">
        <f>SUM(P65:P67)</f>
        <v>249609</v>
      </c>
      <c r="Q69" s="19">
        <f>SUM(Q65:Q67)</f>
        <v>161645</v>
      </c>
      <c r="R69" s="30">
        <f>IF(OR(AND(SUM(P65:Q67)&gt;0,SUM(R65:R67)=0),AND(SUM(P65:Q67)=0,SUM(R65:R67)&gt;0)),"ERROR",SUM(R65:R67))</f>
        <v>137</v>
      </c>
      <c r="S69" s="15">
        <f>IF(R69="ERROR","ERROR",IFERROR(SUM(P69:Q69)/R69,0))</f>
        <v>3001.8540145985403</v>
      </c>
      <c r="T69" s="19">
        <f>SUM(T65:T67)</f>
        <v>254775</v>
      </c>
      <c r="U69" s="19">
        <f>SUM(U65:U67)</f>
        <v>168082</v>
      </c>
      <c r="V69" s="30">
        <f>IF(OR(AND(SUM(T65:U67)&gt;0,SUM(V65:V67)=0),AND(SUM(T65:U67)=0,SUM(V65:V67)&gt;0)),"ERROR",SUM(V65:V67))</f>
        <v>137</v>
      </c>
      <c r="W69" s="15">
        <f>IF(V69="ERROR","ERROR",IFERROR(SUM(T69:U69)/V69,0))</f>
        <v>3086.5474452554745</v>
      </c>
      <c r="X69" s="19">
        <f>SUM(X65:X67)</f>
        <v>263449</v>
      </c>
      <c r="Y69" s="19">
        <f>SUM(Y65:Y67)</f>
        <v>166715</v>
      </c>
      <c r="Z69" s="30">
        <f>IF(OR(AND(SUM(X65:Y67)&gt;0,SUM(Z65:Z67)=0),AND(SUM(X65:Y67)=0,SUM(Z65:Z67)&gt;0)),"ERROR",SUM(Z65:Z67))</f>
        <v>141</v>
      </c>
      <c r="AA69" s="15">
        <f>IF(Z69="ERROR","ERROR",IFERROR(SUM(X69:Y69)/Z69,0))</f>
        <v>3050.8085106382978</v>
      </c>
      <c r="AB69" s="19">
        <f>SUM(AB65:AB67)</f>
        <v>276647</v>
      </c>
      <c r="AC69" s="19">
        <f>SUM(AC65:AC67)</f>
        <v>133133</v>
      </c>
      <c r="AD69" s="30">
        <f>IF(OR(AND(SUM(AB65:AC67)&gt;0,SUM(AD65:AD67)=0),AND(SUM(AB65:AC67)=0,SUM(AD65:AD67)&gt;0)),"ERROR",SUM(AD65:AD67))</f>
        <v>141</v>
      </c>
      <c r="AE69" s="15">
        <f>IF(AD69="ERROR","ERROR",IFERROR(SUM(AB69:AC69)/AD69,0))</f>
        <v>2906.2411347517732</v>
      </c>
      <c r="AF69" s="19">
        <f>SUM(AF65:AF67)</f>
        <v>276111</v>
      </c>
      <c r="AG69" s="19">
        <f>SUM(AG65:AG67)</f>
        <v>77063</v>
      </c>
      <c r="AH69" s="30">
        <f>IF(OR(AND(SUM(AF65:AG67)&gt;0,SUM(AH65:AH67)=0),AND(SUM(AF65:AG67)=0,SUM(AH65:AH67)&gt;0)),"ERROR",SUM(AH65:AH67))</f>
        <v>143</v>
      </c>
      <c r="AI69" s="15">
        <f>IF(AH69="ERROR","ERROR",IFERROR(SUM(AF69:AG69)/AH69,0))</f>
        <v>2469.7482517482517</v>
      </c>
      <c r="AJ69" s="19">
        <f>SUM(AJ65:AJ67)</f>
        <v>299781</v>
      </c>
      <c r="AK69" s="19">
        <f>SUM(AK65:AK67)</f>
        <v>72883</v>
      </c>
      <c r="AL69" s="30">
        <f>IF(OR(AND(SUM(AJ65:AK67)&gt;0,SUM(AL65:AL67)=0),AND(SUM(AJ65:AK67)=0,SUM(AL65:AL67)&gt;0)),"ERROR",SUM(AL65:AL67))</f>
        <v>143</v>
      </c>
      <c r="AM69" s="15">
        <f>IF(AL69="ERROR","ERROR",IFERROR(SUM(AJ69:AK69)/AL69,0))</f>
        <v>2606.041958041958</v>
      </c>
      <c r="AN69" s="19">
        <f>SUM(AN65:AN67)</f>
        <v>361697</v>
      </c>
      <c r="AO69" s="19">
        <f>SUM(AO65:AO67)</f>
        <v>107925</v>
      </c>
      <c r="AP69" s="30">
        <f>IF(OR(AND(SUM(AN65:AO67)&gt;0,SUM(AP65:AP67)=0),AND(SUM(AN65:AO67)=0,SUM(AP65:AP67)&gt;0)),"ERROR",SUM(AP65:AP67))</f>
        <v>144</v>
      </c>
      <c r="AQ69" s="15">
        <f>IF(AP69="ERROR","ERROR",IFERROR(SUM(AN69:AO69)/AP69,0))</f>
        <v>3261.2638888888887</v>
      </c>
      <c r="AR69" s="19">
        <f>SUM(AR65:AR67)</f>
        <v>431986</v>
      </c>
      <c r="AS69" s="19">
        <f>SUM(AS65:AS67)</f>
        <v>117742</v>
      </c>
      <c r="AT69" s="30">
        <f>IF(OR(AND(SUM(AR65:AS67)&gt;0,SUM(AT65:AT67)=0),AND(SUM(AR65:AS67)=0,SUM(AT65:AT67)&gt;0)),"ERROR",SUM(AT65:AT67))</f>
        <v>144</v>
      </c>
      <c r="AU69" s="15">
        <f>IF(AT69="ERROR","ERROR",IFERROR(SUM(AR69:AS69)/AT69,0))</f>
        <v>3817.5555555555557</v>
      </c>
    </row>
    <row r="70" spans="1:47" x14ac:dyDescent="0.25">
      <c r="A70" s="1"/>
      <c r="B70" s="8"/>
      <c r="C70" s="8"/>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row>
    <row r="71" spans="1:47" x14ac:dyDescent="0.25">
      <c r="A71" s="1"/>
      <c r="B71" s="8"/>
      <c r="C71" s="28"/>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row>
    <row r="72" spans="1:47" x14ac:dyDescent="0.25">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row>
    <row r="73" spans="1:47" x14ac:dyDescent="0.25">
      <c r="A73" s="1"/>
      <c r="B73" s="3" t="s">
        <v>57</v>
      </c>
      <c r="C73" s="11" t="s">
        <v>58</v>
      </c>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row>
    <row r="74" spans="1:47" x14ac:dyDescent="0.25">
      <c r="A74" s="1"/>
      <c r="B74" s="8"/>
      <c r="C74" s="12" t="s">
        <v>29</v>
      </c>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row>
    <row r="75" spans="1:47" x14ac:dyDescent="0.25">
      <c r="A75" s="1"/>
      <c r="B75" s="8"/>
      <c r="C75" s="8" t="s">
        <v>50</v>
      </c>
      <c r="D75" s="82">
        <v>388657</v>
      </c>
      <c r="E75" s="82" t="s">
        <v>31</v>
      </c>
      <c r="F75" s="84"/>
      <c r="G75" s="22"/>
      <c r="H75" s="82">
        <v>318428</v>
      </c>
      <c r="I75" s="82"/>
      <c r="J75" s="84"/>
      <c r="K75" s="22"/>
      <c r="L75" s="82">
        <v>12988</v>
      </c>
      <c r="M75" s="82" t="s">
        <v>31</v>
      </c>
      <c r="N75" s="84"/>
      <c r="O75" s="22"/>
      <c r="P75" s="82"/>
      <c r="Q75" s="82"/>
      <c r="R75" s="84"/>
      <c r="S75" s="22"/>
      <c r="T75" s="82">
        <v>172082</v>
      </c>
      <c r="U75" s="82"/>
      <c r="V75" s="84"/>
      <c r="W75" s="22"/>
      <c r="X75" s="82">
        <v>214465</v>
      </c>
      <c r="Y75" s="82"/>
      <c r="Z75" s="84"/>
      <c r="AA75" s="22"/>
      <c r="AB75" s="82">
        <v>386204</v>
      </c>
      <c r="AC75" s="82"/>
      <c r="AD75" s="84"/>
      <c r="AE75" s="22"/>
      <c r="AF75" s="82">
        <v>5422</v>
      </c>
      <c r="AG75" s="82"/>
      <c r="AH75" s="84"/>
      <c r="AI75" s="22"/>
      <c r="AJ75" s="82">
        <v>0</v>
      </c>
      <c r="AK75" s="82"/>
      <c r="AL75" s="84"/>
      <c r="AM75" s="22"/>
      <c r="AN75" s="82">
        <v>5497</v>
      </c>
      <c r="AO75" s="82" t="s">
        <v>31</v>
      </c>
      <c r="AP75" s="84"/>
      <c r="AQ75" s="22"/>
      <c r="AR75" s="13">
        <v>17981</v>
      </c>
      <c r="AS75" s="13"/>
      <c r="AT75" s="84"/>
      <c r="AU75" s="22"/>
    </row>
    <row r="76" spans="1:47" x14ac:dyDescent="0.25">
      <c r="A76" s="1"/>
      <c r="B76" s="8"/>
      <c r="C76" s="8" t="s">
        <v>32</v>
      </c>
      <c r="D76" s="82" t="s">
        <v>31</v>
      </c>
      <c r="E76" s="82" t="s">
        <v>31</v>
      </c>
      <c r="F76" s="84"/>
      <c r="G76" s="22"/>
      <c r="H76" s="82"/>
      <c r="I76" s="82"/>
      <c r="J76" s="84"/>
      <c r="K76" s="22"/>
      <c r="L76" s="82" t="s">
        <v>31</v>
      </c>
      <c r="M76" s="82" t="s">
        <v>31</v>
      </c>
      <c r="N76" s="84"/>
      <c r="O76" s="22"/>
      <c r="P76" s="82"/>
      <c r="Q76" s="82"/>
      <c r="R76" s="84"/>
      <c r="S76" s="22"/>
      <c r="T76" s="82"/>
      <c r="U76" s="82"/>
      <c r="V76" s="84"/>
      <c r="W76" s="22"/>
      <c r="X76" s="82"/>
      <c r="Y76" s="82"/>
      <c r="Z76" s="84"/>
      <c r="AA76" s="22"/>
      <c r="AB76" s="82"/>
      <c r="AC76" s="82"/>
      <c r="AD76" s="84"/>
      <c r="AE76" s="22"/>
      <c r="AF76" s="82"/>
      <c r="AG76" s="82"/>
      <c r="AH76" s="84"/>
      <c r="AI76" s="22"/>
      <c r="AJ76" s="82"/>
      <c r="AK76" s="82"/>
      <c r="AL76" s="84"/>
      <c r="AM76" s="22"/>
      <c r="AN76" s="82" t="s">
        <v>31</v>
      </c>
      <c r="AO76" s="82" t="s">
        <v>31</v>
      </c>
      <c r="AP76" s="84"/>
      <c r="AQ76" s="22"/>
      <c r="AR76" s="13"/>
      <c r="AS76" s="13"/>
      <c r="AT76" s="84"/>
      <c r="AU76" s="22"/>
    </row>
    <row r="77" spans="1:47" x14ac:dyDescent="0.25">
      <c r="A77" s="1"/>
      <c r="B77" s="8"/>
      <c r="C77" s="8" t="s">
        <v>33</v>
      </c>
      <c r="D77" s="82" t="s">
        <v>31</v>
      </c>
      <c r="E77" s="82" t="s">
        <v>31</v>
      </c>
      <c r="F77" s="84"/>
      <c r="G77" s="22"/>
      <c r="H77" s="82"/>
      <c r="I77" s="82"/>
      <c r="J77" s="84"/>
      <c r="K77" s="22"/>
      <c r="L77" s="82" t="s">
        <v>31</v>
      </c>
      <c r="M77" s="82" t="s">
        <v>31</v>
      </c>
      <c r="N77" s="84"/>
      <c r="O77" s="22"/>
      <c r="P77" s="82"/>
      <c r="Q77" s="82"/>
      <c r="R77" s="84"/>
      <c r="S77" s="22"/>
      <c r="T77" s="82"/>
      <c r="U77" s="82"/>
      <c r="V77" s="84"/>
      <c r="W77" s="22"/>
      <c r="X77" s="82"/>
      <c r="Y77" s="82"/>
      <c r="Z77" s="84"/>
      <c r="AA77" s="22"/>
      <c r="AB77" s="82"/>
      <c r="AC77" s="82"/>
      <c r="AD77" s="84"/>
      <c r="AE77" s="22"/>
      <c r="AF77" s="82"/>
      <c r="AG77" s="82"/>
      <c r="AH77" s="84"/>
      <c r="AI77" s="22"/>
      <c r="AJ77" s="82"/>
      <c r="AK77" s="82"/>
      <c r="AL77" s="84"/>
      <c r="AM77" s="22"/>
      <c r="AN77" s="82" t="s">
        <v>31</v>
      </c>
      <c r="AO77" s="82" t="s">
        <v>31</v>
      </c>
      <c r="AP77" s="84"/>
      <c r="AQ77" s="22"/>
      <c r="AR77" s="13"/>
      <c r="AS77" s="13"/>
      <c r="AT77" s="84"/>
      <c r="AU77" s="22"/>
    </row>
    <row r="78" spans="1:47" x14ac:dyDescent="0.25">
      <c r="A78" s="1"/>
      <c r="B78" s="8"/>
      <c r="C78" s="8"/>
      <c r="D78" s="16"/>
      <c r="E78" s="16"/>
      <c r="F78" s="23"/>
      <c r="G78" s="24"/>
      <c r="H78" s="16"/>
      <c r="I78" s="16"/>
      <c r="J78" s="23"/>
      <c r="K78" s="24"/>
      <c r="L78" s="16"/>
      <c r="M78" s="16"/>
      <c r="N78" s="23"/>
      <c r="O78" s="24"/>
      <c r="P78" s="16"/>
      <c r="Q78" s="16"/>
      <c r="R78" s="23"/>
      <c r="S78" s="24"/>
      <c r="T78" s="16"/>
      <c r="U78" s="16"/>
      <c r="V78" s="23"/>
      <c r="W78" s="24"/>
      <c r="X78" s="16"/>
      <c r="Y78" s="16"/>
      <c r="Z78" s="23"/>
      <c r="AA78" s="24"/>
      <c r="AB78" s="16"/>
      <c r="AC78" s="16"/>
      <c r="AD78" s="23"/>
      <c r="AE78" s="24"/>
      <c r="AF78" s="16"/>
      <c r="AG78" s="16"/>
      <c r="AH78" s="23"/>
      <c r="AI78" s="24"/>
      <c r="AJ78" s="16"/>
      <c r="AK78" s="16"/>
      <c r="AL78" s="23"/>
      <c r="AM78" s="24"/>
      <c r="AN78" s="16"/>
      <c r="AO78" s="16"/>
      <c r="AP78" s="23"/>
      <c r="AQ78" s="24"/>
      <c r="AR78" s="16"/>
      <c r="AS78" s="16"/>
      <c r="AT78" s="23"/>
      <c r="AU78" s="24"/>
    </row>
    <row r="79" spans="1:47" x14ac:dyDescent="0.25">
      <c r="A79" s="1"/>
      <c r="B79" s="8"/>
      <c r="C79" s="7" t="str">
        <f>"SUBTOTAL "&amp;C73</f>
        <v>SUBTOTAL Capitalized Maint.</v>
      </c>
      <c r="D79" s="19">
        <f>SUM(D75:D77)</f>
        <v>388657</v>
      </c>
      <c r="E79" s="19">
        <f>SUM(E75:E77)</f>
        <v>0</v>
      </c>
      <c r="F79" s="23"/>
      <c r="G79" s="22"/>
      <c r="H79" s="19">
        <f>SUM(H75:H77)</f>
        <v>318428</v>
      </c>
      <c r="I79" s="19">
        <f>SUM(I75:I77)</f>
        <v>0</v>
      </c>
      <c r="J79" s="23"/>
      <c r="K79" s="22"/>
      <c r="L79" s="19">
        <f>SUM(L75:L77)</f>
        <v>12988</v>
      </c>
      <c r="M79" s="19">
        <f>SUM(M75:M77)</f>
        <v>0</v>
      </c>
      <c r="N79" s="23"/>
      <c r="O79" s="22"/>
      <c r="P79" s="19">
        <f>SUM(P75:P77)</f>
        <v>0</v>
      </c>
      <c r="Q79" s="19">
        <f>SUM(Q75:Q77)</f>
        <v>0</v>
      </c>
      <c r="R79" s="23"/>
      <c r="S79" s="22"/>
      <c r="T79" s="19">
        <f>SUM(T75:T77)</f>
        <v>172082</v>
      </c>
      <c r="U79" s="19">
        <f>SUM(U75:U77)</f>
        <v>0</v>
      </c>
      <c r="V79" s="23"/>
      <c r="W79" s="22"/>
      <c r="X79" s="19">
        <f>SUM(X75:X77)</f>
        <v>214465</v>
      </c>
      <c r="Y79" s="19">
        <f>SUM(Y75:Y77)</f>
        <v>0</v>
      </c>
      <c r="Z79" s="23"/>
      <c r="AA79" s="22"/>
      <c r="AB79" s="19">
        <f>SUM(AB75:AB77)</f>
        <v>386204</v>
      </c>
      <c r="AC79" s="19">
        <f>SUM(AC75:AC77)</f>
        <v>0</v>
      </c>
      <c r="AD79" s="23"/>
      <c r="AE79" s="22"/>
      <c r="AF79" s="19">
        <f>SUM(AF75:AF77)</f>
        <v>5422</v>
      </c>
      <c r="AG79" s="19">
        <f>SUM(AG75:AG77)</f>
        <v>0</v>
      </c>
      <c r="AH79" s="23"/>
      <c r="AI79" s="22"/>
      <c r="AJ79" s="19">
        <f>SUM(AJ75:AJ77)</f>
        <v>0</v>
      </c>
      <c r="AK79" s="19">
        <f>SUM(AK75:AK77)</f>
        <v>0</v>
      </c>
      <c r="AL79" s="23"/>
      <c r="AM79" s="22"/>
      <c r="AN79" s="19">
        <f>SUM(AN75:AN77)</f>
        <v>5497</v>
      </c>
      <c r="AO79" s="19">
        <f>SUM(AO75:AO77)</f>
        <v>0</v>
      </c>
      <c r="AP79" s="23"/>
      <c r="AQ79" s="22"/>
      <c r="AR79" s="19">
        <f>SUM(AR75:AR77)</f>
        <v>17981</v>
      </c>
      <c r="AS79" s="19">
        <f>SUM(AS75:AS77)</f>
        <v>0</v>
      </c>
      <c r="AT79" s="23"/>
      <c r="AU79" s="22"/>
    </row>
    <row r="80" spans="1:47" x14ac:dyDescent="0.25">
      <c r="A80" s="1"/>
      <c r="B80" s="8"/>
      <c r="C80" s="8"/>
      <c r="D80" s="21"/>
      <c r="E80" s="21"/>
      <c r="F80" s="21"/>
      <c r="G80" s="21"/>
      <c r="H80" s="21"/>
      <c r="I80" s="21"/>
      <c r="J80" s="21"/>
      <c r="K80" s="21"/>
      <c r="L80" s="21"/>
      <c r="M80" s="21"/>
      <c r="N80" s="21"/>
      <c r="O80" s="21"/>
      <c r="P80" s="21"/>
      <c r="Q80" s="21"/>
      <c r="R80" s="21"/>
      <c r="S80" s="21"/>
      <c r="T80" s="21"/>
      <c r="U80" s="21"/>
      <c r="V80" s="5"/>
      <c r="W80" s="5"/>
      <c r="X80" s="21"/>
      <c r="Y80" s="21"/>
      <c r="Z80" s="5"/>
      <c r="AA80" s="5"/>
      <c r="AB80" s="21"/>
      <c r="AC80" s="21"/>
      <c r="AD80" s="5"/>
      <c r="AE80" s="5"/>
      <c r="AF80" s="21"/>
      <c r="AG80" s="21"/>
      <c r="AH80" s="5"/>
      <c r="AI80" s="5"/>
      <c r="AJ80" s="21"/>
      <c r="AK80" s="21"/>
      <c r="AL80" s="5"/>
      <c r="AM80" s="5"/>
      <c r="AN80" s="21"/>
      <c r="AO80" s="21"/>
      <c r="AP80" s="21"/>
      <c r="AQ80" s="21"/>
      <c r="AR80" s="21"/>
      <c r="AS80" s="21"/>
      <c r="AT80" s="21"/>
      <c r="AU80" s="21"/>
    </row>
    <row r="81" spans="1:47" x14ac:dyDescent="0.25">
      <c r="A81" s="1"/>
      <c r="B81" s="8"/>
      <c r="C81" s="8"/>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row>
    <row r="82" spans="1:47" x14ac:dyDescent="0.25">
      <c r="A82" s="1"/>
      <c r="B82" s="28"/>
      <c r="C82" s="28"/>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row>
    <row r="83" spans="1:47" x14ac:dyDescent="0.25">
      <c r="A83" s="1"/>
      <c r="B83" s="8"/>
      <c r="C83" s="8"/>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row>
    <row r="84" spans="1:47" x14ac:dyDescent="0.25">
      <c r="A84" s="1"/>
      <c r="B84" s="8"/>
      <c r="C84" s="8"/>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row>
    <row r="85" spans="1:47" x14ac:dyDescent="0.25">
      <c r="A85" s="9"/>
      <c r="B85" s="32" t="s">
        <v>59</v>
      </c>
      <c r="C85" s="32"/>
      <c r="D85" s="33">
        <f>SUM(D56,D69,D79)</f>
        <v>6050239</v>
      </c>
      <c r="E85" s="33">
        <f>SUM(E56,E69,E79)</f>
        <v>3212717</v>
      </c>
      <c r="F85" s="5"/>
      <c r="G85" s="5"/>
      <c r="H85" s="33">
        <f>SUM(H56,H69,H79)</f>
        <v>5207726</v>
      </c>
      <c r="I85" s="33">
        <f>SUM(I56,I69,I79)</f>
        <v>3366794</v>
      </c>
      <c r="J85" s="5"/>
      <c r="K85" s="5"/>
      <c r="L85" s="33">
        <f>SUM(L56,L69,L79)</f>
        <v>7140308</v>
      </c>
      <c r="M85" s="33">
        <f>SUM(M56,M69,M79)</f>
        <v>3641206</v>
      </c>
      <c r="N85" s="5"/>
      <c r="O85" s="5"/>
      <c r="P85" s="33">
        <f>SUM(P56,P69,P79)</f>
        <v>4831914</v>
      </c>
      <c r="Q85" s="33">
        <f>SUM(Q56,Q69,Q79)</f>
        <v>4389388</v>
      </c>
      <c r="R85" s="5"/>
      <c r="S85" s="5"/>
      <c r="T85" s="33">
        <f>SUM(T56,T69,T79)</f>
        <v>4737419</v>
      </c>
      <c r="U85" s="33">
        <f>SUM(U56,U69,U79)</f>
        <v>3613050</v>
      </c>
      <c r="V85" s="5"/>
      <c r="W85" s="5"/>
      <c r="X85" s="33">
        <f>SUM(X56,X69,X79)</f>
        <v>5280794</v>
      </c>
      <c r="Y85" s="33">
        <f>SUM(Y56,Y69,Y79)</f>
        <v>3669342</v>
      </c>
      <c r="Z85" s="5"/>
      <c r="AA85" s="5"/>
      <c r="AB85" s="33">
        <f>SUM(AB56,AB69,AB79)</f>
        <v>6035607</v>
      </c>
      <c r="AC85" s="33">
        <f>SUM(AC56,AC69,AC79)</f>
        <v>5309908</v>
      </c>
      <c r="AD85" s="5"/>
      <c r="AE85" s="5"/>
      <c r="AF85" s="33">
        <f>SUM(AF56,AF69,AF79)</f>
        <v>4708397</v>
      </c>
      <c r="AG85" s="33">
        <f>SUM(AG56,AG69,AG79)</f>
        <v>4659631</v>
      </c>
      <c r="AH85" s="5"/>
      <c r="AI85" s="5"/>
      <c r="AJ85" s="33">
        <f>SUM(AJ56,AJ69,AJ79)</f>
        <v>7926813</v>
      </c>
      <c r="AK85" s="33">
        <f>SUM(AK56,AK69,AK79)</f>
        <v>4651440</v>
      </c>
      <c r="AL85" s="5"/>
      <c r="AM85" s="5"/>
      <c r="AN85" s="33">
        <f>SUM(AN56,AN69,AN79)</f>
        <v>6622739</v>
      </c>
      <c r="AO85" s="33">
        <f>SUM(AO56,AO69,AO79)</f>
        <v>4102629</v>
      </c>
      <c r="AP85" s="5"/>
      <c r="AQ85" s="5"/>
      <c r="AR85" s="33">
        <f>SUM(AR56,AR69,AR79)</f>
        <v>7016902</v>
      </c>
      <c r="AS85" s="33">
        <f>SUM(AS56,AS69,AS79)</f>
        <v>4843967</v>
      </c>
      <c r="AT85" s="5"/>
      <c r="AU85" s="5"/>
    </row>
    <row r="86" spans="1:47" x14ac:dyDescent="0.25">
      <c r="A86" s="9"/>
      <c r="B86" s="32"/>
      <c r="C86" s="32"/>
      <c r="D86" s="65"/>
      <c r="E86" s="65"/>
      <c r="F86" s="5"/>
      <c r="G86" s="5"/>
      <c r="H86" s="65"/>
      <c r="I86" s="65"/>
      <c r="J86" s="5"/>
      <c r="K86" s="5"/>
      <c r="L86" s="65"/>
      <c r="M86" s="65"/>
      <c r="N86" s="5"/>
      <c r="O86" s="5"/>
      <c r="P86" s="65"/>
      <c r="Q86" s="65"/>
      <c r="R86" s="5"/>
      <c r="S86" s="5"/>
      <c r="T86" s="65"/>
      <c r="U86" s="65"/>
      <c r="V86" s="5"/>
      <c r="W86" s="5"/>
      <c r="X86" s="65"/>
      <c r="Y86" s="65"/>
      <c r="Z86" s="5"/>
      <c r="AA86" s="5"/>
      <c r="AB86" s="65"/>
      <c r="AC86" s="65"/>
      <c r="AD86" s="5"/>
      <c r="AE86" s="5"/>
      <c r="AF86" s="65"/>
      <c r="AG86" s="65"/>
      <c r="AH86" s="5"/>
      <c r="AI86" s="5"/>
      <c r="AJ86" s="65"/>
      <c r="AK86" s="65"/>
      <c r="AL86" s="5"/>
      <c r="AM86" s="5"/>
      <c r="AN86" s="65"/>
      <c r="AO86" s="65"/>
      <c r="AP86" s="5"/>
      <c r="AQ86" s="5"/>
      <c r="AR86" s="65"/>
      <c r="AS86" s="65"/>
      <c r="AT86" s="5"/>
      <c r="AU86" s="5"/>
    </row>
    <row r="87" spans="1:47" s="55" customFormat="1" ht="29.25" customHeight="1" x14ac:dyDescent="0.25">
      <c r="A87" s="57"/>
      <c r="B87" s="57"/>
      <c r="C87" s="57"/>
      <c r="D87" s="235" t="str">
        <f>D5&amp;" Comments"</f>
        <v>FY 2012-2013 Comments</v>
      </c>
      <c r="E87" s="235"/>
      <c r="F87" s="235"/>
      <c r="G87" s="235"/>
      <c r="H87" s="235" t="str">
        <f>H5&amp;" Comments"</f>
        <v>FY 2013-2014 Comments</v>
      </c>
      <c r="I87" s="235"/>
      <c r="J87" s="235"/>
      <c r="K87" s="235"/>
      <c r="L87" s="235" t="str">
        <f>L5&amp;" Comments"</f>
        <v>FY 2014-2015 Comments</v>
      </c>
      <c r="M87" s="235"/>
      <c r="N87" s="235"/>
      <c r="O87" s="235"/>
      <c r="P87" s="235" t="str">
        <f>P5&amp;" Comments"</f>
        <v>FY 2015-2016 Comments</v>
      </c>
      <c r="Q87" s="235"/>
      <c r="R87" s="235"/>
      <c r="S87" s="235"/>
      <c r="T87" s="235" t="str">
        <f>T5&amp;" Comments"</f>
        <v>FY 2016-2017 Comments</v>
      </c>
      <c r="U87" s="235"/>
      <c r="V87" s="235"/>
      <c r="W87" s="235"/>
      <c r="X87" s="235" t="str">
        <f>X5&amp;" Comments"</f>
        <v>FY 2017-2018 Comments</v>
      </c>
      <c r="Y87" s="235"/>
      <c r="Z87" s="235"/>
      <c r="AA87" s="235"/>
      <c r="AB87" s="235" t="str">
        <f>AB5&amp;" Comments"</f>
        <v>FY 2018-2019 Comments</v>
      </c>
      <c r="AC87" s="235"/>
      <c r="AD87" s="235"/>
      <c r="AE87" s="235"/>
      <c r="AF87" s="235" t="str">
        <f>AF5&amp;" Comments"</f>
        <v>FY 2019-20 Comments</v>
      </c>
      <c r="AG87" s="235"/>
      <c r="AH87" s="235"/>
      <c r="AI87" s="235"/>
      <c r="AJ87" s="235" t="str">
        <f>AJ5&amp;" Comments"</f>
        <v>FY 2020-21 Comments</v>
      </c>
      <c r="AK87" s="235"/>
      <c r="AL87" s="235"/>
      <c r="AM87" s="235"/>
      <c r="AN87" s="235" t="str">
        <f>AN5&amp;" Comments"</f>
        <v>FY 2021-22 Comments</v>
      </c>
      <c r="AO87" s="235"/>
      <c r="AP87" s="235"/>
      <c r="AQ87" s="235"/>
      <c r="AR87" s="235" t="str">
        <f>AR5&amp;" Comments"</f>
        <v>FY 2022-23 Comments</v>
      </c>
      <c r="AS87" s="235"/>
      <c r="AT87" s="235"/>
      <c r="AU87" s="235"/>
    </row>
    <row r="88" spans="1:47" s="110" customFormat="1" ht="216" customHeight="1" x14ac:dyDescent="0.25">
      <c r="A88" s="77"/>
      <c r="B88" s="77"/>
      <c r="C88" s="77"/>
      <c r="D88" s="236"/>
      <c r="E88" s="237"/>
      <c r="F88" s="237"/>
      <c r="G88" s="238"/>
      <c r="H88" s="236"/>
      <c r="I88" s="237"/>
      <c r="J88" s="237"/>
      <c r="K88" s="238"/>
      <c r="L88" s="236" t="s">
        <v>117</v>
      </c>
      <c r="M88" s="237"/>
      <c r="N88" s="237"/>
      <c r="O88" s="238"/>
      <c r="P88" s="236" t="s">
        <v>149</v>
      </c>
      <c r="Q88" s="237"/>
      <c r="R88" s="237"/>
      <c r="S88" s="238"/>
      <c r="T88" s="236" t="s">
        <v>97</v>
      </c>
      <c r="U88" s="237"/>
      <c r="V88" s="237"/>
      <c r="W88" s="238"/>
      <c r="X88" s="236" t="s">
        <v>151</v>
      </c>
      <c r="Y88" s="237"/>
      <c r="Z88" s="237"/>
      <c r="AA88" s="238"/>
      <c r="AB88" s="236" t="s">
        <v>151</v>
      </c>
      <c r="AC88" s="237"/>
      <c r="AD88" s="237"/>
      <c r="AE88" s="238"/>
      <c r="AF88" s="236" t="s">
        <v>162</v>
      </c>
      <c r="AG88" s="237"/>
      <c r="AH88" s="237"/>
      <c r="AI88" s="238"/>
      <c r="AJ88" s="236" t="s">
        <v>171</v>
      </c>
      <c r="AK88" s="237"/>
      <c r="AL88" s="237"/>
      <c r="AM88" s="238"/>
      <c r="AN88" s="236" t="s">
        <v>184</v>
      </c>
      <c r="AO88" s="237"/>
      <c r="AP88" s="237"/>
      <c r="AQ88" s="238"/>
      <c r="AR88" s="230" t="s">
        <v>300</v>
      </c>
      <c r="AS88" s="231"/>
      <c r="AT88" s="231"/>
      <c r="AU88" s="232"/>
    </row>
    <row r="89" spans="1:47"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row>
    <row r="90" spans="1:47"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spans="1:47"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spans="1:47"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row>
    <row r="93" spans="1:47"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spans="1:47"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row>
    <row r="95" spans="1:47"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row>
    <row r="96" spans="1:47"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row>
    <row r="97" spans="1:47"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row>
    <row r="98" spans="1:47"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row>
    <row r="99" spans="1:47"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row>
    <row r="100" spans="1:47"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row>
    <row r="101" spans="1:47"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row>
    <row r="102" spans="1:47"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row>
  </sheetData>
  <sheetProtection formatColumns="0" formatRows="0"/>
  <mergeCells count="68">
    <mergeCell ref="AF5:AI5"/>
    <mergeCell ref="AF6:AG6"/>
    <mergeCell ref="AF60:AI60"/>
    <mergeCell ref="AF61:AG61"/>
    <mergeCell ref="AF87:AI87"/>
    <mergeCell ref="L87:O87"/>
    <mergeCell ref="P87:S87"/>
    <mergeCell ref="T87:W87"/>
    <mergeCell ref="X87:AA87"/>
    <mergeCell ref="AB87:AE87"/>
    <mergeCell ref="X5:AA5"/>
    <mergeCell ref="X6:Y6"/>
    <mergeCell ref="X60:AA60"/>
    <mergeCell ref="X61:Y61"/>
    <mergeCell ref="AB5:AE5"/>
    <mergeCell ref="AB6:AC6"/>
    <mergeCell ref="AB60:AE60"/>
    <mergeCell ref="AB61:AC61"/>
    <mergeCell ref="L5:O5"/>
    <mergeCell ref="P5:S5"/>
    <mergeCell ref="T5:W5"/>
    <mergeCell ref="L6:M6"/>
    <mergeCell ref="P6:Q6"/>
    <mergeCell ref="T6:U6"/>
    <mergeCell ref="D6:E6"/>
    <mergeCell ref="H6:I6"/>
    <mergeCell ref="D60:G60"/>
    <mergeCell ref="H60:K60"/>
    <mergeCell ref="AF88:AI88"/>
    <mergeCell ref="L60:O60"/>
    <mergeCell ref="P60:S60"/>
    <mergeCell ref="T60:W60"/>
    <mergeCell ref="L61:M61"/>
    <mergeCell ref="P61:Q61"/>
    <mergeCell ref="T61:U61"/>
    <mergeCell ref="AB88:AE88"/>
    <mergeCell ref="L88:O88"/>
    <mergeCell ref="P88:S88"/>
    <mergeCell ref="T88:W88"/>
    <mergeCell ref="X88:AA88"/>
    <mergeCell ref="AJ88:AM88"/>
    <mergeCell ref="A2:AV2"/>
    <mergeCell ref="A3:AV3"/>
    <mergeCell ref="AJ5:AM5"/>
    <mergeCell ref="AJ6:AK6"/>
    <mergeCell ref="AJ60:AM60"/>
    <mergeCell ref="AJ61:AK61"/>
    <mergeCell ref="AJ87:AM87"/>
    <mergeCell ref="D61:E61"/>
    <mergeCell ref="H61:I61"/>
    <mergeCell ref="D87:G87"/>
    <mergeCell ref="H87:K87"/>
    <mergeCell ref="D88:G88"/>
    <mergeCell ref="H88:K88"/>
    <mergeCell ref="D5:G5"/>
    <mergeCell ref="H5:K5"/>
    <mergeCell ref="AN88:AQ88"/>
    <mergeCell ref="AN5:AQ5"/>
    <mergeCell ref="AN6:AO6"/>
    <mergeCell ref="AN60:AQ60"/>
    <mergeCell ref="AN61:AO61"/>
    <mergeCell ref="AN87:AQ87"/>
    <mergeCell ref="AR88:AU88"/>
    <mergeCell ref="AR5:AU5"/>
    <mergeCell ref="AR6:AS6"/>
    <mergeCell ref="AR60:AU60"/>
    <mergeCell ref="AR61:AS61"/>
    <mergeCell ref="AR87:AU87"/>
  </mergeCells>
  <conditionalFormatting sqref="F69:G69">
    <cfRule type="expression" dxfId="145" priority="47">
      <formula>F69="ERROR"</formula>
    </cfRule>
  </conditionalFormatting>
  <conditionalFormatting sqref="G10:G12 G35:G37 K35:K37">
    <cfRule type="expression" dxfId="144" priority="71">
      <formula>G10="ERROR"</formula>
    </cfRule>
  </conditionalFormatting>
  <conditionalFormatting sqref="G14">
    <cfRule type="expression" dxfId="143" priority="70">
      <formula>G14="ERROR"</formula>
    </cfRule>
  </conditionalFormatting>
  <conditionalFormatting sqref="G18:G20">
    <cfRule type="expression" dxfId="142" priority="55">
      <formula>G18="ERROR"</formula>
    </cfRule>
  </conditionalFormatting>
  <conditionalFormatting sqref="G23">
    <cfRule type="expression" dxfId="141" priority="68">
      <formula>G23="ERROR"</formula>
    </cfRule>
  </conditionalFormatting>
  <conditionalFormatting sqref="G27:G29">
    <cfRule type="expression" dxfId="140" priority="53">
      <formula>G27="ERROR"</formula>
    </cfRule>
  </conditionalFormatting>
  <conditionalFormatting sqref="G31">
    <cfRule type="expression" dxfId="139" priority="67">
      <formula>G31="ERROR"</formula>
    </cfRule>
  </conditionalFormatting>
  <conditionalFormatting sqref="G39">
    <cfRule type="expression" dxfId="138" priority="65">
      <formula>G39="ERROR"</formula>
    </cfRule>
  </conditionalFormatting>
  <conditionalFormatting sqref="G43:G45">
    <cfRule type="expression" dxfId="137" priority="51">
      <formula>G43="ERROR"</formula>
    </cfRule>
  </conditionalFormatting>
  <conditionalFormatting sqref="G47">
    <cfRule type="expression" dxfId="136" priority="63">
      <formula>G47="ERROR"</formula>
    </cfRule>
  </conditionalFormatting>
  <conditionalFormatting sqref="G52:G53">
    <cfRule type="expression" dxfId="135" priority="61">
      <formula>G52="ERROR"</formula>
    </cfRule>
  </conditionalFormatting>
  <conditionalFormatting sqref="G56">
    <cfRule type="expression" dxfId="134" priority="59">
      <formula>G56="ERROR"</formula>
    </cfRule>
  </conditionalFormatting>
  <conditionalFormatting sqref="G65:G67">
    <cfRule type="expression" dxfId="133" priority="49">
      <formula>G65="ERROR"</formula>
    </cfRule>
  </conditionalFormatting>
  <conditionalFormatting sqref="J69:K69">
    <cfRule type="expression" dxfId="132" priority="44">
      <formula>J69="ERROR"</formula>
    </cfRule>
  </conditionalFormatting>
  <conditionalFormatting sqref="K10:K12">
    <cfRule type="expression" dxfId="131" priority="56">
      <formula>K10="ERROR"</formula>
    </cfRule>
  </conditionalFormatting>
  <conditionalFormatting sqref="K14">
    <cfRule type="expression" dxfId="130" priority="69">
      <formula>K14="ERROR"</formula>
    </cfRule>
  </conditionalFormatting>
  <conditionalFormatting sqref="K18:K20">
    <cfRule type="expression" dxfId="129" priority="54">
      <formula>K18="ERROR"</formula>
    </cfRule>
  </conditionalFormatting>
  <conditionalFormatting sqref="K23">
    <cfRule type="expression" dxfId="128" priority="60">
      <formula>K23="ERROR"</formula>
    </cfRule>
  </conditionalFormatting>
  <conditionalFormatting sqref="K27:K29">
    <cfRule type="expression" dxfId="127" priority="52">
      <formula>K27="ERROR"</formula>
    </cfRule>
  </conditionalFormatting>
  <conditionalFormatting sqref="K31">
    <cfRule type="expression" dxfId="126" priority="66">
      <formula>K31="ERROR"</formula>
    </cfRule>
  </conditionalFormatting>
  <conditionalFormatting sqref="K39">
    <cfRule type="expression" dxfId="125" priority="64">
      <formula>K39="ERROR"</formula>
    </cfRule>
  </conditionalFormatting>
  <conditionalFormatting sqref="K43:K45">
    <cfRule type="expression" dxfId="124" priority="50">
      <formula>K43="ERROR"</formula>
    </cfRule>
  </conditionalFormatting>
  <conditionalFormatting sqref="K47">
    <cfRule type="expression" dxfId="123" priority="62">
      <formula>K47="ERROR"</formula>
    </cfRule>
  </conditionalFormatting>
  <conditionalFormatting sqref="K52:K53">
    <cfRule type="expression" dxfId="122" priority="57">
      <formula>K52="ERROR"</formula>
    </cfRule>
  </conditionalFormatting>
  <conditionalFormatting sqref="K56">
    <cfRule type="expression" dxfId="121" priority="58">
      <formula>K56="ERROR"</formula>
    </cfRule>
  </conditionalFormatting>
  <conditionalFormatting sqref="K65:K67">
    <cfRule type="expression" dxfId="120" priority="46">
      <formula>K65="ERROR"</formula>
    </cfRule>
  </conditionalFormatting>
  <conditionalFormatting sqref="N69:O69">
    <cfRule type="expression" dxfId="119" priority="300">
      <formula>N69="ERROR"</formula>
    </cfRule>
  </conditionalFormatting>
  <conditionalFormatting sqref="O10:O12 O35:O37 S35:S37 W35:W37 AA35:AA37">
    <cfRule type="expression" dxfId="118" priority="335">
      <formula>O10="ERROR"</formula>
    </cfRule>
  </conditionalFormatting>
  <conditionalFormatting sqref="O14">
    <cfRule type="expression" dxfId="117" priority="334">
      <formula>O14="ERROR"</formula>
    </cfRule>
  </conditionalFormatting>
  <conditionalFormatting sqref="O18:O20">
    <cfRule type="expression" dxfId="116" priority="311">
      <formula>O18="ERROR"</formula>
    </cfRule>
  </conditionalFormatting>
  <conditionalFormatting sqref="O23">
    <cfRule type="expression" dxfId="115" priority="331">
      <formula>O23="ERROR"</formula>
    </cfRule>
  </conditionalFormatting>
  <conditionalFormatting sqref="O27:O29">
    <cfRule type="expression" dxfId="114" priority="308">
      <formula>O27="ERROR"</formula>
    </cfRule>
  </conditionalFormatting>
  <conditionalFormatting sqref="O31">
    <cfRule type="expression" dxfId="113" priority="330">
      <formula>O31="ERROR"</formula>
    </cfRule>
  </conditionalFormatting>
  <conditionalFormatting sqref="O39">
    <cfRule type="expression" dxfId="112" priority="327">
      <formula>O39="ERROR"</formula>
    </cfRule>
  </conditionalFormatting>
  <conditionalFormatting sqref="O43:O45">
    <cfRule type="expression" dxfId="111" priority="305">
      <formula>O43="ERROR"</formula>
    </cfRule>
  </conditionalFormatting>
  <conditionalFormatting sqref="O47">
    <cfRule type="expression" dxfId="110" priority="324">
      <formula>O47="ERROR"</formula>
    </cfRule>
  </conditionalFormatting>
  <conditionalFormatting sqref="O52:O53">
    <cfRule type="expression" dxfId="109" priority="321">
      <formula>O52="ERROR"</formula>
    </cfRule>
  </conditionalFormatting>
  <conditionalFormatting sqref="O56">
    <cfRule type="expression" dxfId="108" priority="318">
      <formula>O56="ERROR"</formula>
    </cfRule>
  </conditionalFormatting>
  <conditionalFormatting sqref="O65:O67">
    <cfRule type="expression" dxfId="107" priority="302">
      <formula>O65="ERROR"</formula>
    </cfRule>
  </conditionalFormatting>
  <conditionalFormatting sqref="R69:S69">
    <cfRule type="expression" dxfId="106" priority="293">
      <formula>R69="ERROR"</formula>
    </cfRule>
  </conditionalFormatting>
  <conditionalFormatting sqref="S10:S12">
    <cfRule type="expression" dxfId="105" priority="313">
      <formula>S10="ERROR"</formula>
    </cfRule>
  </conditionalFormatting>
  <conditionalFormatting sqref="S14">
    <cfRule type="expression" dxfId="104" priority="333">
      <formula>S14="ERROR"</formula>
    </cfRule>
  </conditionalFormatting>
  <conditionalFormatting sqref="S18:S20">
    <cfRule type="expression" dxfId="103" priority="310">
      <formula>S18="ERROR"</formula>
    </cfRule>
  </conditionalFormatting>
  <conditionalFormatting sqref="S23">
    <cfRule type="expression" dxfId="102" priority="320">
      <formula>S23="ERROR"</formula>
    </cfRule>
  </conditionalFormatting>
  <conditionalFormatting sqref="S27:S29">
    <cfRule type="expression" dxfId="101" priority="307">
      <formula>S27="ERROR"</formula>
    </cfRule>
  </conditionalFormatting>
  <conditionalFormatting sqref="S31">
    <cfRule type="expression" dxfId="100" priority="329">
      <formula>S31="ERROR"</formula>
    </cfRule>
  </conditionalFormatting>
  <conditionalFormatting sqref="S39">
    <cfRule type="expression" dxfId="99" priority="326">
      <formula>S39="ERROR"</formula>
    </cfRule>
  </conditionalFormatting>
  <conditionalFormatting sqref="S43:S45">
    <cfRule type="expression" dxfId="98" priority="304">
      <formula>S43="ERROR"</formula>
    </cfRule>
  </conditionalFormatting>
  <conditionalFormatting sqref="S47">
    <cfRule type="expression" dxfId="97" priority="323">
      <formula>S47="ERROR"</formula>
    </cfRule>
  </conditionalFormatting>
  <conditionalFormatting sqref="S52:S53">
    <cfRule type="expression" dxfId="96" priority="315">
      <formula>S52="ERROR"</formula>
    </cfRule>
  </conditionalFormatting>
  <conditionalFormatting sqref="S56">
    <cfRule type="expression" dxfId="95" priority="317">
      <formula>S56="ERROR"</formula>
    </cfRule>
  </conditionalFormatting>
  <conditionalFormatting sqref="S65:S67">
    <cfRule type="expression" dxfId="94" priority="299">
      <formula>S65="ERROR"</formula>
    </cfRule>
  </conditionalFormatting>
  <conditionalFormatting sqref="V69:W69">
    <cfRule type="expression" dxfId="93" priority="292">
      <formula>V69="ERROR"</formula>
    </cfRule>
  </conditionalFormatting>
  <conditionalFormatting sqref="W10:W12">
    <cfRule type="expression" dxfId="92" priority="312">
      <formula>W10="ERROR"</formula>
    </cfRule>
  </conditionalFormatting>
  <conditionalFormatting sqref="W14">
    <cfRule type="expression" dxfId="91" priority="332">
      <formula>W14="ERROR"</formula>
    </cfRule>
  </conditionalFormatting>
  <conditionalFormatting sqref="W18:W20">
    <cfRule type="expression" dxfId="90" priority="309">
      <formula>W18="ERROR"</formula>
    </cfRule>
  </conditionalFormatting>
  <conditionalFormatting sqref="W23">
    <cfRule type="expression" dxfId="89" priority="319">
      <formula>W23="ERROR"</formula>
    </cfRule>
  </conditionalFormatting>
  <conditionalFormatting sqref="W27:W29">
    <cfRule type="expression" dxfId="88" priority="306">
      <formula>W27="ERROR"</formula>
    </cfRule>
  </conditionalFormatting>
  <conditionalFormatting sqref="W31">
    <cfRule type="expression" dxfId="87" priority="328">
      <formula>W31="ERROR"</formula>
    </cfRule>
  </conditionalFormatting>
  <conditionalFormatting sqref="W39">
    <cfRule type="expression" dxfId="86" priority="325">
      <formula>W39="ERROR"</formula>
    </cfRule>
  </conditionalFormatting>
  <conditionalFormatting sqref="W43:W45">
    <cfRule type="expression" dxfId="85" priority="303">
      <formula>W43="ERROR"</formula>
    </cfRule>
  </conditionalFormatting>
  <conditionalFormatting sqref="W47">
    <cfRule type="expression" dxfId="84" priority="322">
      <formula>W47="ERROR"</formula>
    </cfRule>
  </conditionalFormatting>
  <conditionalFormatting sqref="W52:W53">
    <cfRule type="expression" dxfId="83" priority="314">
      <formula>W52="ERROR"</formula>
    </cfRule>
  </conditionalFormatting>
  <conditionalFormatting sqref="W56">
    <cfRule type="expression" dxfId="82" priority="316">
      <formula>W56="ERROR"</formula>
    </cfRule>
  </conditionalFormatting>
  <conditionalFormatting sqref="W65:W67">
    <cfRule type="expression" dxfId="81" priority="298">
      <formula>W65="ERROR"</formula>
    </cfRule>
  </conditionalFormatting>
  <conditionalFormatting sqref="Z69:AA69">
    <cfRule type="expression" dxfId="80" priority="132">
      <formula>Z69="ERROR"</formula>
    </cfRule>
  </conditionalFormatting>
  <conditionalFormatting sqref="AA10:AA12">
    <cfRule type="expression" dxfId="79" priority="139">
      <formula>AA10="ERROR"</formula>
    </cfRule>
  </conditionalFormatting>
  <conditionalFormatting sqref="AA14">
    <cfRule type="expression" dxfId="78" priority="146">
      <formula>AA14="ERROR"</formula>
    </cfRule>
  </conditionalFormatting>
  <conditionalFormatting sqref="AA18:AA20">
    <cfRule type="expression" dxfId="77" priority="138">
      <formula>AA18="ERROR"</formula>
    </cfRule>
  </conditionalFormatting>
  <conditionalFormatting sqref="AA23">
    <cfRule type="expression" dxfId="76" priority="142">
      <formula>AA23="ERROR"</formula>
    </cfRule>
  </conditionalFormatting>
  <conditionalFormatting sqref="AA27:AA29">
    <cfRule type="expression" dxfId="75" priority="137">
      <formula>AA27="ERROR"</formula>
    </cfRule>
  </conditionalFormatting>
  <conditionalFormatting sqref="AA31">
    <cfRule type="expression" dxfId="74" priority="145">
      <formula>AA31="ERROR"</formula>
    </cfRule>
  </conditionalFormatting>
  <conditionalFormatting sqref="AA39">
    <cfRule type="expression" dxfId="73" priority="144">
      <formula>AA39="ERROR"</formula>
    </cfRule>
  </conditionalFormatting>
  <conditionalFormatting sqref="AA43:AA45">
    <cfRule type="expression" dxfId="72" priority="136">
      <formula>AA43="ERROR"</formula>
    </cfRule>
  </conditionalFormatting>
  <conditionalFormatting sqref="AA47">
    <cfRule type="expression" dxfId="71" priority="143">
      <formula>AA47="ERROR"</formula>
    </cfRule>
  </conditionalFormatting>
  <conditionalFormatting sqref="AA52:AA53">
    <cfRule type="expression" dxfId="70" priority="140">
      <formula>AA52="ERROR"</formula>
    </cfRule>
  </conditionalFormatting>
  <conditionalFormatting sqref="AA56">
    <cfRule type="expression" dxfId="69" priority="141">
      <formula>AA56="ERROR"</formula>
    </cfRule>
  </conditionalFormatting>
  <conditionalFormatting sqref="AA65:AA67">
    <cfRule type="expression" dxfId="68" priority="135">
      <formula>AA65="ERROR"</formula>
    </cfRule>
  </conditionalFormatting>
  <conditionalFormatting sqref="AD69:AE69">
    <cfRule type="expression" dxfId="67" priority="117">
      <formula>AD69="ERROR"</formula>
    </cfRule>
  </conditionalFormatting>
  <conditionalFormatting sqref="AE10:AE12">
    <cfRule type="expression" dxfId="66" priority="123">
      <formula>AE10="ERROR"</formula>
    </cfRule>
  </conditionalFormatting>
  <conditionalFormatting sqref="AE14">
    <cfRule type="expression" dxfId="65" priority="130">
      <formula>AE14="ERROR"</formula>
    </cfRule>
  </conditionalFormatting>
  <conditionalFormatting sqref="AE18:AE20">
    <cfRule type="expression" dxfId="64" priority="122">
      <formula>AE18="ERROR"</formula>
    </cfRule>
  </conditionalFormatting>
  <conditionalFormatting sqref="AE23">
    <cfRule type="expression" dxfId="63" priority="126">
      <formula>AE23="ERROR"</formula>
    </cfRule>
  </conditionalFormatting>
  <conditionalFormatting sqref="AE27:AE29">
    <cfRule type="expression" dxfId="62" priority="121">
      <formula>AE27="ERROR"</formula>
    </cfRule>
  </conditionalFormatting>
  <conditionalFormatting sqref="AE31">
    <cfRule type="expression" dxfId="61" priority="129">
      <formula>AE31="ERROR"</formula>
    </cfRule>
  </conditionalFormatting>
  <conditionalFormatting sqref="AE35:AE37">
    <cfRule type="expression" dxfId="60" priority="131">
      <formula>AE35="ERROR"</formula>
    </cfRule>
  </conditionalFormatting>
  <conditionalFormatting sqref="AE39">
    <cfRule type="expression" dxfId="59" priority="128">
      <formula>AE39="ERROR"</formula>
    </cfRule>
  </conditionalFormatting>
  <conditionalFormatting sqref="AE43:AE45">
    <cfRule type="expression" dxfId="58" priority="120">
      <formula>AE43="ERROR"</formula>
    </cfRule>
  </conditionalFormatting>
  <conditionalFormatting sqref="AE47">
    <cfRule type="expression" dxfId="57" priority="127">
      <formula>AE47="ERROR"</formula>
    </cfRule>
  </conditionalFormatting>
  <conditionalFormatting sqref="AE52:AE53">
    <cfRule type="expression" dxfId="56" priority="124">
      <formula>AE52="ERROR"</formula>
    </cfRule>
  </conditionalFormatting>
  <conditionalFormatting sqref="AE56">
    <cfRule type="expression" dxfId="55" priority="125">
      <formula>AE56="ERROR"</formula>
    </cfRule>
  </conditionalFormatting>
  <conditionalFormatting sqref="AE65:AE67">
    <cfRule type="expression" dxfId="54" priority="119">
      <formula>AE65="ERROR"</formula>
    </cfRule>
  </conditionalFormatting>
  <conditionalFormatting sqref="AH69:AI69">
    <cfRule type="expression" dxfId="53" priority="102">
      <formula>AH69="ERROR"</formula>
    </cfRule>
  </conditionalFormatting>
  <conditionalFormatting sqref="AI10:AI12">
    <cfRule type="expression" dxfId="52" priority="108">
      <formula>AI10="ERROR"</formula>
    </cfRule>
  </conditionalFormatting>
  <conditionalFormatting sqref="AI14">
    <cfRule type="expression" dxfId="51" priority="115">
      <formula>AI14="ERROR"</formula>
    </cfRule>
  </conditionalFormatting>
  <conditionalFormatting sqref="AI18:AI20">
    <cfRule type="expression" dxfId="50" priority="107">
      <formula>AI18="ERROR"</formula>
    </cfRule>
  </conditionalFormatting>
  <conditionalFormatting sqref="AI23">
    <cfRule type="expression" dxfId="49" priority="111">
      <formula>AI23="ERROR"</formula>
    </cfRule>
  </conditionalFormatting>
  <conditionalFormatting sqref="AI27:AI29">
    <cfRule type="expression" dxfId="48" priority="106">
      <formula>AI27="ERROR"</formula>
    </cfRule>
  </conditionalFormatting>
  <conditionalFormatting sqref="AI31">
    <cfRule type="expression" dxfId="47" priority="114">
      <formula>AI31="ERROR"</formula>
    </cfRule>
  </conditionalFormatting>
  <conditionalFormatting sqref="AI35:AI37">
    <cfRule type="expression" dxfId="46" priority="116">
      <formula>AI35="ERROR"</formula>
    </cfRule>
  </conditionalFormatting>
  <conditionalFormatting sqref="AI39">
    <cfRule type="expression" dxfId="45" priority="113">
      <formula>AI39="ERROR"</formula>
    </cfRule>
  </conditionalFormatting>
  <conditionalFormatting sqref="AI43:AI45">
    <cfRule type="expression" dxfId="44" priority="105">
      <formula>AI43="ERROR"</formula>
    </cfRule>
  </conditionalFormatting>
  <conditionalFormatting sqref="AI47">
    <cfRule type="expression" dxfId="43" priority="112">
      <formula>AI47="ERROR"</formula>
    </cfRule>
  </conditionalFormatting>
  <conditionalFormatting sqref="AI52:AI53">
    <cfRule type="expression" dxfId="42" priority="109">
      <formula>AI52="ERROR"</formula>
    </cfRule>
  </conditionalFormatting>
  <conditionalFormatting sqref="AI56">
    <cfRule type="expression" dxfId="41" priority="110">
      <formula>AI56="ERROR"</formula>
    </cfRule>
  </conditionalFormatting>
  <conditionalFormatting sqref="AI65:AI67">
    <cfRule type="expression" dxfId="40" priority="104">
      <formula>AI65="ERROR"</formula>
    </cfRule>
  </conditionalFormatting>
  <conditionalFormatting sqref="AL69:AM69">
    <cfRule type="expression" dxfId="39" priority="29">
      <formula>AL69="ERROR"</formula>
    </cfRule>
  </conditionalFormatting>
  <conditionalFormatting sqref="AM10:AM12">
    <cfRule type="expression" dxfId="38" priority="35">
      <formula>AM10="ERROR"</formula>
    </cfRule>
  </conditionalFormatting>
  <conditionalFormatting sqref="AM14">
    <cfRule type="expression" dxfId="37" priority="42">
      <formula>AM14="ERROR"</formula>
    </cfRule>
  </conditionalFormatting>
  <conditionalFormatting sqref="AM18:AM20">
    <cfRule type="expression" dxfId="36" priority="34">
      <formula>AM18="ERROR"</formula>
    </cfRule>
  </conditionalFormatting>
  <conditionalFormatting sqref="AM23">
    <cfRule type="expression" dxfId="35" priority="38">
      <formula>AM23="ERROR"</formula>
    </cfRule>
  </conditionalFormatting>
  <conditionalFormatting sqref="AM27:AM29">
    <cfRule type="expression" dxfId="34" priority="33">
      <formula>AM27="ERROR"</formula>
    </cfRule>
  </conditionalFormatting>
  <conditionalFormatting sqref="AM31">
    <cfRule type="expression" dxfId="33" priority="41">
      <formula>AM31="ERROR"</formula>
    </cfRule>
  </conditionalFormatting>
  <conditionalFormatting sqref="AM35:AM37">
    <cfRule type="expression" dxfId="32" priority="43">
      <formula>AM35="ERROR"</formula>
    </cfRule>
  </conditionalFormatting>
  <conditionalFormatting sqref="AM39">
    <cfRule type="expression" dxfId="31" priority="40">
      <formula>AM39="ERROR"</formula>
    </cfRule>
  </conditionalFormatting>
  <conditionalFormatting sqref="AM43:AM45">
    <cfRule type="expression" dxfId="30" priority="32">
      <formula>AM43="ERROR"</formula>
    </cfRule>
  </conditionalFormatting>
  <conditionalFormatting sqref="AM47">
    <cfRule type="expression" dxfId="29" priority="39">
      <formula>AM47="ERROR"</formula>
    </cfRule>
  </conditionalFormatting>
  <conditionalFormatting sqref="AM52:AM53">
    <cfRule type="expression" dxfId="28" priority="36">
      <formula>AM52="ERROR"</formula>
    </cfRule>
  </conditionalFormatting>
  <conditionalFormatting sqref="AM56">
    <cfRule type="expression" dxfId="27" priority="37">
      <formula>AM56="ERROR"</formula>
    </cfRule>
  </conditionalFormatting>
  <conditionalFormatting sqref="AM65:AM67">
    <cfRule type="expression" dxfId="26" priority="31">
      <formula>AM65="ERROR"</formula>
    </cfRule>
  </conditionalFormatting>
  <conditionalFormatting sqref="AP69:AQ69">
    <cfRule type="expression" dxfId="25" priority="15">
      <formula>AP69="ERROR"</formula>
    </cfRule>
  </conditionalFormatting>
  <conditionalFormatting sqref="AQ10:AQ12 AQ35:AQ37">
    <cfRule type="expression" dxfId="24" priority="28">
      <formula>AQ10="ERROR"</formula>
    </cfRule>
  </conditionalFormatting>
  <conditionalFormatting sqref="AQ14">
    <cfRule type="expression" dxfId="23" priority="27">
      <formula>AQ14="ERROR"</formula>
    </cfRule>
  </conditionalFormatting>
  <conditionalFormatting sqref="AQ18:AQ20">
    <cfRule type="expression" dxfId="22" priority="20">
      <formula>AQ18="ERROR"</formula>
    </cfRule>
  </conditionalFormatting>
  <conditionalFormatting sqref="AQ23">
    <cfRule type="expression" dxfId="21" priority="26">
      <formula>AQ23="ERROR"</formula>
    </cfRule>
  </conditionalFormatting>
  <conditionalFormatting sqref="AQ27:AQ29">
    <cfRule type="expression" dxfId="20" priority="19">
      <formula>AQ27="ERROR"</formula>
    </cfRule>
  </conditionalFormatting>
  <conditionalFormatting sqref="AQ31">
    <cfRule type="expression" dxfId="19" priority="25">
      <formula>AQ31="ERROR"</formula>
    </cfRule>
  </conditionalFormatting>
  <conditionalFormatting sqref="AQ39">
    <cfRule type="expression" dxfId="18" priority="24">
      <formula>AQ39="ERROR"</formula>
    </cfRule>
  </conditionalFormatting>
  <conditionalFormatting sqref="AQ43:AQ45">
    <cfRule type="expression" dxfId="17" priority="18">
      <formula>AQ43="ERROR"</formula>
    </cfRule>
  </conditionalFormatting>
  <conditionalFormatting sqref="AQ47">
    <cfRule type="expression" dxfId="16" priority="23">
      <formula>AQ47="ERROR"</formula>
    </cfRule>
  </conditionalFormatting>
  <conditionalFormatting sqref="AQ52:AQ53">
    <cfRule type="expression" dxfId="15" priority="22">
      <formula>AQ52="ERROR"</formula>
    </cfRule>
  </conditionalFormatting>
  <conditionalFormatting sqref="AQ56">
    <cfRule type="expression" dxfId="14" priority="21">
      <formula>AQ56="ERROR"</formula>
    </cfRule>
  </conditionalFormatting>
  <conditionalFormatting sqref="AQ65:AQ67">
    <cfRule type="expression" dxfId="13" priority="17">
      <formula>AQ65="ERROR"</formula>
    </cfRule>
  </conditionalFormatting>
  <conditionalFormatting sqref="AT69:AU69">
    <cfRule type="expression" dxfId="12" priority="1">
      <formula>AT69="ERROR"</formula>
    </cfRule>
  </conditionalFormatting>
  <conditionalFormatting sqref="AU10:AU12 AU35:AU37">
    <cfRule type="expression" dxfId="11" priority="14">
      <formula>AU10="ERROR"</formula>
    </cfRule>
  </conditionalFormatting>
  <conditionalFormatting sqref="AU14">
    <cfRule type="expression" dxfId="10" priority="13">
      <formula>AU14="ERROR"</formula>
    </cfRule>
  </conditionalFormatting>
  <conditionalFormatting sqref="AU18:AU20">
    <cfRule type="expression" dxfId="9" priority="6">
      <formula>AU18="ERROR"</formula>
    </cfRule>
  </conditionalFormatting>
  <conditionalFormatting sqref="AU23">
    <cfRule type="expression" dxfId="8" priority="12">
      <formula>AU23="ERROR"</formula>
    </cfRule>
  </conditionalFormatting>
  <conditionalFormatting sqref="AU27:AU29">
    <cfRule type="expression" dxfId="7" priority="5">
      <formula>AU27="ERROR"</formula>
    </cfRule>
  </conditionalFormatting>
  <conditionalFormatting sqref="AU31">
    <cfRule type="expression" dxfId="6" priority="11">
      <formula>AU31="ERROR"</formula>
    </cfRule>
  </conditionalFormatting>
  <conditionalFormatting sqref="AU39">
    <cfRule type="expression" dxfId="5" priority="10">
      <formula>AU39="ERROR"</formula>
    </cfRule>
  </conditionalFormatting>
  <conditionalFormatting sqref="AU43:AU45">
    <cfRule type="expression" dxfId="4" priority="4">
      <formula>AU43="ERROR"</formula>
    </cfRule>
  </conditionalFormatting>
  <conditionalFormatting sqref="AU47">
    <cfRule type="expression" dxfId="3" priority="9">
      <formula>AU47="ERROR"</formula>
    </cfRule>
  </conditionalFormatting>
  <conditionalFormatting sqref="AU52:AU53">
    <cfRule type="expression" dxfId="2" priority="8">
      <formula>AU52="ERROR"</formula>
    </cfRule>
  </conditionalFormatting>
  <conditionalFormatting sqref="AU56">
    <cfRule type="expression" dxfId="1" priority="7">
      <formula>AU56="ERROR"</formula>
    </cfRule>
  </conditionalFormatting>
  <conditionalFormatting sqref="AU65:AU67">
    <cfRule type="expression" dxfId="0" priority="3">
      <formula>AU65="ERROR"</formula>
    </cfRule>
  </conditionalFormatting>
  <pageMargins left="0.3" right="0.22" top="0.66" bottom="0.25" header="0.3" footer="0.17"/>
  <pageSetup scale="65" fitToHeight="0" orientation="landscape" horizontalDpi="1200" verticalDpi="1200" r:id="rId1"/>
  <headerFooter>
    <oddHeader>&amp;C&amp;"-,Bold"&amp;16Wayne State College
Physical Plant - &amp;A</oddHeader>
  </headerFooter>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AD60"/>
  <sheetViews>
    <sheetView showGridLines="0" workbookViewId="0">
      <selection activeCell="B6" sqref="B6:R6"/>
    </sheetView>
  </sheetViews>
  <sheetFormatPr defaultColWidth="9.140625" defaultRowHeight="15" x14ac:dyDescent="0.25"/>
  <cols>
    <col min="1" max="1" width="1.42578125" customWidth="1"/>
    <col min="2" max="2" width="3.42578125" customWidth="1"/>
    <col min="3" max="3" width="3.140625" customWidth="1"/>
    <col min="4" max="4" width="48.7109375" customWidth="1"/>
    <col min="5" max="5" width="1.7109375" customWidth="1"/>
    <col min="6" max="6" width="1.85546875" customWidth="1"/>
    <col min="7" max="7" width="1.7109375" customWidth="1"/>
    <col min="8" max="8" width="12.140625" customWidth="1"/>
    <col min="9" max="9" width="3.85546875" customWidth="1"/>
    <col min="10" max="10" width="12.140625" customWidth="1"/>
    <col min="11" max="11" width="1.7109375" customWidth="1"/>
    <col min="12" max="12" width="12.140625" customWidth="1"/>
    <col min="13" max="13" width="1.7109375" customWidth="1"/>
    <col min="14" max="14" width="12.140625" customWidth="1"/>
    <col min="15" max="15" width="1.7109375" customWidth="1"/>
    <col min="16" max="16" width="12.140625" customWidth="1"/>
    <col min="17" max="17" width="1.7109375" customWidth="1"/>
    <col min="18" max="18" width="12.140625" customWidth="1"/>
    <col min="19" max="19" width="1.7109375" customWidth="1"/>
    <col min="20" max="20" width="12.140625" customWidth="1"/>
    <col min="21" max="21" width="1.7109375" customWidth="1"/>
    <col min="22" max="22" width="12.140625" customWidth="1"/>
    <col min="23" max="23" width="1.7109375" customWidth="1"/>
    <col min="24" max="24" width="12.140625" customWidth="1"/>
    <col min="25" max="25" width="1.7109375" customWidth="1"/>
    <col min="26" max="26" width="12.140625" customWidth="1"/>
    <col min="27" max="27" width="1.7109375" customWidth="1"/>
    <col min="28" max="28" width="12.140625" customWidth="1"/>
    <col min="29" max="29" width="1.140625" customWidth="1"/>
    <col min="706" max="706" width="6.5703125" customWidth="1"/>
  </cols>
  <sheetData>
    <row r="1" spans="1:39" x14ac:dyDescent="0.25">
      <c r="A1" s="215" t="s">
        <v>129</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row>
    <row r="2" spans="1:39" ht="23.25" x14ac:dyDescent="0.35">
      <c r="A2" s="215"/>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64"/>
      <c r="AE2" s="64"/>
      <c r="AF2" s="64"/>
      <c r="AG2" s="64"/>
      <c r="AH2" s="64"/>
      <c r="AI2" s="64"/>
      <c r="AJ2" s="64"/>
      <c r="AK2" s="64"/>
      <c r="AL2" s="64"/>
      <c r="AM2" s="64"/>
    </row>
    <row r="3" spans="1:39" ht="23.25" x14ac:dyDescent="0.35">
      <c r="A3" s="215" t="str">
        <f ca="1">MID(CELL("filename",B1),FIND("]",CELL("filename",B1))+1,256)&amp;"s"</f>
        <v>Capital Improvement Fee Projects</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64"/>
      <c r="AE3" s="64"/>
      <c r="AF3" s="64"/>
      <c r="AG3" s="64"/>
      <c r="AH3" s="64"/>
      <c r="AI3" s="64"/>
      <c r="AJ3" s="64"/>
      <c r="AK3" s="64"/>
      <c r="AL3" s="64"/>
      <c r="AM3" s="64"/>
    </row>
    <row r="4" spans="1:39" ht="115.5" customHeight="1" x14ac:dyDescent="0.25">
      <c r="B4" s="252" t="s">
        <v>94</v>
      </c>
      <c r="C4" s="252"/>
      <c r="D4" s="252"/>
      <c r="E4" s="252"/>
      <c r="F4" s="252"/>
      <c r="G4" s="252"/>
      <c r="H4" s="252"/>
      <c r="I4" s="252"/>
      <c r="J4" s="252"/>
      <c r="K4" s="252"/>
      <c r="L4" s="252"/>
      <c r="M4" s="252"/>
      <c r="N4" s="252"/>
      <c r="O4" s="252"/>
      <c r="P4" s="252"/>
      <c r="Q4" s="252"/>
      <c r="R4" s="252"/>
      <c r="S4" s="62"/>
      <c r="T4" s="62"/>
      <c r="U4" s="62"/>
      <c r="V4" s="62"/>
      <c r="W4" s="62"/>
      <c r="X4" s="62"/>
      <c r="Y4" s="62"/>
      <c r="Z4" s="62"/>
      <c r="AA4" s="62"/>
      <c r="AB4" s="62"/>
    </row>
    <row r="5" spans="1:39" x14ac:dyDescent="0.25">
      <c r="B5" s="36"/>
      <c r="C5" s="36"/>
      <c r="D5" s="37"/>
      <c r="E5" s="37"/>
      <c r="F5" s="37"/>
      <c r="G5" s="37"/>
      <c r="H5" s="37"/>
      <c r="I5" s="37"/>
      <c r="J5" s="38"/>
      <c r="K5" s="36"/>
      <c r="L5" s="38"/>
      <c r="M5" s="36"/>
      <c r="N5" s="39"/>
      <c r="O5" s="36"/>
      <c r="P5" s="36"/>
    </row>
    <row r="6" spans="1:39" ht="30.75" customHeight="1" x14ac:dyDescent="0.25">
      <c r="B6" s="252" t="s">
        <v>93</v>
      </c>
      <c r="C6" s="252"/>
      <c r="D6" s="252"/>
      <c r="E6" s="252"/>
      <c r="F6" s="252"/>
      <c r="G6" s="252"/>
      <c r="H6" s="252"/>
      <c r="I6" s="252"/>
      <c r="J6" s="252"/>
      <c r="K6" s="252"/>
      <c r="L6" s="252"/>
      <c r="M6" s="252"/>
      <c r="N6" s="252"/>
      <c r="O6" s="252"/>
      <c r="P6" s="252"/>
      <c r="Q6" s="252"/>
      <c r="R6" s="252"/>
    </row>
    <row r="7" spans="1:39" x14ac:dyDescent="0.25">
      <c r="B7" s="69"/>
      <c r="C7" s="69"/>
      <c r="D7" s="69"/>
      <c r="E7" s="69"/>
      <c r="F7" s="69"/>
      <c r="G7" s="69"/>
      <c r="H7" s="69"/>
      <c r="I7" s="69"/>
      <c r="J7" s="38"/>
      <c r="K7" s="69"/>
      <c r="L7" s="38"/>
      <c r="M7" s="69"/>
      <c r="N7" s="39"/>
      <c r="O7" s="36"/>
      <c r="P7" s="36"/>
    </row>
    <row r="8" spans="1:39" x14ac:dyDescent="0.25">
      <c r="B8" s="36"/>
      <c r="C8" s="36"/>
      <c r="D8" s="37"/>
      <c r="E8" s="37"/>
      <c r="F8" s="111" t="s">
        <v>83</v>
      </c>
      <c r="G8" s="63"/>
      <c r="H8" s="40" t="s">
        <v>118</v>
      </c>
      <c r="I8" s="63"/>
      <c r="J8" s="40" t="s">
        <v>62</v>
      </c>
      <c r="K8" s="36"/>
      <c r="L8" s="40" t="s">
        <v>63</v>
      </c>
      <c r="M8" s="36"/>
      <c r="N8" s="40" t="s">
        <v>64</v>
      </c>
      <c r="O8" s="36"/>
      <c r="P8" s="40" t="s">
        <v>65</v>
      </c>
      <c r="R8" s="40" t="s">
        <v>82</v>
      </c>
      <c r="T8" s="40" t="s">
        <v>84</v>
      </c>
      <c r="V8" s="40" t="s">
        <v>85</v>
      </c>
      <c r="X8" s="40" t="s">
        <v>165</v>
      </c>
      <c r="Z8" s="40" t="s">
        <v>176</v>
      </c>
      <c r="AB8" s="40" t="s">
        <v>188</v>
      </c>
    </row>
    <row r="9" spans="1:39" x14ac:dyDescent="0.25">
      <c r="B9" s="41"/>
      <c r="C9" s="36"/>
      <c r="D9" s="37"/>
      <c r="E9" s="37"/>
      <c r="F9" s="112"/>
      <c r="G9" s="37"/>
      <c r="H9" s="38"/>
      <c r="I9" s="37"/>
      <c r="J9" s="38"/>
      <c r="K9" s="36"/>
      <c r="L9" s="39"/>
      <c r="M9" s="36"/>
      <c r="N9" s="39"/>
      <c r="O9" s="36"/>
      <c r="P9" s="36"/>
      <c r="R9" s="36"/>
      <c r="T9" s="36"/>
      <c r="V9" s="36"/>
      <c r="X9" s="36"/>
      <c r="Z9" s="36"/>
      <c r="AB9" s="36"/>
    </row>
    <row r="10" spans="1:39" x14ac:dyDescent="0.25">
      <c r="B10" s="36"/>
      <c r="C10" s="41" t="s">
        <v>66</v>
      </c>
      <c r="D10" s="36"/>
      <c r="E10" s="36"/>
      <c r="F10" s="113"/>
      <c r="G10" s="36"/>
      <c r="H10" s="38"/>
      <c r="I10" s="36"/>
      <c r="J10" s="38"/>
      <c r="K10" s="36"/>
      <c r="L10" s="39"/>
      <c r="M10" s="36"/>
      <c r="N10" s="39"/>
      <c r="O10" s="36"/>
      <c r="P10" s="36"/>
      <c r="R10" s="36"/>
      <c r="T10" s="36"/>
      <c r="V10" s="36"/>
      <c r="X10" s="36"/>
      <c r="Z10" s="36"/>
      <c r="AB10" s="36"/>
    </row>
    <row r="11" spans="1:39" x14ac:dyDescent="0.25">
      <c r="B11" s="36"/>
      <c r="C11" s="36"/>
      <c r="D11" s="78" t="s">
        <v>98</v>
      </c>
      <c r="E11" s="37"/>
      <c r="F11" s="111" t="s">
        <v>83</v>
      </c>
      <c r="G11" s="71"/>
      <c r="H11" s="87">
        <v>388656.91</v>
      </c>
      <c r="I11" s="71"/>
      <c r="J11" s="87">
        <v>311343.09000000003</v>
      </c>
      <c r="K11" s="67"/>
      <c r="L11" s="88"/>
      <c r="M11" s="67"/>
      <c r="N11" s="89"/>
      <c r="O11" s="67"/>
      <c r="P11" s="89"/>
      <c r="R11" s="114"/>
      <c r="T11" s="114"/>
      <c r="V11" s="114"/>
      <c r="X11" s="114"/>
      <c r="Z11" s="114"/>
      <c r="AB11" s="76"/>
    </row>
    <row r="12" spans="1:39" x14ac:dyDescent="0.25">
      <c r="B12" s="36"/>
      <c r="C12" s="36"/>
      <c r="D12" s="70" t="s">
        <v>99</v>
      </c>
      <c r="E12" s="37"/>
      <c r="F12" s="115"/>
      <c r="G12" s="71"/>
      <c r="H12" s="90"/>
      <c r="I12" s="71"/>
      <c r="J12" s="90">
        <v>120029</v>
      </c>
      <c r="K12" s="67"/>
      <c r="L12" s="91">
        <v>78202</v>
      </c>
      <c r="M12" s="67"/>
      <c r="N12" s="92"/>
      <c r="O12" s="67"/>
      <c r="P12" s="92"/>
      <c r="R12" s="93"/>
      <c r="T12" s="93"/>
      <c r="V12" s="93"/>
      <c r="X12" s="93"/>
      <c r="Z12" s="93"/>
      <c r="AB12" s="75"/>
    </row>
    <row r="13" spans="1:39" x14ac:dyDescent="0.25">
      <c r="B13" s="36"/>
      <c r="C13" s="36"/>
      <c r="D13" s="70" t="s">
        <v>100</v>
      </c>
      <c r="E13" s="37"/>
      <c r="F13" s="115" t="s">
        <v>83</v>
      </c>
      <c r="G13" s="71"/>
      <c r="H13" s="90"/>
      <c r="I13" s="71"/>
      <c r="J13" s="90">
        <v>7084.62</v>
      </c>
      <c r="K13" s="67"/>
      <c r="L13" s="91">
        <v>12987.73</v>
      </c>
      <c r="M13" s="67"/>
      <c r="N13" s="92"/>
      <c r="O13" s="67"/>
      <c r="P13" s="92"/>
      <c r="R13" s="93"/>
      <c r="T13" s="93"/>
      <c r="V13" s="93"/>
      <c r="X13" s="93"/>
      <c r="Z13" s="93"/>
      <c r="AB13" s="75"/>
    </row>
    <row r="14" spans="1:39" x14ac:dyDescent="0.25">
      <c r="B14" s="36"/>
      <c r="C14" s="36"/>
      <c r="D14" s="70" t="s">
        <v>101</v>
      </c>
      <c r="E14" s="37"/>
      <c r="F14" s="115"/>
      <c r="G14" s="71"/>
      <c r="H14" s="90"/>
      <c r="I14" s="71"/>
      <c r="J14" s="90"/>
      <c r="K14" s="67"/>
      <c r="L14" s="91">
        <v>61370</v>
      </c>
      <c r="M14" s="67"/>
      <c r="N14" s="93">
        <v>156501</v>
      </c>
      <c r="O14" s="67"/>
      <c r="P14" s="92"/>
      <c r="R14" s="93"/>
      <c r="T14" s="93"/>
      <c r="V14" s="93"/>
      <c r="X14" s="93"/>
      <c r="Z14" s="93"/>
      <c r="AB14" s="75"/>
    </row>
    <row r="15" spans="1:39" x14ac:dyDescent="0.25">
      <c r="B15" s="36"/>
      <c r="C15" s="36"/>
      <c r="D15" s="70" t="s">
        <v>102</v>
      </c>
      <c r="E15" s="37"/>
      <c r="F15" s="115"/>
      <c r="G15" s="71"/>
      <c r="H15" s="90"/>
      <c r="I15" s="71"/>
      <c r="J15" s="90"/>
      <c r="K15" s="67"/>
      <c r="L15" s="93">
        <v>510.51</v>
      </c>
      <c r="M15" s="67"/>
      <c r="N15" s="93">
        <v>88004.69</v>
      </c>
      <c r="O15" s="67"/>
      <c r="P15" s="92">
        <v>82268.22</v>
      </c>
      <c r="R15" s="93"/>
      <c r="T15" s="93"/>
      <c r="V15" s="93"/>
      <c r="X15" s="93"/>
      <c r="Z15" s="93"/>
      <c r="AB15" s="75"/>
    </row>
    <row r="16" spans="1:39" x14ac:dyDescent="0.25">
      <c r="B16" s="36"/>
      <c r="C16" s="36"/>
      <c r="D16" s="70" t="s">
        <v>103</v>
      </c>
      <c r="E16" s="37"/>
      <c r="F16" s="115"/>
      <c r="G16" s="71"/>
      <c r="H16" s="90"/>
      <c r="I16" s="71"/>
      <c r="J16" s="90"/>
      <c r="K16" s="67"/>
      <c r="L16" s="93">
        <v>74940</v>
      </c>
      <c r="M16" s="67"/>
      <c r="N16" s="93"/>
      <c r="O16" s="67"/>
      <c r="P16" s="92"/>
      <c r="R16" s="93"/>
      <c r="T16" s="93"/>
      <c r="V16" s="93"/>
      <c r="X16" s="93"/>
      <c r="Z16" s="93"/>
      <c r="AB16" s="75"/>
    </row>
    <row r="17" spans="2:28" x14ac:dyDescent="0.25">
      <c r="B17" s="36"/>
      <c r="C17" s="36"/>
      <c r="D17" s="70" t="s">
        <v>104</v>
      </c>
      <c r="E17" s="37"/>
      <c r="F17" s="115"/>
      <c r="G17" s="71"/>
      <c r="H17" s="90"/>
      <c r="I17" s="71"/>
      <c r="J17" s="90"/>
      <c r="K17" s="67"/>
      <c r="L17" s="93">
        <v>141936.62</v>
      </c>
      <c r="M17" s="67"/>
      <c r="N17" s="93">
        <v>558063.38</v>
      </c>
      <c r="O17" s="67"/>
      <c r="P17" s="92"/>
      <c r="R17" s="93"/>
      <c r="T17" s="93"/>
      <c r="V17" s="93"/>
      <c r="X17" s="93"/>
      <c r="Z17" s="93"/>
      <c r="AB17" s="75"/>
    </row>
    <row r="18" spans="2:28" x14ac:dyDescent="0.25">
      <c r="B18" s="36"/>
      <c r="C18" s="36"/>
      <c r="D18" s="70" t="s">
        <v>105</v>
      </c>
      <c r="E18" s="37"/>
      <c r="F18" s="115" t="s">
        <v>83</v>
      </c>
      <c r="G18" s="71"/>
      <c r="H18" s="90"/>
      <c r="I18" s="71"/>
      <c r="J18" s="90"/>
      <c r="K18" s="67"/>
      <c r="L18" s="93"/>
      <c r="M18" s="67"/>
      <c r="N18" s="93"/>
      <c r="O18" s="67"/>
      <c r="P18" s="92">
        <v>172081.65</v>
      </c>
      <c r="R18" s="93">
        <v>64369</v>
      </c>
      <c r="T18" s="93">
        <v>363476</v>
      </c>
      <c r="V18" s="93"/>
      <c r="X18" s="93"/>
      <c r="Z18" s="93"/>
      <c r="AB18" s="75"/>
    </row>
    <row r="19" spans="2:28" x14ac:dyDescent="0.25">
      <c r="B19" s="36"/>
      <c r="C19" s="36"/>
      <c r="D19" s="70" t="s">
        <v>106</v>
      </c>
      <c r="E19" s="37"/>
      <c r="F19" s="115" t="s">
        <v>83</v>
      </c>
      <c r="G19" s="71"/>
      <c r="H19" s="90"/>
      <c r="I19" s="71"/>
      <c r="J19" s="90"/>
      <c r="K19" s="67"/>
      <c r="L19" s="93"/>
      <c r="M19" s="67"/>
      <c r="N19" s="93"/>
      <c r="O19" s="67"/>
      <c r="P19" s="92">
        <v>1</v>
      </c>
      <c r="R19" s="93">
        <v>161721</v>
      </c>
      <c r="T19" s="93">
        <v>39662</v>
      </c>
      <c r="V19" s="93">
        <v>7616</v>
      </c>
      <c r="X19" s="93"/>
      <c r="Z19" s="93"/>
      <c r="AB19" s="75"/>
    </row>
    <row r="20" spans="2:28" x14ac:dyDescent="0.25">
      <c r="B20" s="36"/>
      <c r="C20" s="36"/>
      <c r="D20" s="70" t="s">
        <v>158</v>
      </c>
      <c r="E20" s="37"/>
      <c r="F20" s="115"/>
      <c r="G20" s="71"/>
      <c r="H20" s="90"/>
      <c r="I20" s="71"/>
      <c r="J20" s="90"/>
      <c r="K20" s="67"/>
      <c r="L20" s="93"/>
      <c r="M20" s="67"/>
      <c r="N20" s="93"/>
      <c r="O20" s="67"/>
      <c r="P20" s="92"/>
      <c r="R20" s="93"/>
      <c r="T20" s="93"/>
      <c r="V20" s="93">
        <v>217802</v>
      </c>
      <c r="X20" s="93">
        <v>365842</v>
      </c>
      <c r="Z20" s="93"/>
      <c r="AB20" s="75">
        <v>0</v>
      </c>
    </row>
    <row r="21" spans="2:28" x14ac:dyDescent="0.25">
      <c r="B21" s="36"/>
      <c r="C21" s="36"/>
      <c r="D21" s="70" t="s">
        <v>169</v>
      </c>
      <c r="E21" s="37"/>
      <c r="F21" s="115"/>
      <c r="G21" s="71"/>
      <c r="H21" s="90"/>
      <c r="I21" s="71"/>
      <c r="J21" s="90"/>
      <c r="K21" s="67"/>
      <c r="L21" s="93"/>
      <c r="M21" s="67"/>
      <c r="N21" s="93"/>
      <c r="O21" s="67"/>
      <c r="P21" s="92"/>
      <c r="R21" s="93"/>
      <c r="T21" s="93"/>
      <c r="V21" s="93"/>
      <c r="X21" s="93">
        <v>164278</v>
      </c>
      <c r="Z21" s="93">
        <v>83697</v>
      </c>
      <c r="AB21" s="75">
        <v>2062</v>
      </c>
    </row>
    <row r="22" spans="2:28" x14ac:dyDescent="0.25">
      <c r="B22" s="36"/>
      <c r="C22" s="36"/>
      <c r="D22" s="70" t="s">
        <v>182</v>
      </c>
      <c r="E22" s="37"/>
      <c r="F22" s="115"/>
      <c r="G22" s="71"/>
      <c r="H22" s="90"/>
      <c r="I22" s="71"/>
      <c r="J22" s="90"/>
      <c r="K22" s="67"/>
      <c r="L22" s="93"/>
      <c r="M22" s="67"/>
      <c r="N22" s="93"/>
      <c r="O22" s="67"/>
      <c r="P22" s="92"/>
      <c r="R22" s="93"/>
      <c r="T22" s="93"/>
      <c r="V22" s="93"/>
      <c r="X22" s="93"/>
      <c r="Z22" s="93">
        <v>102777</v>
      </c>
      <c r="AB22" s="75">
        <v>11039</v>
      </c>
    </row>
    <row r="23" spans="2:28" x14ac:dyDescent="0.25">
      <c r="B23" s="36"/>
      <c r="C23" s="36"/>
      <c r="D23" s="70" t="s">
        <v>183</v>
      </c>
      <c r="E23" s="37"/>
      <c r="F23" s="115" t="s">
        <v>83</v>
      </c>
      <c r="G23" s="71"/>
      <c r="H23" s="90"/>
      <c r="I23" s="71"/>
      <c r="J23" s="90"/>
      <c r="K23" s="67"/>
      <c r="L23" s="93"/>
      <c r="M23" s="67"/>
      <c r="N23" s="93"/>
      <c r="O23" s="67"/>
      <c r="P23" s="92"/>
      <c r="R23" s="93"/>
      <c r="T23" s="93"/>
      <c r="V23" s="93"/>
      <c r="X23" s="93"/>
      <c r="Z23" s="93">
        <v>9947</v>
      </c>
      <c r="AB23" s="75">
        <v>17981</v>
      </c>
    </row>
    <row r="24" spans="2:28" x14ac:dyDescent="0.25">
      <c r="B24" s="36"/>
      <c r="C24" s="36"/>
      <c r="D24" s="73" t="s">
        <v>299</v>
      </c>
      <c r="E24" s="98"/>
      <c r="F24" s="99" t="s">
        <v>83</v>
      </c>
      <c r="G24" s="100"/>
      <c r="H24" s="101"/>
      <c r="I24" s="100"/>
      <c r="J24" s="101"/>
      <c r="K24" s="79"/>
      <c r="L24" s="75"/>
      <c r="M24" s="79"/>
      <c r="N24" s="75"/>
      <c r="O24" s="79"/>
      <c r="P24" s="74"/>
      <c r="Q24" s="102"/>
      <c r="R24" s="75"/>
      <c r="S24" s="102"/>
      <c r="T24" s="75"/>
      <c r="U24" s="102"/>
      <c r="V24" s="75"/>
      <c r="W24" s="102"/>
      <c r="X24" s="75"/>
      <c r="Y24" s="102"/>
      <c r="Z24" s="75"/>
      <c r="AA24" s="102"/>
      <c r="AB24" s="75">
        <v>0</v>
      </c>
    </row>
    <row r="25" spans="2:28" x14ac:dyDescent="0.25">
      <c r="B25" s="36"/>
      <c r="C25" s="36"/>
      <c r="D25" s="73"/>
      <c r="E25" s="98"/>
      <c r="F25" s="99"/>
      <c r="G25" s="100"/>
      <c r="H25" s="101"/>
      <c r="I25" s="100"/>
      <c r="J25" s="101"/>
      <c r="K25" s="79"/>
      <c r="L25" s="75"/>
      <c r="M25" s="79"/>
      <c r="N25" s="75"/>
      <c r="O25" s="79"/>
      <c r="P25" s="74"/>
      <c r="Q25" s="102"/>
      <c r="R25" s="75"/>
      <c r="S25" s="102"/>
      <c r="T25" s="75"/>
      <c r="U25" s="102"/>
      <c r="V25" s="75"/>
      <c r="W25" s="102"/>
      <c r="X25" s="75"/>
      <c r="Y25" s="102"/>
      <c r="Z25" s="75"/>
      <c r="AA25" s="102"/>
      <c r="AB25" s="75"/>
    </row>
    <row r="26" spans="2:28" x14ac:dyDescent="0.25">
      <c r="B26" s="36"/>
      <c r="C26" s="36"/>
      <c r="D26" s="73"/>
      <c r="E26" s="98"/>
      <c r="F26" s="99"/>
      <c r="G26" s="100"/>
      <c r="H26" s="101"/>
      <c r="I26" s="100"/>
      <c r="J26" s="101"/>
      <c r="K26" s="79"/>
      <c r="L26" s="75"/>
      <c r="M26" s="79"/>
      <c r="N26" s="75"/>
      <c r="O26" s="79"/>
      <c r="P26" s="74"/>
      <c r="Q26" s="102"/>
      <c r="R26" s="75"/>
      <c r="S26" s="102"/>
      <c r="T26" s="75"/>
      <c r="U26" s="102"/>
      <c r="V26" s="75"/>
      <c r="W26" s="102"/>
      <c r="X26" s="75"/>
      <c r="Y26" s="102"/>
      <c r="Z26" s="75"/>
      <c r="AA26" s="102"/>
      <c r="AB26" s="75"/>
    </row>
    <row r="27" spans="2:28" x14ac:dyDescent="0.25">
      <c r="B27" s="36"/>
      <c r="C27" s="36"/>
      <c r="D27" s="73"/>
      <c r="E27" s="98"/>
      <c r="F27" s="99"/>
      <c r="G27" s="100"/>
      <c r="H27" s="101"/>
      <c r="I27" s="100"/>
      <c r="J27" s="101"/>
      <c r="K27" s="79"/>
      <c r="L27" s="75"/>
      <c r="M27" s="79"/>
      <c r="N27" s="75"/>
      <c r="O27" s="79"/>
      <c r="P27" s="74"/>
      <c r="Q27" s="102"/>
      <c r="R27" s="75"/>
      <c r="S27" s="102"/>
      <c r="T27" s="75"/>
      <c r="U27" s="102"/>
      <c r="V27" s="75"/>
      <c r="W27" s="102"/>
      <c r="X27" s="75"/>
      <c r="Y27" s="102"/>
      <c r="Z27" s="75"/>
      <c r="AA27" s="102"/>
      <c r="AB27" s="75"/>
    </row>
    <row r="28" spans="2:28" x14ac:dyDescent="0.25">
      <c r="B28" s="36"/>
      <c r="C28" s="36"/>
      <c r="D28" s="73"/>
      <c r="E28" s="98"/>
      <c r="F28" s="99"/>
      <c r="G28" s="100"/>
      <c r="H28" s="101"/>
      <c r="I28" s="100"/>
      <c r="J28" s="101"/>
      <c r="K28" s="79"/>
      <c r="L28" s="75"/>
      <c r="M28" s="79"/>
      <c r="N28" s="75"/>
      <c r="O28" s="79"/>
      <c r="P28" s="74"/>
      <c r="Q28" s="102"/>
      <c r="R28" s="75"/>
      <c r="S28" s="102"/>
      <c r="T28" s="75"/>
      <c r="U28" s="102"/>
      <c r="V28" s="75"/>
      <c r="W28" s="102"/>
      <c r="X28" s="75"/>
      <c r="Y28" s="102"/>
      <c r="Z28" s="75"/>
      <c r="AA28" s="102"/>
      <c r="AB28" s="75"/>
    </row>
    <row r="29" spans="2:28" x14ac:dyDescent="0.25">
      <c r="B29" s="36"/>
      <c r="C29" s="36"/>
      <c r="D29" s="73"/>
      <c r="E29" s="98"/>
      <c r="F29" s="99"/>
      <c r="G29" s="100"/>
      <c r="H29" s="101"/>
      <c r="I29" s="100"/>
      <c r="J29" s="101"/>
      <c r="K29" s="79"/>
      <c r="L29" s="75"/>
      <c r="M29" s="79"/>
      <c r="N29" s="75"/>
      <c r="O29" s="79"/>
      <c r="P29" s="74"/>
      <c r="Q29" s="102"/>
      <c r="R29" s="75"/>
      <c r="S29" s="102"/>
      <c r="T29" s="75"/>
      <c r="U29" s="102"/>
      <c r="V29" s="75"/>
      <c r="W29" s="102"/>
      <c r="X29" s="75"/>
      <c r="Y29" s="102"/>
      <c r="Z29" s="75"/>
      <c r="AA29" s="102"/>
      <c r="AB29" s="75"/>
    </row>
    <row r="30" spans="2:28" x14ac:dyDescent="0.25">
      <c r="B30" s="36"/>
      <c r="C30" s="36"/>
      <c r="D30" s="73"/>
      <c r="E30" s="98"/>
      <c r="F30" s="103"/>
      <c r="G30" s="100"/>
      <c r="H30" s="101"/>
      <c r="I30" s="100"/>
      <c r="J30" s="101"/>
      <c r="K30" s="79"/>
      <c r="L30" s="75"/>
      <c r="M30" s="79"/>
      <c r="N30" s="75"/>
      <c r="O30" s="79"/>
      <c r="P30" s="75"/>
      <c r="Q30" s="102"/>
      <c r="R30" s="75"/>
      <c r="S30" s="102"/>
      <c r="T30" s="75"/>
      <c r="U30" s="102"/>
      <c r="V30" s="75"/>
      <c r="W30" s="102"/>
      <c r="X30" s="75"/>
      <c r="Y30" s="102"/>
      <c r="Z30" s="75"/>
      <c r="AA30" s="102"/>
      <c r="AB30" s="75"/>
    </row>
    <row r="31" spans="2:28" x14ac:dyDescent="0.25">
      <c r="B31" s="36"/>
      <c r="C31" s="36"/>
      <c r="D31" s="73"/>
      <c r="E31" s="98"/>
      <c r="F31" s="103"/>
      <c r="G31" s="100"/>
      <c r="H31" s="101"/>
      <c r="I31" s="100"/>
      <c r="J31" s="101"/>
      <c r="K31" s="79"/>
      <c r="L31" s="75"/>
      <c r="M31" s="79"/>
      <c r="N31" s="75"/>
      <c r="O31" s="79"/>
      <c r="P31" s="75"/>
      <c r="Q31" s="102"/>
      <c r="R31" s="75"/>
      <c r="S31" s="102"/>
      <c r="T31" s="75"/>
      <c r="U31" s="102"/>
      <c r="V31" s="75"/>
      <c r="W31" s="102"/>
      <c r="X31" s="75"/>
      <c r="Y31" s="102"/>
      <c r="Z31" s="75"/>
      <c r="AA31" s="102"/>
      <c r="AB31" s="75"/>
    </row>
    <row r="32" spans="2:28" x14ac:dyDescent="0.25">
      <c r="B32" s="36"/>
      <c r="C32" s="36"/>
      <c r="D32" s="73"/>
      <c r="E32" s="98"/>
      <c r="F32" s="103"/>
      <c r="G32" s="100"/>
      <c r="H32" s="101"/>
      <c r="I32" s="100"/>
      <c r="J32" s="101"/>
      <c r="K32" s="79"/>
      <c r="L32" s="75"/>
      <c r="M32" s="79"/>
      <c r="N32" s="75"/>
      <c r="O32" s="79"/>
      <c r="P32" s="75"/>
      <c r="Q32" s="102"/>
      <c r="R32" s="75"/>
      <c r="S32" s="102"/>
      <c r="T32" s="75"/>
      <c r="U32" s="102"/>
      <c r="V32" s="75"/>
      <c r="W32" s="102"/>
      <c r="X32" s="75"/>
      <c r="Y32" s="102"/>
      <c r="Z32" s="75"/>
      <c r="AA32" s="102"/>
      <c r="AB32" s="75"/>
    </row>
    <row r="33" spans="2:29" x14ac:dyDescent="0.25">
      <c r="B33" s="36"/>
      <c r="C33" s="36"/>
      <c r="D33" s="73"/>
      <c r="E33" s="98"/>
      <c r="F33" s="103"/>
      <c r="G33" s="98"/>
      <c r="H33" s="104"/>
      <c r="I33" s="98"/>
      <c r="J33" s="104"/>
      <c r="K33" s="79"/>
      <c r="L33" s="79"/>
      <c r="M33" s="79"/>
      <c r="N33" s="79"/>
      <c r="O33" s="79"/>
      <c r="P33" s="79"/>
      <c r="Q33" s="102"/>
      <c r="R33" s="79"/>
      <c r="S33" s="102"/>
      <c r="T33" s="79"/>
      <c r="U33" s="102"/>
      <c r="V33" s="79"/>
      <c r="W33" s="102"/>
      <c r="X33" s="79"/>
      <c r="Y33" s="102"/>
      <c r="Z33" s="79"/>
      <c r="AA33" s="102"/>
      <c r="AB33" s="79"/>
    </row>
    <row r="34" spans="2:29" ht="27.75" customHeight="1" thickBot="1" x14ac:dyDescent="0.3">
      <c r="B34" s="36"/>
      <c r="C34" s="36"/>
      <c r="D34" s="37" t="s">
        <v>67</v>
      </c>
      <c r="E34" s="37"/>
      <c r="F34" s="37"/>
      <c r="G34" s="37"/>
      <c r="H34" s="43">
        <f>SUM(H11:H33)</f>
        <v>388656.91</v>
      </c>
      <c r="I34" s="37"/>
      <c r="J34" s="43">
        <f>SUM(J11:J33)</f>
        <v>438456.71</v>
      </c>
      <c r="K34" s="42"/>
      <c r="L34" s="44">
        <f>SUM(L11:L33)</f>
        <v>369946.86</v>
      </c>
      <c r="M34" s="36"/>
      <c r="N34" s="44">
        <f>SUM(N11:N33)</f>
        <v>802569.07000000007</v>
      </c>
      <c r="O34" s="36"/>
      <c r="P34" s="44">
        <f>SUM(P11:P33)</f>
        <v>254350.87</v>
      </c>
      <c r="R34" s="44">
        <f>SUM(R11:R33)</f>
        <v>226090</v>
      </c>
      <c r="T34" s="44">
        <f>SUM(T11:T33)</f>
        <v>403138</v>
      </c>
      <c r="V34" s="44">
        <f>SUM(V11:V33)</f>
        <v>225418</v>
      </c>
      <c r="X34" s="44">
        <f>SUM(X11:X33)</f>
        <v>530120</v>
      </c>
      <c r="Z34" s="44">
        <f>SUM(Z11:Z33)</f>
        <v>196421</v>
      </c>
      <c r="AB34" s="44">
        <f>SUM(AB11:AB33)</f>
        <v>31082</v>
      </c>
    </row>
    <row r="35" spans="2:29" ht="15.75" thickTop="1" x14ac:dyDescent="0.25">
      <c r="B35" s="36"/>
      <c r="C35" s="36"/>
      <c r="D35" s="37"/>
      <c r="E35" s="37"/>
      <c r="F35" s="37"/>
      <c r="G35" s="37"/>
      <c r="H35" s="37"/>
      <c r="I35" s="37"/>
      <c r="J35" s="39"/>
      <c r="K35" s="42"/>
      <c r="L35" s="39"/>
      <c r="M35" s="36"/>
      <c r="N35" s="39"/>
      <c r="O35" s="36"/>
      <c r="P35" s="36"/>
      <c r="R35" s="36"/>
      <c r="T35" s="36"/>
      <c r="V35" s="36"/>
      <c r="X35" s="36"/>
      <c r="Z35" s="36"/>
      <c r="AB35" s="36"/>
    </row>
    <row r="36" spans="2:29" x14ac:dyDescent="0.25">
      <c r="B36" s="36"/>
      <c r="C36" s="36"/>
      <c r="D36" s="37"/>
      <c r="E36" s="37"/>
      <c r="F36" s="37"/>
      <c r="G36" s="37"/>
      <c r="H36" s="37"/>
      <c r="I36" s="37"/>
      <c r="J36" s="39"/>
      <c r="K36" s="42"/>
      <c r="L36" s="39"/>
      <c r="M36" s="45"/>
      <c r="N36" s="39"/>
      <c r="O36" s="42"/>
      <c r="P36" s="36"/>
      <c r="R36" s="36"/>
      <c r="T36" s="36"/>
      <c r="V36" s="36"/>
      <c r="X36" s="36"/>
      <c r="Z36" s="36"/>
      <c r="AB36" s="36"/>
    </row>
    <row r="37" spans="2:29" ht="32.25" customHeight="1" thickBot="1" x14ac:dyDescent="0.3">
      <c r="B37" s="252" t="s">
        <v>81</v>
      </c>
      <c r="C37" s="252"/>
      <c r="D37" s="252"/>
      <c r="E37" s="68"/>
      <c r="F37" s="68"/>
      <c r="G37" s="68"/>
      <c r="H37" s="94">
        <v>388657</v>
      </c>
      <c r="I37" s="68"/>
      <c r="J37" s="94">
        <v>318428</v>
      </c>
      <c r="K37" s="42"/>
      <c r="L37" s="94">
        <v>12988</v>
      </c>
      <c r="M37" s="36"/>
      <c r="N37" s="94"/>
      <c r="O37" s="36"/>
      <c r="P37" s="116">
        <v>172082</v>
      </c>
      <c r="R37" s="94">
        <v>214465</v>
      </c>
      <c r="T37" s="94">
        <v>386204</v>
      </c>
      <c r="V37" s="94">
        <v>5422</v>
      </c>
      <c r="X37" s="94">
        <v>0</v>
      </c>
      <c r="Z37" s="94">
        <v>5497</v>
      </c>
      <c r="AB37" s="72">
        <v>17981</v>
      </c>
    </row>
    <row r="38" spans="2:29" ht="15.75" thickTop="1" x14ac:dyDescent="0.25">
      <c r="B38" s="36"/>
      <c r="C38" s="36"/>
      <c r="D38" s="37"/>
      <c r="E38" s="37"/>
      <c r="F38" s="37"/>
      <c r="G38" s="37"/>
      <c r="H38" s="37"/>
      <c r="I38" s="37"/>
      <c r="J38" s="46"/>
      <c r="K38" s="42"/>
      <c r="L38" s="46"/>
      <c r="M38" s="42"/>
      <c r="N38" s="46"/>
      <c r="O38" s="36"/>
      <c r="P38" s="36"/>
    </row>
    <row r="41" spans="2:29" x14ac:dyDescent="0.25">
      <c r="B41" s="80" t="s">
        <v>189</v>
      </c>
    </row>
    <row r="42" spans="2:29" ht="31.5" customHeight="1" x14ac:dyDescent="0.25">
      <c r="B42" s="254" t="s">
        <v>185</v>
      </c>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6"/>
    </row>
    <row r="44" spans="2:29" x14ac:dyDescent="0.25">
      <c r="B44" s="80" t="s">
        <v>177</v>
      </c>
    </row>
    <row r="45" spans="2:29" ht="19.5" customHeight="1" x14ac:dyDescent="0.25">
      <c r="B45" s="250" t="s">
        <v>185</v>
      </c>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3"/>
    </row>
    <row r="47" spans="2:29" x14ac:dyDescent="0.25">
      <c r="B47" s="80" t="s">
        <v>166</v>
      </c>
    </row>
    <row r="48" spans="2:29" x14ac:dyDescent="0.25">
      <c r="B48" s="250" t="s">
        <v>161</v>
      </c>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3"/>
    </row>
    <row r="50" spans="2:29" x14ac:dyDescent="0.25">
      <c r="B50" s="80" t="s">
        <v>156</v>
      </c>
    </row>
    <row r="51" spans="2:29" ht="19.5" customHeight="1" x14ac:dyDescent="0.25">
      <c r="B51" s="250" t="s">
        <v>161</v>
      </c>
      <c r="C51" s="251"/>
      <c r="D51" s="251"/>
      <c r="E51" s="251"/>
      <c r="F51" s="251"/>
      <c r="G51" s="251"/>
      <c r="H51" s="251"/>
      <c r="I51" s="251"/>
      <c r="J51" s="251"/>
      <c r="K51" s="251"/>
      <c r="L51" s="251"/>
      <c r="M51" s="251"/>
      <c r="N51" s="251"/>
      <c r="O51" s="251"/>
      <c r="P51" s="251"/>
      <c r="Q51" s="251"/>
      <c r="R51" s="251"/>
      <c r="S51" s="251"/>
      <c r="T51" s="251"/>
      <c r="U51" s="251"/>
      <c r="V51" s="251"/>
      <c r="W51" s="251"/>
      <c r="X51" s="157"/>
      <c r="Y51" s="157"/>
      <c r="Z51" s="157"/>
      <c r="AA51" s="157"/>
      <c r="AB51" s="157"/>
      <c r="AC51" s="81"/>
    </row>
    <row r="53" spans="2:29" x14ac:dyDescent="0.25">
      <c r="B53" s="80" t="s">
        <v>153</v>
      </c>
    </row>
    <row r="54" spans="2:29" x14ac:dyDescent="0.25">
      <c r="B54" s="250"/>
      <c r="C54" s="251"/>
      <c r="D54" s="251"/>
      <c r="E54" s="251"/>
      <c r="F54" s="251"/>
      <c r="G54" s="251"/>
      <c r="H54" s="251"/>
      <c r="I54" s="251"/>
      <c r="J54" s="251"/>
      <c r="K54" s="251"/>
      <c r="L54" s="251"/>
      <c r="M54" s="251"/>
      <c r="N54" s="251"/>
      <c r="O54" s="251"/>
      <c r="P54" s="251"/>
      <c r="Q54" s="251"/>
      <c r="R54" s="251"/>
      <c r="S54" s="251"/>
      <c r="T54" s="251"/>
      <c r="U54" s="251"/>
      <c r="V54" s="251"/>
      <c r="W54" s="251"/>
      <c r="X54" s="157"/>
      <c r="Y54" s="157"/>
      <c r="Z54" s="157"/>
      <c r="AA54" s="157"/>
      <c r="AB54" s="157"/>
      <c r="AC54" s="81"/>
    </row>
    <row r="56" spans="2:29" x14ac:dyDescent="0.25">
      <c r="B56" s="80" t="s">
        <v>107</v>
      </c>
    </row>
    <row r="57" spans="2:29" x14ac:dyDescent="0.25">
      <c r="B57" s="250"/>
      <c r="C57" s="251"/>
      <c r="D57" s="251"/>
      <c r="E57" s="251"/>
      <c r="F57" s="251"/>
      <c r="G57" s="251"/>
      <c r="H57" s="251"/>
      <c r="I57" s="251"/>
      <c r="J57" s="251"/>
      <c r="K57" s="251"/>
      <c r="L57" s="251"/>
      <c r="M57" s="251"/>
      <c r="N57" s="251"/>
      <c r="O57" s="251"/>
      <c r="P57" s="251"/>
      <c r="Q57" s="251"/>
      <c r="R57" s="251"/>
      <c r="S57" s="251"/>
      <c r="T57" s="251"/>
      <c r="U57" s="251"/>
      <c r="V57" s="251"/>
      <c r="W57" s="251"/>
      <c r="X57" s="157"/>
      <c r="Y57" s="157"/>
      <c r="Z57" s="157"/>
      <c r="AA57" s="157"/>
      <c r="AB57" s="157"/>
      <c r="AC57" s="81"/>
    </row>
    <row r="59" spans="2:29" x14ac:dyDescent="0.25">
      <c r="B59" s="80" t="s">
        <v>108</v>
      </c>
    </row>
    <row r="60" spans="2:29" ht="39" customHeight="1" x14ac:dyDescent="0.25">
      <c r="B60" s="250" t="s">
        <v>109</v>
      </c>
      <c r="C60" s="251"/>
      <c r="D60" s="251"/>
      <c r="E60" s="251"/>
      <c r="F60" s="251"/>
      <c r="G60" s="251"/>
      <c r="H60" s="251"/>
      <c r="I60" s="251"/>
      <c r="J60" s="251"/>
      <c r="K60" s="251"/>
      <c r="L60" s="251"/>
      <c r="M60" s="251"/>
      <c r="N60" s="251"/>
      <c r="O60" s="251"/>
      <c r="P60" s="251"/>
      <c r="Q60" s="251"/>
      <c r="R60" s="251"/>
      <c r="S60" s="251"/>
      <c r="T60" s="251"/>
      <c r="U60" s="251"/>
      <c r="V60" s="251"/>
      <c r="W60" s="251"/>
      <c r="X60" s="157"/>
      <c r="Y60" s="157"/>
      <c r="Z60" s="157"/>
      <c r="AA60" s="157"/>
      <c r="AB60" s="157"/>
      <c r="AC60" s="81"/>
    </row>
  </sheetData>
  <sheetProtection formatColumns="0" formatRows="0" insertRows="0"/>
  <mergeCells count="12">
    <mergeCell ref="A1:AC2"/>
    <mergeCell ref="A3:AC3"/>
    <mergeCell ref="B60:W60"/>
    <mergeCell ref="B4:R4"/>
    <mergeCell ref="B37:D37"/>
    <mergeCell ref="B6:R6"/>
    <mergeCell ref="B57:W57"/>
    <mergeCell ref="B51:W51"/>
    <mergeCell ref="B54:W54"/>
    <mergeCell ref="B48:AC48"/>
    <mergeCell ref="B45:AC45"/>
    <mergeCell ref="B42:AC42"/>
  </mergeCells>
  <pageMargins left="0" right="0" top="0.5" bottom="0.5" header="0.4" footer="0.3"/>
  <pageSetup scale="48" orientation="portrait" r:id="rId1"/>
  <headerFooter>
    <oddHeader>&amp;C&amp;"-,Bold"&amp;18Wayne State College
&amp;As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U28"/>
  <sheetViews>
    <sheetView topLeftCell="A2" workbookViewId="0">
      <pane xSplit="2" ySplit="5" topLeftCell="F8" activePane="bottomRight" state="frozen"/>
      <selection activeCell="A2" sqref="A2"/>
      <selection pane="topRight" activeCell="C2" sqref="C2"/>
      <selection pane="bottomLeft" activeCell="A7" sqref="A7"/>
      <selection pane="bottomRight" activeCell="AA22" sqref="AA22"/>
    </sheetView>
  </sheetViews>
  <sheetFormatPr defaultRowHeight="15" x14ac:dyDescent="0.25"/>
  <cols>
    <col min="1" max="1" width="2.42578125" customWidth="1"/>
    <col min="2" max="2" width="26.7109375" customWidth="1"/>
    <col min="3" max="18" width="14" hidden="1" customWidth="1"/>
    <col min="19" max="28" width="14" customWidth="1"/>
    <col min="29" max="29" width="1.7109375" customWidth="1"/>
  </cols>
  <sheetData>
    <row r="1" spans="1:47" hidden="1" x14ac:dyDescent="0.25"/>
    <row r="2" spans="1:47" ht="23.25" x14ac:dyDescent="0.35">
      <c r="A2" s="215" t="s">
        <v>129</v>
      </c>
      <c r="B2" s="215"/>
      <c r="C2" s="215"/>
      <c r="D2" s="215"/>
      <c r="E2" s="215"/>
      <c r="F2" s="215"/>
      <c r="G2" s="215"/>
      <c r="H2" s="215"/>
      <c r="I2" s="215"/>
      <c r="J2" s="215"/>
      <c r="K2" s="215"/>
      <c r="L2" s="215"/>
      <c r="M2" s="215"/>
      <c r="N2" s="215"/>
      <c r="O2" s="215"/>
      <c r="P2" s="215"/>
      <c r="Q2" s="215"/>
      <c r="R2" s="215"/>
      <c r="S2" s="215"/>
      <c r="T2" s="215"/>
      <c r="U2" s="117"/>
      <c r="V2" s="117"/>
      <c r="W2" s="117"/>
      <c r="X2" s="117"/>
      <c r="Y2" s="117"/>
      <c r="Z2" s="117"/>
      <c r="AA2" s="117"/>
      <c r="AB2" s="117"/>
      <c r="AC2" s="64"/>
      <c r="AD2" s="64"/>
      <c r="AE2" s="64"/>
      <c r="AF2" s="64"/>
      <c r="AG2" s="64"/>
      <c r="AH2" s="64"/>
      <c r="AI2" s="64"/>
      <c r="AJ2" s="64"/>
      <c r="AK2" s="64"/>
      <c r="AL2" s="64"/>
      <c r="AM2" s="64"/>
      <c r="AN2" s="64"/>
      <c r="AO2" s="64"/>
      <c r="AP2" s="64"/>
      <c r="AQ2" s="64"/>
      <c r="AR2" s="64"/>
      <c r="AS2" s="64"/>
      <c r="AT2" s="64"/>
      <c r="AU2" s="64"/>
    </row>
    <row r="3" spans="1:47" ht="23.25" x14ac:dyDescent="0.35">
      <c r="A3" s="215" t="str">
        <f ca="1">MID(CELL("filename",A1),FIND("]",CELL("filename",A1))+1,256)</f>
        <v>Tuition Rate Schedule</v>
      </c>
      <c r="B3" s="215"/>
      <c r="C3" s="215"/>
      <c r="D3" s="215"/>
      <c r="E3" s="215"/>
      <c r="F3" s="215"/>
      <c r="G3" s="215"/>
      <c r="H3" s="215"/>
      <c r="I3" s="215"/>
      <c r="J3" s="215"/>
      <c r="K3" s="215"/>
      <c r="L3" s="215"/>
      <c r="M3" s="215"/>
      <c r="N3" s="215"/>
      <c r="O3" s="215"/>
      <c r="P3" s="215"/>
      <c r="Q3" s="215"/>
      <c r="R3" s="215"/>
      <c r="S3" s="215"/>
      <c r="T3" s="215"/>
      <c r="U3" s="117"/>
      <c r="V3" s="117"/>
      <c r="W3" s="117"/>
      <c r="X3" s="117"/>
      <c r="Y3" s="117"/>
      <c r="Z3" s="117"/>
      <c r="AA3" s="117"/>
      <c r="AB3" s="117"/>
      <c r="AC3" s="64"/>
      <c r="AD3" s="64"/>
      <c r="AE3" s="64"/>
      <c r="AF3" s="64"/>
      <c r="AG3" s="64"/>
      <c r="AH3" s="64"/>
      <c r="AI3" s="64"/>
      <c r="AJ3" s="64"/>
      <c r="AK3" s="64"/>
      <c r="AL3" s="64"/>
      <c r="AM3" s="64"/>
      <c r="AN3" s="64"/>
      <c r="AO3" s="64"/>
      <c r="AP3" s="64"/>
      <c r="AQ3" s="64"/>
      <c r="AR3" s="64"/>
      <c r="AS3" s="64"/>
      <c r="AT3" s="64"/>
      <c r="AU3" s="64"/>
    </row>
    <row r="4" spans="1:47" x14ac:dyDescent="0.25">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row>
    <row r="5" spans="1:47" ht="15.75" x14ac:dyDescent="0.25">
      <c r="A5" s="47"/>
      <c r="B5" s="47"/>
      <c r="C5" s="259" t="s">
        <v>119</v>
      </c>
      <c r="D5" s="259"/>
      <c r="E5" s="257" t="s">
        <v>120</v>
      </c>
      <c r="F5" s="258"/>
      <c r="G5" s="259" t="s">
        <v>87</v>
      </c>
      <c r="H5" s="259"/>
      <c r="I5" s="257" t="s">
        <v>88</v>
      </c>
      <c r="J5" s="258"/>
      <c r="K5" s="257" t="s">
        <v>89</v>
      </c>
      <c r="L5" s="258"/>
      <c r="M5" s="257" t="s">
        <v>90</v>
      </c>
      <c r="N5" s="258"/>
      <c r="O5" s="257" t="s">
        <v>86</v>
      </c>
      <c r="P5" s="258"/>
      <c r="Q5" s="257" t="s">
        <v>91</v>
      </c>
      <c r="R5" s="258"/>
      <c r="S5" s="257" t="s">
        <v>92</v>
      </c>
      <c r="T5" s="258"/>
      <c r="U5" s="257" t="s">
        <v>167</v>
      </c>
      <c r="V5" s="258"/>
      <c r="W5" s="257" t="s">
        <v>179</v>
      </c>
      <c r="X5" s="258"/>
      <c r="Y5" s="257" t="s">
        <v>178</v>
      </c>
      <c r="Z5" s="258"/>
      <c r="AA5" s="257" t="s">
        <v>190</v>
      </c>
      <c r="AB5" s="258"/>
    </row>
    <row r="6" spans="1:47" s="55" customFormat="1" ht="15.75" x14ac:dyDescent="0.25">
      <c r="A6" s="52"/>
      <c r="B6" s="53"/>
      <c r="C6" s="54" t="s">
        <v>69</v>
      </c>
      <c r="D6" s="54" t="s">
        <v>70</v>
      </c>
      <c r="E6" s="54" t="s">
        <v>69</v>
      </c>
      <c r="F6" s="54" t="s">
        <v>70</v>
      </c>
      <c r="G6" s="54" t="s">
        <v>69</v>
      </c>
      <c r="H6" s="54" t="s">
        <v>70</v>
      </c>
      <c r="I6" s="54" t="s">
        <v>69</v>
      </c>
      <c r="J6" s="54" t="s">
        <v>70</v>
      </c>
      <c r="K6" s="54" t="s">
        <v>69</v>
      </c>
      <c r="L6" s="54" t="s">
        <v>70</v>
      </c>
      <c r="M6" s="54" t="s">
        <v>69</v>
      </c>
      <c r="N6" s="54" t="s">
        <v>70</v>
      </c>
      <c r="O6" s="54" t="s">
        <v>69</v>
      </c>
      <c r="P6" s="54" t="s">
        <v>70</v>
      </c>
      <c r="Q6" s="54" t="s">
        <v>69</v>
      </c>
      <c r="R6" s="54" t="s">
        <v>70</v>
      </c>
      <c r="S6" s="54" t="s">
        <v>69</v>
      </c>
      <c r="T6" s="54" t="s">
        <v>70</v>
      </c>
      <c r="U6" s="54" t="s">
        <v>69</v>
      </c>
      <c r="V6" s="54" t="s">
        <v>70</v>
      </c>
      <c r="W6" s="54" t="s">
        <v>69</v>
      </c>
      <c r="X6" s="54" t="s">
        <v>70</v>
      </c>
      <c r="Y6" s="54" t="s">
        <v>69</v>
      </c>
      <c r="Z6" s="54" t="s">
        <v>70</v>
      </c>
      <c r="AA6" s="54" t="s">
        <v>69</v>
      </c>
      <c r="AB6" s="54" t="s">
        <v>70</v>
      </c>
    </row>
    <row r="7" spans="1:47" ht="15.75" x14ac:dyDescent="0.25">
      <c r="A7" s="47"/>
      <c r="B7" s="48"/>
      <c r="C7" s="48"/>
      <c r="D7" s="48"/>
      <c r="E7" s="48"/>
      <c r="F7" s="48"/>
      <c r="G7" s="49"/>
      <c r="H7" s="49"/>
      <c r="I7" s="49"/>
      <c r="J7" s="49"/>
      <c r="K7" s="49"/>
      <c r="L7" s="49"/>
      <c r="M7" s="49"/>
      <c r="N7" s="49"/>
      <c r="O7" s="49"/>
      <c r="P7" s="49"/>
      <c r="Q7" s="49"/>
      <c r="R7" s="49"/>
      <c r="S7" s="49"/>
      <c r="T7" s="49"/>
      <c r="U7" s="49"/>
      <c r="V7" s="49"/>
      <c r="W7" s="49"/>
      <c r="X7" s="49"/>
      <c r="Y7" s="49"/>
      <c r="Z7" s="49"/>
      <c r="AA7" s="49"/>
      <c r="AB7" s="49"/>
    </row>
    <row r="8" spans="1:47" ht="15.75" x14ac:dyDescent="0.25">
      <c r="A8" s="47"/>
      <c r="B8" s="50" t="s">
        <v>71</v>
      </c>
      <c r="C8" s="95"/>
      <c r="D8" s="95"/>
      <c r="E8" s="95"/>
      <c r="F8" s="95"/>
      <c r="G8" s="56"/>
      <c r="H8" s="56"/>
      <c r="I8" s="56"/>
      <c r="J8" s="56"/>
      <c r="K8" s="56"/>
      <c r="L8" s="56"/>
      <c r="M8" s="56"/>
      <c r="N8" s="56"/>
      <c r="O8" s="56"/>
      <c r="P8" s="56"/>
      <c r="Q8" s="56"/>
      <c r="R8" s="56"/>
      <c r="S8" s="56"/>
      <c r="T8" s="56"/>
      <c r="U8" s="56"/>
      <c r="V8" s="56"/>
      <c r="W8" s="56"/>
      <c r="X8" s="56"/>
      <c r="Y8" s="56"/>
      <c r="Z8" s="56"/>
      <c r="AA8" s="56"/>
      <c r="AB8" s="56"/>
    </row>
    <row r="9" spans="1:47" ht="15.75" x14ac:dyDescent="0.25">
      <c r="A9" s="47"/>
      <c r="B9" s="47" t="s">
        <v>72</v>
      </c>
      <c r="C9" s="105">
        <v>210</v>
      </c>
      <c r="D9" s="105">
        <v>210</v>
      </c>
      <c r="E9" s="105">
        <v>220</v>
      </c>
      <c r="F9" s="105">
        <v>220</v>
      </c>
      <c r="G9" s="105">
        <v>225</v>
      </c>
      <c r="H9" s="105">
        <v>225</v>
      </c>
      <c r="I9" s="105">
        <v>246</v>
      </c>
      <c r="J9" s="105">
        <v>246</v>
      </c>
      <c r="K9" s="105">
        <v>260</v>
      </c>
      <c r="L9" s="105">
        <v>260</v>
      </c>
      <c r="M9" s="106">
        <v>279</v>
      </c>
      <c r="N9" s="106">
        <v>279</v>
      </c>
      <c r="O9" s="106">
        <v>289</v>
      </c>
      <c r="P9" s="106">
        <v>289</v>
      </c>
      <c r="Q9" s="106">
        <v>296.5</v>
      </c>
      <c r="R9" s="106">
        <v>296.5</v>
      </c>
      <c r="S9" s="106">
        <v>299</v>
      </c>
      <c r="T9" s="106">
        <v>299</v>
      </c>
      <c r="U9" s="106">
        <v>299</v>
      </c>
      <c r="V9" s="106">
        <v>299</v>
      </c>
      <c r="W9" s="106">
        <v>299</v>
      </c>
      <c r="X9" s="106">
        <v>299</v>
      </c>
      <c r="Y9" s="106">
        <v>309</v>
      </c>
      <c r="Z9" s="106">
        <v>309</v>
      </c>
      <c r="AA9" s="106"/>
      <c r="AB9" s="106"/>
    </row>
    <row r="10" spans="1:47" ht="15.75" x14ac:dyDescent="0.25">
      <c r="A10" s="47"/>
      <c r="B10" s="47" t="s">
        <v>73</v>
      </c>
      <c r="C10" s="105">
        <v>50</v>
      </c>
      <c r="D10" s="105">
        <v>50</v>
      </c>
      <c r="E10" s="105">
        <v>50</v>
      </c>
      <c r="F10" s="105">
        <v>50</v>
      </c>
      <c r="G10" s="105">
        <v>50</v>
      </c>
      <c r="H10" s="105">
        <v>50</v>
      </c>
      <c r="I10" s="105">
        <v>50</v>
      </c>
      <c r="J10" s="105">
        <v>50</v>
      </c>
      <c r="K10" s="105">
        <v>60</v>
      </c>
      <c r="L10" s="105">
        <v>60</v>
      </c>
      <c r="M10" s="106">
        <v>60</v>
      </c>
      <c r="N10" s="106">
        <v>60</v>
      </c>
      <c r="O10" s="106">
        <v>60</v>
      </c>
      <c r="P10" s="106">
        <v>60</v>
      </c>
      <c r="Q10" s="106">
        <v>60</v>
      </c>
      <c r="R10" s="106">
        <v>60</v>
      </c>
      <c r="S10" s="106">
        <v>60</v>
      </c>
      <c r="T10" s="106">
        <v>60</v>
      </c>
      <c r="U10" s="106">
        <v>60</v>
      </c>
      <c r="V10" s="106">
        <v>60</v>
      </c>
      <c r="W10" s="106">
        <v>60</v>
      </c>
      <c r="X10" s="106">
        <v>60</v>
      </c>
      <c r="Y10" s="106">
        <v>60</v>
      </c>
      <c r="Z10" s="106">
        <v>60</v>
      </c>
      <c r="AA10" s="106"/>
      <c r="AB10" s="106"/>
    </row>
    <row r="11" spans="1:47" ht="15.75" x14ac:dyDescent="0.25">
      <c r="A11" s="47"/>
      <c r="B11" s="47" t="s">
        <v>172</v>
      </c>
      <c r="C11" s="105"/>
      <c r="D11" s="105"/>
      <c r="E11" s="105"/>
      <c r="F11" s="105"/>
      <c r="G11" s="105"/>
      <c r="H11" s="105"/>
      <c r="I11" s="105"/>
      <c r="J11" s="105"/>
      <c r="K11" s="105"/>
      <c r="L11" s="105"/>
      <c r="M11" s="106"/>
      <c r="N11" s="106"/>
      <c r="O11" s="106"/>
      <c r="P11" s="106"/>
      <c r="Q11" s="106"/>
      <c r="R11" s="106"/>
      <c r="S11" s="106"/>
      <c r="T11" s="106"/>
      <c r="U11" s="106">
        <v>75</v>
      </c>
      <c r="V11" s="106">
        <v>75</v>
      </c>
      <c r="W11" s="106">
        <v>75</v>
      </c>
      <c r="X11" s="106">
        <v>75</v>
      </c>
      <c r="Y11" s="106">
        <v>75</v>
      </c>
      <c r="Z11" s="106">
        <v>75</v>
      </c>
      <c r="AA11" s="106"/>
      <c r="AB11" s="106"/>
    </row>
    <row r="12" spans="1:47" ht="15.75" x14ac:dyDescent="0.25">
      <c r="A12" s="47"/>
      <c r="B12" s="47" t="s">
        <v>173</v>
      </c>
      <c r="C12" s="105">
        <v>0</v>
      </c>
      <c r="D12" s="105">
        <v>141</v>
      </c>
      <c r="E12" s="105">
        <v>0</v>
      </c>
      <c r="F12" s="105">
        <v>141</v>
      </c>
      <c r="G12" s="105">
        <v>0</v>
      </c>
      <c r="H12" s="105">
        <v>141</v>
      </c>
      <c r="I12" s="105">
        <v>0</v>
      </c>
      <c r="J12" s="105">
        <v>154</v>
      </c>
      <c r="K12" s="105">
        <v>0</v>
      </c>
      <c r="L12" s="105">
        <v>161</v>
      </c>
      <c r="M12" s="106">
        <v>0</v>
      </c>
      <c r="N12" s="106">
        <v>173</v>
      </c>
      <c r="O12" s="106">
        <v>0</v>
      </c>
      <c r="P12" s="106">
        <v>178</v>
      </c>
      <c r="Q12" s="106">
        <v>0</v>
      </c>
      <c r="R12" s="106">
        <v>182.5</v>
      </c>
      <c r="S12" s="106">
        <v>0</v>
      </c>
      <c r="T12" s="106">
        <v>187</v>
      </c>
      <c r="U12" s="106">
        <v>0</v>
      </c>
      <c r="V12" s="106">
        <v>187</v>
      </c>
      <c r="W12" s="106">
        <v>0</v>
      </c>
      <c r="X12" s="106">
        <v>186</v>
      </c>
      <c r="Y12" s="106">
        <v>0</v>
      </c>
      <c r="Z12" s="106">
        <v>192</v>
      </c>
      <c r="AA12" s="106"/>
      <c r="AB12" s="106"/>
    </row>
    <row r="13" spans="1:47" ht="15.75" x14ac:dyDescent="0.25">
      <c r="A13" s="47"/>
      <c r="B13" s="47" t="s">
        <v>74</v>
      </c>
      <c r="C13" s="105">
        <v>140</v>
      </c>
      <c r="D13" s="105">
        <v>280</v>
      </c>
      <c r="E13" s="105">
        <v>140</v>
      </c>
      <c r="F13" s="105">
        <v>280</v>
      </c>
      <c r="G13" s="105">
        <v>140</v>
      </c>
      <c r="H13" s="105">
        <v>280</v>
      </c>
      <c r="I13" s="105">
        <v>153</v>
      </c>
      <c r="J13" s="105">
        <v>306</v>
      </c>
      <c r="K13" s="105">
        <v>160</v>
      </c>
      <c r="L13" s="105">
        <v>320</v>
      </c>
      <c r="M13" s="106">
        <v>172</v>
      </c>
      <c r="N13" s="106">
        <v>344</v>
      </c>
      <c r="O13" s="106">
        <v>177</v>
      </c>
      <c r="P13" s="106">
        <v>354</v>
      </c>
      <c r="Q13" s="106">
        <v>181.5</v>
      </c>
      <c r="R13" s="106">
        <v>363</v>
      </c>
      <c r="S13" s="106">
        <v>186</v>
      </c>
      <c r="T13" s="106">
        <v>372</v>
      </c>
      <c r="U13" s="106">
        <v>186</v>
      </c>
      <c r="V13" s="106">
        <v>187</v>
      </c>
      <c r="W13" s="106">
        <v>186</v>
      </c>
      <c r="X13" s="106">
        <v>186</v>
      </c>
      <c r="Y13" s="106">
        <v>192</v>
      </c>
      <c r="Z13" s="106">
        <v>192</v>
      </c>
      <c r="AA13" s="106"/>
      <c r="AB13" s="106"/>
    </row>
    <row r="14" spans="1:47" ht="15.75" x14ac:dyDescent="0.25">
      <c r="A14" s="47"/>
      <c r="B14" s="51"/>
      <c r="C14" s="95"/>
      <c r="D14" s="95"/>
      <c r="E14" s="95"/>
      <c r="F14" s="95"/>
      <c r="G14" s="66"/>
      <c r="H14" s="66"/>
      <c r="I14" s="66"/>
      <c r="J14" s="66"/>
      <c r="K14" s="66"/>
      <c r="L14" s="66"/>
      <c r="M14" s="96"/>
      <c r="N14" s="96"/>
      <c r="O14" s="96"/>
      <c r="P14" s="96"/>
      <c r="Q14" s="96"/>
      <c r="R14" s="96"/>
      <c r="S14" s="96"/>
      <c r="T14" s="96"/>
      <c r="U14" s="96"/>
      <c r="V14" s="96"/>
      <c r="W14" s="96"/>
      <c r="X14" s="96"/>
      <c r="Y14" s="96"/>
      <c r="Z14" s="96"/>
      <c r="AA14" s="96"/>
      <c r="AB14" s="96"/>
    </row>
    <row r="15" spans="1:47" ht="15.75" x14ac:dyDescent="0.25">
      <c r="A15" s="47"/>
      <c r="B15" s="50" t="s">
        <v>75</v>
      </c>
      <c r="C15" s="95"/>
      <c r="D15" s="95"/>
      <c r="E15" s="95"/>
      <c r="F15" s="95"/>
      <c r="G15" s="66"/>
      <c r="H15" s="66"/>
      <c r="I15" s="66"/>
      <c r="J15" s="66"/>
      <c r="K15" s="66"/>
      <c r="L15" s="66"/>
      <c r="M15" s="96"/>
      <c r="N15" s="96"/>
      <c r="O15" s="96"/>
      <c r="P15" s="96"/>
      <c r="Q15" s="96"/>
      <c r="R15" s="96"/>
      <c r="S15" s="96"/>
      <c r="T15" s="96"/>
      <c r="U15" s="96"/>
      <c r="V15" s="96"/>
      <c r="W15" s="96"/>
      <c r="X15" s="96"/>
      <c r="Y15" s="96"/>
      <c r="Z15" s="96"/>
      <c r="AA15" s="96"/>
      <c r="AB15" s="96"/>
    </row>
    <row r="16" spans="1:47" ht="15.75" x14ac:dyDescent="0.25">
      <c r="A16" s="47"/>
      <c r="B16" s="51"/>
      <c r="C16" s="95"/>
      <c r="D16" s="95"/>
      <c r="E16" s="95"/>
      <c r="F16" s="95"/>
      <c r="G16" s="66"/>
      <c r="H16" s="66"/>
      <c r="I16" s="66"/>
      <c r="J16" s="66"/>
      <c r="K16" s="66"/>
      <c r="L16" s="66"/>
      <c r="M16" s="96"/>
      <c r="N16" s="96"/>
      <c r="O16" s="96"/>
      <c r="P16" s="96"/>
      <c r="Q16" s="96"/>
      <c r="R16" s="96"/>
      <c r="S16" s="96"/>
      <c r="T16" s="96"/>
      <c r="U16" s="96"/>
      <c r="V16" s="96"/>
      <c r="W16" s="96"/>
      <c r="X16" s="96"/>
      <c r="Y16" s="96"/>
      <c r="Z16" s="96"/>
      <c r="AA16" s="96"/>
      <c r="AB16" s="96"/>
    </row>
    <row r="17" spans="1:28" ht="15.75" x14ac:dyDescent="0.25">
      <c r="A17" s="47"/>
      <c r="B17" s="50" t="s">
        <v>76</v>
      </c>
      <c r="C17" s="95"/>
      <c r="D17" s="95"/>
      <c r="E17" s="95"/>
      <c r="F17" s="95"/>
      <c r="G17" s="66"/>
      <c r="H17" s="66"/>
      <c r="I17" s="66"/>
      <c r="J17" s="66"/>
      <c r="K17" s="66"/>
      <c r="L17" s="66"/>
      <c r="M17" s="96"/>
      <c r="N17" s="96"/>
      <c r="O17" s="96"/>
      <c r="P17" s="96"/>
      <c r="Q17" s="96"/>
      <c r="R17" s="96"/>
      <c r="S17" s="96"/>
      <c r="T17" s="96"/>
      <c r="U17" s="96"/>
      <c r="V17" s="96"/>
      <c r="W17" s="96"/>
      <c r="X17" s="96"/>
      <c r="Y17" s="96"/>
      <c r="Z17" s="96"/>
      <c r="AA17" s="96"/>
      <c r="AB17" s="96"/>
    </row>
    <row r="18" spans="1:28" ht="15.75" x14ac:dyDescent="0.25">
      <c r="A18" s="47"/>
      <c r="B18" s="47" t="s">
        <v>72</v>
      </c>
      <c r="C18" s="105">
        <v>275</v>
      </c>
      <c r="D18" s="105">
        <v>275</v>
      </c>
      <c r="E18" s="105"/>
      <c r="F18" s="105"/>
      <c r="G18" s="105">
        <v>281.25</v>
      </c>
      <c r="H18" s="105">
        <v>281.25</v>
      </c>
      <c r="I18" s="105">
        <v>307.5</v>
      </c>
      <c r="J18" s="105">
        <v>307.5</v>
      </c>
      <c r="K18" s="105">
        <v>325</v>
      </c>
      <c r="L18" s="105">
        <v>325</v>
      </c>
      <c r="M18" s="106">
        <v>348.75</v>
      </c>
      <c r="N18" s="106">
        <v>348.75</v>
      </c>
      <c r="O18" s="106">
        <v>361.25</v>
      </c>
      <c r="P18" s="106">
        <v>361.25</v>
      </c>
      <c r="Q18" s="106">
        <v>370.75</v>
      </c>
      <c r="R18" s="106">
        <v>370.75</v>
      </c>
      <c r="S18" s="106">
        <v>380</v>
      </c>
      <c r="T18" s="106">
        <v>380</v>
      </c>
      <c r="U18" s="106">
        <v>380</v>
      </c>
      <c r="V18" s="106">
        <v>380</v>
      </c>
      <c r="W18" s="106">
        <v>380</v>
      </c>
      <c r="X18" s="106">
        <v>380</v>
      </c>
      <c r="Y18" s="106">
        <v>392</v>
      </c>
      <c r="Z18" s="106">
        <v>392</v>
      </c>
      <c r="AA18" s="106"/>
      <c r="AB18" s="106"/>
    </row>
    <row r="19" spans="1:28" ht="15.75" x14ac:dyDescent="0.25">
      <c r="A19" s="47"/>
      <c r="B19" s="47" t="s">
        <v>159</v>
      </c>
      <c r="C19" s="105"/>
      <c r="D19" s="105"/>
      <c r="E19" s="105"/>
      <c r="F19" s="105"/>
      <c r="G19" s="105"/>
      <c r="H19" s="105"/>
      <c r="I19" s="105"/>
      <c r="J19" s="105"/>
      <c r="K19" s="105"/>
      <c r="L19" s="105"/>
      <c r="M19" s="106"/>
      <c r="N19" s="106"/>
      <c r="O19" s="106">
        <v>0</v>
      </c>
      <c r="P19" s="106">
        <v>0</v>
      </c>
      <c r="Q19" s="106">
        <v>0</v>
      </c>
      <c r="R19" s="106">
        <v>0</v>
      </c>
      <c r="S19" s="106">
        <v>359</v>
      </c>
      <c r="T19" s="106">
        <v>359</v>
      </c>
      <c r="U19" s="106">
        <v>359</v>
      </c>
      <c r="V19" s="106">
        <v>359</v>
      </c>
      <c r="W19" s="106">
        <v>359</v>
      </c>
      <c r="X19" s="106">
        <v>359</v>
      </c>
      <c r="Y19" s="106">
        <v>370</v>
      </c>
      <c r="Z19" s="106">
        <v>370</v>
      </c>
      <c r="AA19" s="106"/>
      <c r="AB19" s="106"/>
    </row>
    <row r="20" spans="1:28" ht="15.75" x14ac:dyDescent="0.25">
      <c r="A20" s="47"/>
      <c r="B20" s="47" t="s">
        <v>172</v>
      </c>
      <c r="C20" s="105"/>
      <c r="D20" s="105"/>
      <c r="E20" s="105"/>
      <c r="F20" s="105"/>
      <c r="G20" s="105"/>
      <c r="H20" s="105"/>
      <c r="I20" s="105"/>
      <c r="J20" s="105"/>
      <c r="K20" s="105"/>
      <c r="L20" s="105"/>
      <c r="M20" s="106"/>
      <c r="N20" s="106"/>
      <c r="O20" s="106"/>
      <c r="P20" s="106"/>
      <c r="Q20" s="106"/>
      <c r="R20" s="106"/>
      <c r="S20" s="106"/>
      <c r="T20" s="106"/>
      <c r="U20" s="106">
        <v>75</v>
      </c>
      <c r="V20" s="106">
        <v>75</v>
      </c>
      <c r="W20" s="106">
        <v>75</v>
      </c>
      <c r="X20" s="106">
        <v>75</v>
      </c>
      <c r="Y20" s="106">
        <v>75</v>
      </c>
      <c r="Z20" s="106">
        <v>75</v>
      </c>
      <c r="AA20" s="106"/>
      <c r="AB20" s="106"/>
    </row>
    <row r="21" spans="1:28" ht="15.75" x14ac:dyDescent="0.25">
      <c r="A21" s="47"/>
      <c r="B21" s="47" t="s">
        <v>173</v>
      </c>
      <c r="C21" s="105">
        <v>0</v>
      </c>
      <c r="D21" s="105">
        <v>178.75</v>
      </c>
      <c r="E21" s="105">
        <v>0</v>
      </c>
      <c r="F21" s="105">
        <v>178.75</v>
      </c>
      <c r="G21" s="105">
        <v>0</v>
      </c>
      <c r="H21" s="105">
        <v>178.75</v>
      </c>
      <c r="I21" s="105">
        <v>0</v>
      </c>
      <c r="J21" s="105">
        <v>192.25</v>
      </c>
      <c r="K21" s="105">
        <v>0</v>
      </c>
      <c r="L21" s="105">
        <v>201</v>
      </c>
      <c r="M21" s="106">
        <v>0</v>
      </c>
      <c r="N21" s="106">
        <v>216</v>
      </c>
      <c r="O21" s="106">
        <v>0</v>
      </c>
      <c r="P21" s="106">
        <v>222.25</v>
      </c>
      <c r="Q21" s="106">
        <v>0</v>
      </c>
      <c r="R21" s="106">
        <v>228</v>
      </c>
      <c r="S21" s="106">
        <v>0</v>
      </c>
      <c r="T21" s="106">
        <v>233.5</v>
      </c>
      <c r="U21" s="106">
        <v>0</v>
      </c>
      <c r="V21" s="106">
        <v>233.5</v>
      </c>
      <c r="W21" s="106">
        <v>0</v>
      </c>
      <c r="X21" s="106">
        <v>233.5</v>
      </c>
      <c r="Y21" s="106">
        <v>0</v>
      </c>
      <c r="Z21" s="106">
        <v>241</v>
      </c>
      <c r="AA21" s="106"/>
      <c r="AB21" s="106"/>
    </row>
    <row r="22" spans="1:28" ht="15.75" x14ac:dyDescent="0.25">
      <c r="A22" s="47"/>
      <c r="B22" s="47" t="s">
        <v>74</v>
      </c>
      <c r="C22" s="105">
        <v>177.75</v>
      </c>
      <c r="D22" s="105">
        <v>355.5</v>
      </c>
      <c r="E22" s="105">
        <v>177.75</v>
      </c>
      <c r="F22" s="105">
        <v>355.5</v>
      </c>
      <c r="G22" s="105">
        <v>177.75</v>
      </c>
      <c r="H22" s="105">
        <v>355.5</v>
      </c>
      <c r="I22" s="105">
        <v>191.25</v>
      </c>
      <c r="J22" s="105">
        <v>382.5</v>
      </c>
      <c r="K22" s="105">
        <v>200</v>
      </c>
      <c r="L22" s="105">
        <v>400</v>
      </c>
      <c r="M22" s="106">
        <v>215</v>
      </c>
      <c r="N22" s="106">
        <v>430</v>
      </c>
      <c r="O22" s="106">
        <v>221.25</v>
      </c>
      <c r="P22" s="106">
        <v>442.5</v>
      </c>
      <c r="Q22" s="106">
        <v>227</v>
      </c>
      <c r="R22" s="106">
        <v>454</v>
      </c>
      <c r="S22" s="106">
        <v>232.5</v>
      </c>
      <c r="T22" s="106">
        <v>465</v>
      </c>
      <c r="U22" s="106">
        <v>232.5</v>
      </c>
      <c r="V22" s="106">
        <v>465</v>
      </c>
      <c r="W22" s="106">
        <v>232.5</v>
      </c>
      <c r="X22" s="106">
        <v>465</v>
      </c>
      <c r="Y22" s="106">
        <v>240</v>
      </c>
      <c r="Z22" s="106">
        <v>480</v>
      </c>
      <c r="AA22" s="106"/>
      <c r="AB22" s="106"/>
    </row>
    <row r="23" spans="1:28" ht="15.75" x14ac:dyDescent="0.25">
      <c r="A23" s="47"/>
      <c r="B23" s="51"/>
      <c r="C23" s="95"/>
      <c r="D23" s="95"/>
      <c r="E23" s="95"/>
      <c r="F23" s="95"/>
      <c r="G23" s="56"/>
      <c r="H23" s="56"/>
      <c r="I23" s="56"/>
      <c r="J23" s="56"/>
      <c r="K23" s="56"/>
      <c r="L23" s="56"/>
      <c r="M23" s="96"/>
      <c r="N23" s="96"/>
      <c r="O23" s="96"/>
      <c r="P23" s="96"/>
      <c r="Q23" s="96"/>
      <c r="R23" s="96"/>
      <c r="S23" s="96"/>
      <c r="T23" s="96"/>
      <c r="U23" s="96"/>
      <c r="V23" s="96"/>
      <c r="W23" s="96"/>
      <c r="X23" s="96"/>
      <c r="Y23" s="96"/>
      <c r="Z23" s="96"/>
      <c r="AA23" s="96"/>
      <c r="AB23" s="96"/>
    </row>
    <row r="24" spans="1:28" ht="15.75" x14ac:dyDescent="0.25">
      <c r="A24" s="47"/>
      <c r="B24" s="50" t="s">
        <v>77</v>
      </c>
      <c r="C24" s="95"/>
      <c r="D24" s="95"/>
      <c r="E24" s="95"/>
      <c r="F24" s="95"/>
      <c r="G24" s="56"/>
      <c r="H24" s="56"/>
      <c r="I24" s="56"/>
      <c r="J24" s="56"/>
      <c r="K24" s="56"/>
      <c r="L24" s="56"/>
      <c r="M24" s="97"/>
      <c r="N24" s="97"/>
      <c r="O24" s="97"/>
      <c r="P24" s="97"/>
      <c r="Q24" s="56"/>
      <c r="R24" s="56"/>
      <c r="S24" s="56"/>
      <c r="T24" s="56"/>
      <c r="U24" s="56"/>
      <c r="V24" s="56"/>
      <c r="W24" s="56"/>
      <c r="X24" s="56"/>
      <c r="Y24" s="56"/>
      <c r="Z24" s="56"/>
      <c r="AA24" s="56"/>
      <c r="AB24" s="56"/>
    </row>
    <row r="25" spans="1:28" ht="15.75" x14ac:dyDescent="0.25">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row>
    <row r="26" spans="1:28" ht="15.75" x14ac:dyDescent="0.25">
      <c r="A26" s="47"/>
      <c r="B26" s="47"/>
      <c r="C26" s="47"/>
      <c r="D26" s="47"/>
      <c r="E26" s="47"/>
      <c r="F26" s="47"/>
      <c r="G26" s="47"/>
      <c r="H26" s="47"/>
      <c r="I26" s="47"/>
      <c r="J26" s="47"/>
      <c r="K26" s="47"/>
      <c r="L26" s="47"/>
      <c r="M26" s="47"/>
      <c r="N26" s="47"/>
      <c r="O26" s="47" t="s">
        <v>160</v>
      </c>
      <c r="P26" s="47"/>
      <c r="Q26" s="47" t="s">
        <v>170</v>
      </c>
      <c r="R26" s="47"/>
      <c r="S26" s="47"/>
      <c r="T26" s="47"/>
      <c r="U26" s="47"/>
      <c r="V26" s="47"/>
      <c r="W26" s="47"/>
      <c r="X26" s="47"/>
      <c r="Y26" s="47"/>
      <c r="Z26" s="47"/>
      <c r="AA26" s="47"/>
      <c r="AB26" s="47"/>
    </row>
    <row r="27" spans="1:28" ht="15.75" x14ac:dyDescent="0.25">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row>
    <row r="28" spans="1:28" ht="15.75" x14ac:dyDescent="0.25">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row>
  </sheetData>
  <mergeCells count="15">
    <mergeCell ref="AA5:AB5"/>
    <mergeCell ref="Y5:Z5"/>
    <mergeCell ref="U5:V5"/>
    <mergeCell ref="W5:X5"/>
    <mergeCell ref="A2:T2"/>
    <mergeCell ref="G5:H5"/>
    <mergeCell ref="I5:J5"/>
    <mergeCell ref="K5:L5"/>
    <mergeCell ref="M5:N5"/>
    <mergeCell ref="A3:T3"/>
    <mergeCell ref="O5:P5"/>
    <mergeCell ref="Q5:R5"/>
    <mergeCell ref="S5:T5"/>
    <mergeCell ref="C5:D5"/>
    <mergeCell ref="E5:F5"/>
  </mergeCells>
  <pageMargins left="0.7" right="0.7" top="0.82" bottom="0.75" header="0.4" footer="0.3"/>
  <pageSetup scale="71" orientation="landscape" r:id="rId1"/>
  <headerFooter>
    <oddHeader>&amp;C&amp;"-,Bold"&amp;18Wayne State College
&amp;A</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2F1B4-1B46-43C1-9486-072A2B828388}">
  <sheetPr>
    <pageSetUpPr fitToPage="1"/>
  </sheetPr>
  <dimension ref="A1:R175"/>
  <sheetViews>
    <sheetView showGridLines="0" zoomScale="90" zoomScaleNormal="90" workbookViewId="0">
      <pane ySplit="8" topLeftCell="A9" activePane="bottomLeft" state="frozen"/>
      <selection pane="bottomLeft" activeCell="B2" sqref="B2:D2"/>
    </sheetView>
  </sheetViews>
  <sheetFormatPr defaultRowHeight="15" x14ac:dyDescent="0.25"/>
  <cols>
    <col min="1" max="1" width="10" bestFit="1" customWidth="1"/>
    <col min="2" max="2" width="41.7109375" customWidth="1"/>
    <col min="3" max="3" width="15.42578125" customWidth="1"/>
    <col min="4" max="4" width="9.85546875" style="55" customWidth="1"/>
    <col min="5" max="5" width="5.85546875" customWidth="1"/>
    <col min="6" max="6" width="7.140625" style="55" customWidth="1"/>
    <col min="7" max="7" width="35.85546875" bestFit="1" customWidth="1"/>
    <col min="8" max="8" width="8" bestFit="1" customWidth="1"/>
    <col min="9" max="9" width="35.5703125" bestFit="1" customWidth="1"/>
    <col min="10" max="10" width="6.28515625" bestFit="1" customWidth="1"/>
    <col min="11" max="11" width="34.28515625" bestFit="1" customWidth="1"/>
    <col min="12" max="12" width="6.28515625" bestFit="1" customWidth="1"/>
    <col min="13" max="13" width="34.42578125" bestFit="1" customWidth="1"/>
    <col min="14" max="14" width="6.42578125" bestFit="1" customWidth="1"/>
    <col min="15" max="15" width="34.28515625" bestFit="1" customWidth="1"/>
    <col min="16" max="16" width="6.28515625" bestFit="1" customWidth="1"/>
    <col min="17" max="17" width="34.28515625" bestFit="1" customWidth="1"/>
    <col min="18" max="18" width="6.28515625" bestFit="1" customWidth="1"/>
    <col min="257" max="257" width="7.42578125" customWidth="1"/>
    <col min="258" max="258" width="41.7109375" customWidth="1"/>
    <col min="259" max="259" width="13.42578125" customWidth="1"/>
    <col min="260" max="262" width="4.7109375" customWidth="1"/>
    <col min="263" max="263" width="17.28515625" customWidth="1"/>
    <col min="264" max="264" width="8.140625" customWidth="1"/>
    <col min="265" max="265" width="17.28515625" customWidth="1"/>
    <col min="266" max="266" width="8.140625" customWidth="1"/>
    <col min="267" max="267" width="17.28515625" customWidth="1"/>
    <col min="268" max="268" width="8.140625" customWidth="1"/>
    <col min="269" max="269" width="17.28515625" customWidth="1"/>
    <col min="270" max="270" width="8.140625" customWidth="1"/>
    <col min="271" max="271" width="17.28515625" customWidth="1"/>
    <col min="272" max="272" width="8.140625" customWidth="1"/>
    <col min="513" max="513" width="7.42578125" customWidth="1"/>
    <col min="514" max="514" width="41.7109375" customWidth="1"/>
    <col min="515" max="515" width="13.42578125" customWidth="1"/>
    <col min="516" max="518" width="4.7109375" customWidth="1"/>
    <col min="519" max="519" width="17.28515625" customWidth="1"/>
    <col min="520" max="520" width="8.140625" customWidth="1"/>
    <col min="521" max="521" width="17.28515625" customWidth="1"/>
    <col min="522" max="522" width="8.140625" customWidth="1"/>
    <col min="523" max="523" width="17.28515625" customWidth="1"/>
    <col min="524" max="524" width="8.140625" customWidth="1"/>
    <col min="525" max="525" width="17.28515625" customWidth="1"/>
    <col min="526" max="526" width="8.140625" customWidth="1"/>
    <col min="527" max="527" width="17.28515625" customWidth="1"/>
    <col min="528" max="528" width="8.140625" customWidth="1"/>
    <col min="769" max="769" width="7.42578125" customWidth="1"/>
    <col min="770" max="770" width="41.7109375" customWidth="1"/>
    <col min="771" max="771" width="13.42578125" customWidth="1"/>
    <col min="772" max="774" width="4.7109375" customWidth="1"/>
    <col min="775" max="775" width="17.28515625" customWidth="1"/>
    <col min="776" max="776" width="8.140625" customWidth="1"/>
    <col min="777" max="777" width="17.28515625" customWidth="1"/>
    <col min="778" max="778" width="8.140625" customWidth="1"/>
    <col min="779" max="779" width="17.28515625" customWidth="1"/>
    <col min="780" max="780" width="8.140625" customWidth="1"/>
    <col min="781" max="781" width="17.28515625" customWidth="1"/>
    <col min="782" max="782" width="8.140625" customWidth="1"/>
    <col min="783" max="783" width="17.28515625" customWidth="1"/>
    <col min="784" max="784" width="8.140625" customWidth="1"/>
    <col min="1025" max="1025" width="7.42578125" customWidth="1"/>
    <col min="1026" max="1026" width="41.7109375" customWidth="1"/>
    <col min="1027" max="1027" width="13.42578125" customWidth="1"/>
    <col min="1028" max="1030" width="4.7109375" customWidth="1"/>
    <col min="1031" max="1031" width="17.28515625" customWidth="1"/>
    <col min="1032" max="1032" width="8.140625" customWidth="1"/>
    <col min="1033" max="1033" width="17.28515625" customWidth="1"/>
    <col min="1034" max="1034" width="8.140625" customWidth="1"/>
    <col min="1035" max="1035" width="17.28515625" customWidth="1"/>
    <col min="1036" max="1036" width="8.140625" customWidth="1"/>
    <col min="1037" max="1037" width="17.28515625" customWidth="1"/>
    <col min="1038" max="1038" width="8.140625" customWidth="1"/>
    <col min="1039" max="1039" width="17.28515625" customWidth="1"/>
    <col min="1040" max="1040" width="8.140625" customWidth="1"/>
    <col min="1281" max="1281" width="7.42578125" customWidth="1"/>
    <col min="1282" max="1282" width="41.7109375" customWidth="1"/>
    <col min="1283" max="1283" width="13.42578125" customWidth="1"/>
    <col min="1284" max="1286" width="4.7109375" customWidth="1"/>
    <col min="1287" max="1287" width="17.28515625" customWidth="1"/>
    <col min="1288" max="1288" width="8.140625" customWidth="1"/>
    <col min="1289" max="1289" width="17.28515625" customWidth="1"/>
    <col min="1290" max="1290" width="8.140625" customWidth="1"/>
    <col min="1291" max="1291" width="17.28515625" customWidth="1"/>
    <col min="1292" max="1292" width="8.140625" customWidth="1"/>
    <col min="1293" max="1293" width="17.28515625" customWidth="1"/>
    <col min="1294" max="1294" width="8.140625" customWidth="1"/>
    <col min="1295" max="1295" width="17.28515625" customWidth="1"/>
    <col min="1296" max="1296" width="8.140625" customWidth="1"/>
    <col min="1537" max="1537" width="7.42578125" customWidth="1"/>
    <col min="1538" max="1538" width="41.7109375" customWidth="1"/>
    <col min="1539" max="1539" width="13.42578125" customWidth="1"/>
    <col min="1540" max="1542" width="4.7109375" customWidth="1"/>
    <col min="1543" max="1543" width="17.28515625" customWidth="1"/>
    <col min="1544" max="1544" width="8.140625" customWidth="1"/>
    <col min="1545" max="1545" width="17.28515625" customWidth="1"/>
    <col min="1546" max="1546" width="8.140625" customWidth="1"/>
    <col min="1547" max="1547" width="17.28515625" customWidth="1"/>
    <col min="1548" max="1548" width="8.140625" customWidth="1"/>
    <col min="1549" max="1549" width="17.28515625" customWidth="1"/>
    <col min="1550" max="1550" width="8.140625" customWidth="1"/>
    <col min="1551" max="1551" width="17.28515625" customWidth="1"/>
    <col min="1552" max="1552" width="8.140625" customWidth="1"/>
    <col min="1793" max="1793" width="7.42578125" customWidth="1"/>
    <col min="1794" max="1794" width="41.7109375" customWidth="1"/>
    <col min="1795" max="1795" width="13.42578125" customWidth="1"/>
    <col min="1796" max="1798" width="4.7109375" customWidth="1"/>
    <col min="1799" max="1799" width="17.28515625" customWidth="1"/>
    <col min="1800" max="1800" width="8.140625" customWidth="1"/>
    <col min="1801" max="1801" width="17.28515625" customWidth="1"/>
    <col min="1802" max="1802" width="8.140625" customWidth="1"/>
    <col min="1803" max="1803" width="17.28515625" customWidth="1"/>
    <col min="1804" max="1804" width="8.140625" customWidth="1"/>
    <col min="1805" max="1805" width="17.28515625" customWidth="1"/>
    <col min="1806" max="1806" width="8.140625" customWidth="1"/>
    <col min="1807" max="1807" width="17.28515625" customWidth="1"/>
    <col min="1808" max="1808" width="8.140625" customWidth="1"/>
    <col min="2049" max="2049" width="7.42578125" customWidth="1"/>
    <col min="2050" max="2050" width="41.7109375" customWidth="1"/>
    <col min="2051" max="2051" width="13.42578125" customWidth="1"/>
    <col min="2052" max="2054" width="4.7109375" customWidth="1"/>
    <col min="2055" max="2055" width="17.28515625" customWidth="1"/>
    <col min="2056" max="2056" width="8.140625" customWidth="1"/>
    <col min="2057" max="2057" width="17.28515625" customWidth="1"/>
    <col min="2058" max="2058" width="8.140625" customWidth="1"/>
    <col min="2059" max="2059" width="17.28515625" customWidth="1"/>
    <col min="2060" max="2060" width="8.140625" customWidth="1"/>
    <col min="2061" max="2061" width="17.28515625" customWidth="1"/>
    <col min="2062" max="2062" width="8.140625" customWidth="1"/>
    <col min="2063" max="2063" width="17.28515625" customWidth="1"/>
    <col min="2064" max="2064" width="8.140625" customWidth="1"/>
    <col min="2305" max="2305" width="7.42578125" customWidth="1"/>
    <col min="2306" max="2306" width="41.7109375" customWidth="1"/>
    <col min="2307" max="2307" width="13.42578125" customWidth="1"/>
    <col min="2308" max="2310" width="4.7109375" customWidth="1"/>
    <col min="2311" max="2311" width="17.28515625" customWidth="1"/>
    <col min="2312" max="2312" width="8.140625" customWidth="1"/>
    <col min="2313" max="2313" width="17.28515625" customWidth="1"/>
    <col min="2314" max="2314" width="8.140625" customWidth="1"/>
    <col min="2315" max="2315" width="17.28515625" customWidth="1"/>
    <col min="2316" max="2316" width="8.140625" customWidth="1"/>
    <col min="2317" max="2317" width="17.28515625" customWidth="1"/>
    <col min="2318" max="2318" width="8.140625" customWidth="1"/>
    <col min="2319" max="2319" width="17.28515625" customWidth="1"/>
    <col min="2320" max="2320" width="8.140625" customWidth="1"/>
    <col min="2561" max="2561" width="7.42578125" customWidth="1"/>
    <col min="2562" max="2562" width="41.7109375" customWidth="1"/>
    <col min="2563" max="2563" width="13.42578125" customWidth="1"/>
    <col min="2564" max="2566" width="4.7109375" customWidth="1"/>
    <col min="2567" max="2567" width="17.28515625" customWidth="1"/>
    <col min="2568" max="2568" width="8.140625" customWidth="1"/>
    <col min="2569" max="2569" width="17.28515625" customWidth="1"/>
    <col min="2570" max="2570" width="8.140625" customWidth="1"/>
    <col min="2571" max="2571" width="17.28515625" customWidth="1"/>
    <col min="2572" max="2572" width="8.140625" customWidth="1"/>
    <col min="2573" max="2573" width="17.28515625" customWidth="1"/>
    <col min="2574" max="2574" width="8.140625" customWidth="1"/>
    <col min="2575" max="2575" width="17.28515625" customWidth="1"/>
    <col min="2576" max="2576" width="8.140625" customWidth="1"/>
    <col min="2817" max="2817" width="7.42578125" customWidth="1"/>
    <col min="2818" max="2818" width="41.7109375" customWidth="1"/>
    <col min="2819" max="2819" width="13.42578125" customWidth="1"/>
    <col min="2820" max="2822" width="4.7109375" customWidth="1"/>
    <col min="2823" max="2823" width="17.28515625" customWidth="1"/>
    <col min="2824" max="2824" width="8.140625" customWidth="1"/>
    <col min="2825" max="2825" width="17.28515625" customWidth="1"/>
    <col min="2826" max="2826" width="8.140625" customWidth="1"/>
    <col min="2827" max="2827" width="17.28515625" customWidth="1"/>
    <col min="2828" max="2828" width="8.140625" customWidth="1"/>
    <col min="2829" max="2829" width="17.28515625" customWidth="1"/>
    <col min="2830" max="2830" width="8.140625" customWidth="1"/>
    <col min="2831" max="2831" width="17.28515625" customWidth="1"/>
    <col min="2832" max="2832" width="8.140625" customWidth="1"/>
    <col min="3073" max="3073" width="7.42578125" customWidth="1"/>
    <col min="3074" max="3074" width="41.7109375" customWidth="1"/>
    <col min="3075" max="3075" width="13.42578125" customWidth="1"/>
    <col min="3076" max="3078" width="4.7109375" customWidth="1"/>
    <col min="3079" max="3079" width="17.28515625" customWidth="1"/>
    <col min="3080" max="3080" width="8.140625" customWidth="1"/>
    <col min="3081" max="3081" width="17.28515625" customWidth="1"/>
    <col min="3082" max="3082" width="8.140625" customWidth="1"/>
    <col min="3083" max="3083" width="17.28515625" customWidth="1"/>
    <col min="3084" max="3084" width="8.140625" customWidth="1"/>
    <col min="3085" max="3085" width="17.28515625" customWidth="1"/>
    <col min="3086" max="3086" width="8.140625" customWidth="1"/>
    <col min="3087" max="3087" width="17.28515625" customWidth="1"/>
    <col min="3088" max="3088" width="8.140625" customWidth="1"/>
    <col min="3329" max="3329" width="7.42578125" customWidth="1"/>
    <col min="3330" max="3330" width="41.7109375" customWidth="1"/>
    <col min="3331" max="3331" width="13.42578125" customWidth="1"/>
    <col min="3332" max="3334" width="4.7109375" customWidth="1"/>
    <col min="3335" max="3335" width="17.28515625" customWidth="1"/>
    <col min="3336" max="3336" width="8.140625" customWidth="1"/>
    <col min="3337" max="3337" width="17.28515625" customWidth="1"/>
    <col min="3338" max="3338" width="8.140625" customWidth="1"/>
    <col min="3339" max="3339" width="17.28515625" customWidth="1"/>
    <col min="3340" max="3340" width="8.140625" customWidth="1"/>
    <col min="3341" max="3341" width="17.28515625" customWidth="1"/>
    <col min="3342" max="3342" width="8.140625" customWidth="1"/>
    <col min="3343" max="3343" width="17.28515625" customWidth="1"/>
    <col min="3344" max="3344" width="8.140625" customWidth="1"/>
    <col min="3585" max="3585" width="7.42578125" customWidth="1"/>
    <col min="3586" max="3586" width="41.7109375" customWidth="1"/>
    <col min="3587" max="3587" width="13.42578125" customWidth="1"/>
    <col min="3588" max="3590" width="4.7109375" customWidth="1"/>
    <col min="3591" max="3591" width="17.28515625" customWidth="1"/>
    <col min="3592" max="3592" width="8.140625" customWidth="1"/>
    <col min="3593" max="3593" width="17.28515625" customWidth="1"/>
    <col min="3594" max="3594" width="8.140625" customWidth="1"/>
    <col min="3595" max="3595" width="17.28515625" customWidth="1"/>
    <col min="3596" max="3596" width="8.140625" customWidth="1"/>
    <col min="3597" max="3597" width="17.28515625" customWidth="1"/>
    <col min="3598" max="3598" width="8.140625" customWidth="1"/>
    <col min="3599" max="3599" width="17.28515625" customWidth="1"/>
    <col min="3600" max="3600" width="8.140625" customWidth="1"/>
    <col min="3841" max="3841" width="7.42578125" customWidth="1"/>
    <col min="3842" max="3842" width="41.7109375" customWidth="1"/>
    <col min="3843" max="3843" width="13.42578125" customWidth="1"/>
    <col min="3844" max="3846" width="4.7109375" customWidth="1"/>
    <col min="3847" max="3847" width="17.28515625" customWidth="1"/>
    <col min="3848" max="3848" width="8.140625" customWidth="1"/>
    <col min="3849" max="3849" width="17.28515625" customWidth="1"/>
    <col min="3850" max="3850" width="8.140625" customWidth="1"/>
    <col min="3851" max="3851" width="17.28515625" customWidth="1"/>
    <col min="3852" max="3852" width="8.140625" customWidth="1"/>
    <col min="3853" max="3853" width="17.28515625" customWidth="1"/>
    <col min="3854" max="3854" width="8.140625" customWidth="1"/>
    <col min="3855" max="3855" width="17.28515625" customWidth="1"/>
    <col min="3856" max="3856" width="8.140625" customWidth="1"/>
    <col min="4097" max="4097" width="7.42578125" customWidth="1"/>
    <col min="4098" max="4098" width="41.7109375" customWidth="1"/>
    <col min="4099" max="4099" width="13.42578125" customWidth="1"/>
    <col min="4100" max="4102" width="4.7109375" customWidth="1"/>
    <col min="4103" max="4103" width="17.28515625" customWidth="1"/>
    <col min="4104" max="4104" width="8.140625" customWidth="1"/>
    <col min="4105" max="4105" width="17.28515625" customWidth="1"/>
    <col min="4106" max="4106" width="8.140625" customWidth="1"/>
    <col min="4107" max="4107" width="17.28515625" customWidth="1"/>
    <col min="4108" max="4108" width="8.140625" customWidth="1"/>
    <col min="4109" max="4109" width="17.28515625" customWidth="1"/>
    <col min="4110" max="4110" width="8.140625" customWidth="1"/>
    <col min="4111" max="4111" width="17.28515625" customWidth="1"/>
    <col min="4112" max="4112" width="8.140625" customWidth="1"/>
    <col min="4353" max="4353" width="7.42578125" customWidth="1"/>
    <col min="4354" max="4354" width="41.7109375" customWidth="1"/>
    <col min="4355" max="4355" width="13.42578125" customWidth="1"/>
    <col min="4356" max="4358" width="4.7109375" customWidth="1"/>
    <col min="4359" max="4359" width="17.28515625" customWidth="1"/>
    <col min="4360" max="4360" width="8.140625" customWidth="1"/>
    <col min="4361" max="4361" width="17.28515625" customWidth="1"/>
    <col min="4362" max="4362" width="8.140625" customWidth="1"/>
    <col min="4363" max="4363" width="17.28515625" customWidth="1"/>
    <col min="4364" max="4364" width="8.140625" customWidth="1"/>
    <col min="4365" max="4365" width="17.28515625" customWidth="1"/>
    <col min="4366" max="4366" width="8.140625" customWidth="1"/>
    <col min="4367" max="4367" width="17.28515625" customWidth="1"/>
    <col min="4368" max="4368" width="8.140625" customWidth="1"/>
    <col min="4609" max="4609" width="7.42578125" customWidth="1"/>
    <col min="4610" max="4610" width="41.7109375" customWidth="1"/>
    <col min="4611" max="4611" width="13.42578125" customWidth="1"/>
    <col min="4612" max="4614" width="4.7109375" customWidth="1"/>
    <col min="4615" max="4615" width="17.28515625" customWidth="1"/>
    <col min="4616" max="4616" width="8.140625" customWidth="1"/>
    <col min="4617" max="4617" width="17.28515625" customWidth="1"/>
    <col min="4618" max="4618" width="8.140625" customWidth="1"/>
    <col min="4619" max="4619" width="17.28515625" customWidth="1"/>
    <col min="4620" max="4620" width="8.140625" customWidth="1"/>
    <col min="4621" max="4621" width="17.28515625" customWidth="1"/>
    <col min="4622" max="4622" width="8.140625" customWidth="1"/>
    <col min="4623" max="4623" width="17.28515625" customWidth="1"/>
    <col min="4624" max="4624" width="8.140625" customWidth="1"/>
    <col min="4865" max="4865" width="7.42578125" customWidth="1"/>
    <col min="4866" max="4866" width="41.7109375" customWidth="1"/>
    <col min="4867" max="4867" width="13.42578125" customWidth="1"/>
    <col min="4868" max="4870" width="4.7109375" customWidth="1"/>
    <col min="4871" max="4871" width="17.28515625" customWidth="1"/>
    <col min="4872" max="4872" width="8.140625" customWidth="1"/>
    <col min="4873" max="4873" width="17.28515625" customWidth="1"/>
    <col min="4874" max="4874" width="8.140625" customWidth="1"/>
    <col min="4875" max="4875" width="17.28515625" customWidth="1"/>
    <col min="4876" max="4876" width="8.140625" customWidth="1"/>
    <col min="4877" max="4877" width="17.28515625" customWidth="1"/>
    <col min="4878" max="4878" width="8.140625" customWidth="1"/>
    <col min="4879" max="4879" width="17.28515625" customWidth="1"/>
    <col min="4880" max="4880" width="8.140625" customWidth="1"/>
    <col min="5121" max="5121" width="7.42578125" customWidth="1"/>
    <col min="5122" max="5122" width="41.7109375" customWidth="1"/>
    <col min="5123" max="5123" width="13.42578125" customWidth="1"/>
    <col min="5124" max="5126" width="4.7109375" customWidth="1"/>
    <col min="5127" max="5127" width="17.28515625" customWidth="1"/>
    <col min="5128" max="5128" width="8.140625" customWidth="1"/>
    <col min="5129" max="5129" width="17.28515625" customWidth="1"/>
    <col min="5130" max="5130" width="8.140625" customWidth="1"/>
    <col min="5131" max="5131" width="17.28515625" customWidth="1"/>
    <col min="5132" max="5132" width="8.140625" customWidth="1"/>
    <col min="5133" max="5133" width="17.28515625" customWidth="1"/>
    <col min="5134" max="5134" width="8.140625" customWidth="1"/>
    <col min="5135" max="5135" width="17.28515625" customWidth="1"/>
    <col min="5136" max="5136" width="8.140625" customWidth="1"/>
    <col min="5377" max="5377" width="7.42578125" customWidth="1"/>
    <col min="5378" max="5378" width="41.7109375" customWidth="1"/>
    <col min="5379" max="5379" width="13.42578125" customWidth="1"/>
    <col min="5380" max="5382" width="4.7109375" customWidth="1"/>
    <col min="5383" max="5383" width="17.28515625" customWidth="1"/>
    <col min="5384" max="5384" width="8.140625" customWidth="1"/>
    <col min="5385" max="5385" width="17.28515625" customWidth="1"/>
    <col min="5386" max="5386" width="8.140625" customWidth="1"/>
    <col min="5387" max="5387" width="17.28515625" customWidth="1"/>
    <col min="5388" max="5388" width="8.140625" customWidth="1"/>
    <col min="5389" max="5389" width="17.28515625" customWidth="1"/>
    <col min="5390" max="5390" width="8.140625" customWidth="1"/>
    <col min="5391" max="5391" width="17.28515625" customWidth="1"/>
    <col min="5392" max="5392" width="8.140625" customWidth="1"/>
    <col min="5633" max="5633" width="7.42578125" customWidth="1"/>
    <col min="5634" max="5634" width="41.7109375" customWidth="1"/>
    <col min="5635" max="5635" width="13.42578125" customWidth="1"/>
    <col min="5636" max="5638" width="4.7109375" customWidth="1"/>
    <col min="5639" max="5639" width="17.28515625" customWidth="1"/>
    <col min="5640" max="5640" width="8.140625" customWidth="1"/>
    <col min="5641" max="5641" width="17.28515625" customWidth="1"/>
    <col min="5642" max="5642" width="8.140625" customWidth="1"/>
    <col min="5643" max="5643" width="17.28515625" customWidth="1"/>
    <col min="5644" max="5644" width="8.140625" customWidth="1"/>
    <col min="5645" max="5645" width="17.28515625" customWidth="1"/>
    <col min="5646" max="5646" width="8.140625" customWidth="1"/>
    <col min="5647" max="5647" width="17.28515625" customWidth="1"/>
    <col min="5648" max="5648" width="8.140625" customWidth="1"/>
    <col min="5889" max="5889" width="7.42578125" customWidth="1"/>
    <col min="5890" max="5890" width="41.7109375" customWidth="1"/>
    <col min="5891" max="5891" width="13.42578125" customWidth="1"/>
    <col min="5892" max="5894" width="4.7109375" customWidth="1"/>
    <col min="5895" max="5895" width="17.28515625" customWidth="1"/>
    <col min="5896" max="5896" width="8.140625" customWidth="1"/>
    <col min="5897" max="5897" width="17.28515625" customWidth="1"/>
    <col min="5898" max="5898" width="8.140625" customWidth="1"/>
    <col min="5899" max="5899" width="17.28515625" customWidth="1"/>
    <col min="5900" max="5900" width="8.140625" customWidth="1"/>
    <col min="5901" max="5901" width="17.28515625" customWidth="1"/>
    <col min="5902" max="5902" width="8.140625" customWidth="1"/>
    <col min="5903" max="5903" width="17.28515625" customWidth="1"/>
    <col min="5904" max="5904" width="8.140625" customWidth="1"/>
    <col min="6145" max="6145" width="7.42578125" customWidth="1"/>
    <col min="6146" max="6146" width="41.7109375" customWidth="1"/>
    <col min="6147" max="6147" width="13.42578125" customWidth="1"/>
    <col min="6148" max="6150" width="4.7109375" customWidth="1"/>
    <col min="6151" max="6151" width="17.28515625" customWidth="1"/>
    <col min="6152" max="6152" width="8.140625" customWidth="1"/>
    <col min="6153" max="6153" width="17.28515625" customWidth="1"/>
    <col min="6154" max="6154" width="8.140625" customWidth="1"/>
    <col min="6155" max="6155" width="17.28515625" customWidth="1"/>
    <col min="6156" max="6156" width="8.140625" customWidth="1"/>
    <col min="6157" max="6157" width="17.28515625" customWidth="1"/>
    <col min="6158" max="6158" width="8.140625" customWidth="1"/>
    <col min="6159" max="6159" width="17.28515625" customWidth="1"/>
    <col min="6160" max="6160" width="8.140625" customWidth="1"/>
    <col min="6401" max="6401" width="7.42578125" customWidth="1"/>
    <col min="6402" max="6402" width="41.7109375" customWidth="1"/>
    <col min="6403" max="6403" width="13.42578125" customWidth="1"/>
    <col min="6404" max="6406" width="4.7109375" customWidth="1"/>
    <col min="6407" max="6407" width="17.28515625" customWidth="1"/>
    <col min="6408" max="6408" width="8.140625" customWidth="1"/>
    <col min="6409" max="6409" width="17.28515625" customWidth="1"/>
    <col min="6410" max="6410" width="8.140625" customWidth="1"/>
    <col min="6411" max="6411" width="17.28515625" customWidth="1"/>
    <col min="6412" max="6412" width="8.140625" customWidth="1"/>
    <col min="6413" max="6413" width="17.28515625" customWidth="1"/>
    <col min="6414" max="6414" width="8.140625" customWidth="1"/>
    <col min="6415" max="6415" width="17.28515625" customWidth="1"/>
    <col min="6416" max="6416" width="8.140625" customWidth="1"/>
    <col min="6657" max="6657" width="7.42578125" customWidth="1"/>
    <col min="6658" max="6658" width="41.7109375" customWidth="1"/>
    <col min="6659" max="6659" width="13.42578125" customWidth="1"/>
    <col min="6660" max="6662" width="4.7109375" customWidth="1"/>
    <col min="6663" max="6663" width="17.28515625" customWidth="1"/>
    <col min="6664" max="6664" width="8.140625" customWidth="1"/>
    <col min="6665" max="6665" width="17.28515625" customWidth="1"/>
    <col min="6666" max="6666" width="8.140625" customWidth="1"/>
    <col min="6667" max="6667" width="17.28515625" customWidth="1"/>
    <col min="6668" max="6668" width="8.140625" customWidth="1"/>
    <col min="6669" max="6669" width="17.28515625" customWidth="1"/>
    <col min="6670" max="6670" width="8.140625" customWidth="1"/>
    <col min="6671" max="6671" width="17.28515625" customWidth="1"/>
    <col min="6672" max="6672" width="8.140625" customWidth="1"/>
    <col min="6913" max="6913" width="7.42578125" customWidth="1"/>
    <col min="6914" max="6914" width="41.7109375" customWidth="1"/>
    <col min="6915" max="6915" width="13.42578125" customWidth="1"/>
    <col min="6916" max="6918" width="4.7109375" customWidth="1"/>
    <col min="6919" max="6919" width="17.28515625" customWidth="1"/>
    <col min="6920" max="6920" width="8.140625" customWidth="1"/>
    <col min="6921" max="6921" width="17.28515625" customWidth="1"/>
    <col min="6922" max="6922" width="8.140625" customWidth="1"/>
    <col min="6923" max="6923" width="17.28515625" customWidth="1"/>
    <col min="6924" max="6924" width="8.140625" customWidth="1"/>
    <col min="6925" max="6925" width="17.28515625" customWidth="1"/>
    <col min="6926" max="6926" width="8.140625" customWidth="1"/>
    <col min="6927" max="6927" width="17.28515625" customWidth="1"/>
    <col min="6928" max="6928" width="8.140625" customWidth="1"/>
    <col min="7169" max="7169" width="7.42578125" customWidth="1"/>
    <col min="7170" max="7170" width="41.7109375" customWidth="1"/>
    <col min="7171" max="7171" width="13.42578125" customWidth="1"/>
    <col min="7172" max="7174" width="4.7109375" customWidth="1"/>
    <col min="7175" max="7175" width="17.28515625" customWidth="1"/>
    <col min="7176" max="7176" width="8.140625" customWidth="1"/>
    <col min="7177" max="7177" width="17.28515625" customWidth="1"/>
    <col min="7178" max="7178" width="8.140625" customWidth="1"/>
    <col min="7179" max="7179" width="17.28515625" customWidth="1"/>
    <col min="7180" max="7180" width="8.140625" customWidth="1"/>
    <col min="7181" max="7181" width="17.28515625" customWidth="1"/>
    <col min="7182" max="7182" width="8.140625" customWidth="1"/>
    <col min="7183" max="7183" width="17.28515625" customWidth="1"/>
    <col min="7184" max="7184" width="8.140625" customWidth="1"/>
    <col min="7425" max="7425" width="7.42578125" customWidth="1"/>
    <col min="7426" max="7426" width="41.7109375" customWidth="1"/>
    <col min="7427" max="7427" width="13.42578125" customWidth="1"/>
    <col min="7428" max="7430" width="4.7109375" customWidth="1"/>
    <col min="7431" max="7431" width="17.28515625" customWidth="1"/>
    <col min="7432" max="7432" width="8.140625" customWidth="1"/>
    <col min="7433" max="7433" width="17.28515625" customWidth="1"/>
    <col min="7434" max="7434" width="8.140625" customWidth="1"/>
    <col min="7435" max="7435" width="17.28515625" customWidth="1"/>
    <col min="7436" max="7436" width="8.140625" customWidth="1"/>
    <col min="7437" max="7437" width="17.28515625" customWidth="1"/>
    <col min="7438" max="7438" width="8.140625" customWidth="1"/>
    <col min="7439" max="7439" width="17.28515625" customWidth="1"/>
    <col min="7440" max="7440" width="8.140625" customWidth="1"/>
    <col min="7681" max="7681" width="7.42578125" customWidth="1"/>
    <col min="7682" max="7682" width="41.7109375" customWidth="1"/>
    <col min="7683" max="7683" width="13.42578125" customWidth="1"/>
    <col min="7684" max="7686" width="4.7109375" customWidth="1"/>
    <col min="7687" max="7687" width="17.28515625" customWidth="1"/>
    <col min="7688" max="7688" width="8.140625" customWidth="1"/>
    <col min="7689" max="7689" width="17.28515625" customWidth="1"/>
    <col min="7690" max="7690" width="8.140625" customWidth="1"/>
    <col min="7691" max="7691" width="17.28515625" customWidth="1"/>
    <col min="7692" max="7692" width="8.140625" customWidth="1"/>
    <col min="7693" max="7693" width="17.28515625" customWidth="1"/>
    <col min="7694" max="7694" width="8.140625" customWidth="1"/>
    <col min="7695" max="7695" width="17.28515625" customWidth="1"/>
    <col min="7696" max="7696" width="8.140625" customWidth="1"/>
    <col min="7937" max="7937" width="7.42578125" customWidth="1"/>
    <col min="7938" max="7938" width="41.7109375" customWidth="1"/>
    <col min="7939" max="7939" width="13.42578125" customWidth="1"/>
    <col min="7940" max="7942" width="4.7109375" customWidth="1"/>
    <col min="7943" max="7943" width="17.28515625" customWidth="1"/>
    <col min="7944" max="7944" width="8.140625" customWidth="1"/>
    <col min="7945" max="7945" width="17.28515625" customWidth="1"/>
    <col min="7946" max="7946" width="8.140625" customWidth="1"/>
    <col min="7947" max="7947" width="17.28515625" customWidth="1"/>
    <col min="7948" max="7948" width="8.140625" customWidth="1"/>
    <col min="7949" max="7949" width="17.28515625" customWidth="1"/>
    <col min="7950" max="7950" width="8.140625" customWidth="1"/>
    <col min="7951" max="7951" width="17.28515625" customWidth="1"/>
    <col min="7952" max="7952" width="8.140625" customWidth="1"/>
    <col min="8193" max="8193" width="7.42578125" customWidth="1"/>
    <col min="8194" max="8194" width="41.7109375" customWidth="1"/>
    <col min="8195" max="8195" width="13.42578125" customWidth="1"/>
    <col min="8196" max="8198" width="4.7109375" customWidth="1"/>
    <col min="8199" max="8199" width="17.28515625" customWidth="1"/>
    <col min="8200" max="8200" width="8.140625" customWidth="1"/>
    <col min="8201" max="8201" width="17.28515625" customWidth="1"/>
    <col min="8202" max="8202" width="8.140625" customWidth="1"/>
    <col min="8203" max="8203" width="17.28515625" customWidth="1"/>
    <col min="8204" max="8204" width="8.140625" customWidth="1"/>
    <col min="8205" max="8205" width="17.28515625" customWidth="1"/>
    <col min="8206" max="8206" width="8.140625" customWidth="1"/>
    <col min="8207" max="8207" width="17.28515625" customWidth="1"/>
    <col min="8208" max="8208" width="8.140625" customWidth="1"/>
    <col min="8449" max="8449" width="7.42578125" customWidth="1"/>
    <col min="8450" max="8450" width="41.7109375" customWidth="1"/>
    <col min="8451" max="8451" width="13.42578125" customWidth="1"/>
    <col min="8452" max="8454" width="4.7109375" customWidth="1"/>
    <col min="8455" max="8455" width="17.28515625" customWidth="1"/>
    <col min="8456" max="8456" width="8.140625" customWidth="1"/>
    <col min="8457" max="8457" width="17.28515625" customWidth="1"/>
    <col min="8458" max="8458" width="8.140625" customWidth="1"/>
    <col min="8459" max="8459" width="17.28515625" customWidth="1"/>
    <col min="8460" max="8460" width="8.140625" customWidth="1"/>
    <col min="8461" max="8461" width="17.28515625" customWidth="1"/>
    <col min="8462" max="8462" width="8.140625" customWidth="1"/>
    <col min="8463" max="8463" width="17.28515625" customWidth="1"/>
    <col min="8464" max="8464" width="8.140625" customWidth="1"/>
    <col min="8705" max="8705" width="7.42578125" customWidth="1"/>
    <col min="8706" max="8706" width="41.7109375" customWidth="1"/>
    <col min="8707" max="8707" width="13.42578125" customWidth="1"/>
    <col min="8708" max="8710" width="4.7109375" customWidth="1"/>
    <col min="8711" max="8711" width="17.28515625" customWidth="1"/>
    <col min="8712" max="8712" width="8.140625" customWidth="1"/>
    <col min="8713" max="8713" width="17.28515625" customWidth="1"/>
    <col min="8714" max="8714" width="8.140625" customWidth="1"/>
    <col min="8715" max="8715" width="17.28515625" customWidth="1"/>
    <col min="8716" max="8716" width="8.140625" customWidth="1"/>
    <col min="8717" max="8717" width="17.28515625" customWidth="1"/>
    <col min="8718" max="8718" width="8.140625" customWidth="1"/>
    <col min="8719" max="8719" width="17.28515625" customWidth="1"/>
    <col min="8720" max="8720" width="8.140625" customWidth="1"/>
    <col min="8961" max="8961" width="7.42578125" customWidth="1"/>
    <col min="8962" max="8962" width="41.7109375" customWidth="1"/>
    <col min="8963" max="8963" width="13.42578125" customWidth="1"/>
    <col min="8964" max="8966" width="4.7109375" customWidth="1"/>
    <col min="8967" max="8967" width="17.28515625" customWidth="1"/>
    <col min="8968" max="8968" width="8.140625" customWidth="1"/>
    <col min="8969" max="8969" width="17.28515625" customWidth="1"/>
    <col min="8970" max="8970" width="8.140625" customWidth="1"/>
    <col min="8971" max="8971" width="17.28515625" customWidth="1"/>
    <col min="8972" max="8972" width="8.140625" customWidth="1"/>
    <col min="8973" max="8973" width="17.28515625" customWidth="1"/>
    <col min="8974" max="8974" width="8.140625" customWidth="1"/>
    <col min="8975" max="8975" width="17.28515625" customWidth="1"/>
    <col min="8976" max="8976" width="8.140625" customWidth="1"/>
    <col min="9217" max="9217" width="7.42578125" customWidth="1"/>
    <col min="9218" max="9218" width="41.7109375" customWidth="1"/>
    <col min="9219" max="9219" width="13.42578125" customWidth="1"/>
    <col min="9220" max="9222" width="4.7109375" customWidth="1"/>
    <col min="9223" max="9223" width="17.28515625" customWidth="1"/>
    <col min="9224" max="9224" width="8.140625" customWidth="1"/>
    <col min="9225" max="9225" width="17.28515625" customWidth="1"/>
    <col min="9226" max="9226" width="8.140625" customWidth="1"/>
    <col min="9227" max="9227" width="17.28515625" customWidth="1"/>
    <col min="9228" max="9228" width="8.140625" customWidth="1"/>
    <col min="9229" max="9229" width="17.28515625" customWidth="1"/>
    <col min="9230" max="9230" width="8.140625" customWidth="1"/>
    <col min="9231" max="9231" width="17.28515625" customWidth="1"/>
    <col min="9232" max="9232" width="8.140625" customWidth="1"/>
    <col min="9473" max="9473" width="7.42578125" customWidth="1"/>
    <col min="9474" max="9474" width="41.7109375" customWidth="1"/>
    <col min="9475" max="9475" width="13.42578125" customWidth="1"/>
    <col min="9476" max="9478" width="4.7109375" customWidth="1"/>
    <col min="9479" max="9479" width="17.28515625" customWidth="1"/>
    <col min="9480" max="9480" width="8.140625" customWidth="1"/>
    <col min="9481" max="9481" width="17.28515625" customWidth="1"/>
    <col min="9482" max="9482" width="8.140625" customWidth="1"/>
    <col min="9483" max="9483" width="17.28515625" customWidth="1"/>
    <col min="9484" max="9484" width="8.140625" customWidth="1"/>
    <col min="9485" max="9485" width="17.28515625" customWidth="1"/>
    <col min="9486" max="9486" width="8.140625" customWidth="1"/>
    <col min="9487" max="9487" width="17.28515625" customWidth="1"/>
    <col min="9488" max="9488" width="8.140625" customWidth="1"/>
    <col min="9729" max="9729" width="7.42578125" customWidth="1"/>
    <col min="9730" max="9730" width="41.7109375" customWidth="1"/>
    <col min="9731" max="9731" width="13.42578125" customWidth="1"/>
    <col min="9732" max="9734" width="4.7109375" customWidth="1"/>
    <col min="9735" max="9735" width="17.28515625" customWidth="1"/>
    <col min="9736" max="9736" width="8.140625" customWidth="1"/>
    <col min="9737" max="9737" width="17.28515625" customWidth="1"/>
    <col min="9738" max="9738" width="8.140625" customWidth="1"/>
    <col min="9739" max="9739" width="17.28515625" customWidth="1"/>
    <col min="9740" max="9740" width="8.140625" customWidth="1"/>
    <col min="9741" max="9741" width="17.28515625" customWidth="1"/>
    <col min="9742" max="9742" width="8.140625" customWidth="1"/>
    <col min="9743" max="9743" width="17.28515625" customWidth="1"/>
    <col min="9744" max="9744" width="8.140625" customWidth="1"/>
    <col min="9985" max="9985" width="7.42578125" customWidth="1"/>
    <col min="9986" max="9986" width="41.7109375" customWidth="1"/>
    <col min="9987" max="9987" width="13.42578125" customWidth="1"/>
    <col min="9988" max="9990" width="4.7109375" customWidth="1"/>
    <col min="9991" max="9991" width="17.28515625" customWidth="1"/>
    <col min="9992" max="9992" width="8.140625" customWidth="1"/>
    <col min="9993" max="9993" width="17.28515625" customWidth="1"/>
    <col min="9994" max="9994" width="8.140625" customWidth="1"/>
    <col min="9995" max="9995" width="17.28515625" customWidth="1"/>
    <col min="9996" max="9996" width="8.140625" customWidth="1"/>
    <col min="9997" max="9997" width="17.28515625" customWidth="1"/>
    <col min="9998" max="9998" width="8.140625" customWidth="1"/>
    <col min="9999" max="9999" width="17.28515625" customWidth="1"/>
    <col min="10000" max="10000" width="8.140625" customWidth="1"/>
    <col min="10241" max="10241" width="7.42578125" customWidth="1"/>
    <col min="10242" max="10242" width="41.7109375" customWidth="1"/>
    <col min="10243" max="10243" width="13.42578125" customWidth="1"/>
    <col min="10244" max="10246" width="4.7109375" customWidth="1"/>
    <col min="10247" max="10247" width="17.28515625" customWidth="1"/>
    <col min="10248" max="10248" width="8.140625" customWidth="1"/>
    <col min="10249" max="10249" width="17.28515625" customWidth="1"/>
    <col min="10250" max="10250" width="8.140625" customWidth="1"/>
    <col min="10251" max="10251" width="17.28515625" customWidth="1"/>
    <col min="10252" max="10252" width="8.140625" customWidth="1"/>
    <col min="10253" max="10253" width="17.28515625" customWidth="1"/>
    <col min="10254" max="10254" width="8.140625" customWidth="1"/>
    <col min="10255" max="10255" width="17.28515625" customWidth="1"/>
    <col min="10256" max="10256" width="8.140625" customWidth="1"/>
    <col min="10497" max="10497" width="7.42578125" customWidth="1"/>
    <col min="10498" max="10498" width="41.7109375" customWidth="1"/>
    <col min="10499" max="10499" width="13.42578125" customWidth="1"/>
    <col min="10500" max="10502" width="4.7109375" customWidth="1"/>
    <col min="10503" max="10503" width="17.28515625" customWidth="1"/>
    <col min="10504" max="10504" width="8.140625" customWidth="1"/>
    <col min="10505" max="10505" width="17.28515625" customWidth="1"/>
    <col min="10506" max="10506" width="8.140625" customWidth="1"/>
    <col min="10507" max="10507" width="17.28515625" customWidth="1"/>
    <col min="10508" max="10508" width="8.140625" customWidth="1"/>
    <col min="10509" max="10509" width="17.28515625" customWidth="1"/>
    <col min="10510" max="10510" width="8.140625" customWidth="1"/>
    <col min="10511" max="10511" width="17.28515625" customWidth="1"/>
    <col min="10512" max="10512" width="8.140625" customWidth="1"/>
    <col min="10753" max="10753" width="7.42578125" customWidth="1"/>
    <col min="10754" max="10754" width="41.7109375" customWidth="1"/>
    <col min="10755" max="10755" width="13.42578125" customWidth="1"/>
    <col min="10756" max="10758" width="4.7109375" customWidth="1"/>
    <col min="10759" max="10759" width="17.28515625" customWidth="1"/>
    <col min="10760" max="10760" width="8.140625" customWidth="1"/>
    <col min="10761" max="10761" width="17.28515625" customWidth="1"/>
    <col min="10762" max="10762" width="8.140625" customWidth="1"/>
    <col min="10763" max="10763" width="17.28515625" customWidth="1"/>
    <col min="10764" max="10764" width="8.140625" customWidth="1"/>
    <col min="10765" max="10765" width="17.28515625" customWidth="1"/>
    <col min="10766" max="10766" width="8.140625" customWidth="1"/>
    <col min="10767" max="10767" width="17.28515625" customWidth="1"/>
    <col min="10768" max="10768" width="8.140625" customWidth="1"/>
    <col min="11009" max="11009" width="7.42578125" customWidth="1"/>
    <col min="11010" max="11010" width="41.7109375" customWidth="1"/>
    <col min="11011" max="11011" width="13.42578125" customWidth="1"/>
    <col min="11012" max="11014" width="4.7109375" customWidth="1"/>
    <col min="11015" max="11015" width="17.28515625" customWidth="1"/>
    <col min="11016" max="11016" width="8.140625" customWidth="1"/>
    <col min="11017" max="11017" width="17.28515625" customWidth="1"/>
    <col min="11018" max="11018" width="8.140625" customWidth="1"/>
    <col min="11019" max="11019" width="17.28515625" customWidth="1"/>
    <col min="11020" max="11020" width="8.140625" customWidth="1"/>
    <col min="11021" max="11021" width="17.28515625" customWidth="1"/>
    <col min="11022" max="11022" width="8.140625" customWidth="1"/>
    <col min="11023" max="11023" width="17.28515625" customWidth="1"/>
    <col min="11024" max="11024" width="8.140625" customWidth="1"/>
    <col min="11265" max="11265" width="7.42578125" customWidth="1"/>
    <col min="11266" max="11266" width="41.7109375" customWidth="1"/>
    <col min="11267" max="11267" width="13.42578125" customWidth="1"/>
    <col min="11268" max="11270" width="4.7109375" customWidth="1"/>
    <col min="11271" max="11271" width="17.28515625" customWidth="1"/>
    <col min="11272" max="11272" width="8.140625" customWidth="1"/>
    <col min="11273" max="11273" width="17.28515625" customWidth="1"/>
    <col min="11274" max="11274" width="8.140625" customWidth="1"/>
    <col min="11275" max="11275" width="17.28515625" customWidth="1"/>
    <col min="11276" max="11276" width="8.140625" customWidth="1"/>
    <col min="11277" max="11277" width="17.28515625" customWidth="1"/>
    <col min="11278" max="11278" width="8.140625" customWidth="1"/>
    <col min="11279" max="11279" width="17.28515625" customWidth="1"/>
    <col min="11280" max="11280" width="8.140625" customWidth="1"/>
    <col min="11521" max="11521" width="7.42578125" customWidth="1"/>
    <col min="11522" max="11522" width="41.7109375" customWidth="1"/>
    <col min="11523" max="11523" width="13.42578125" customWidth="1"/>
    <col min="11524" max="11526" width="4.7109375" customWidth="1"/>
    <col min="11527" max="11527" width="17.28515625" customWidth="1"/>
    <col min="11528" max="11528" width="8.140625" customWidth="1"/>
    <col min="11529" max="11529" width="17.28515625" customWidth="1"/>
    <col min="11530" max="11530" width="8.140625" customWidth="1"/>
    <col min="11531" max="11531" width="17.28515625" customWidth="1"/>
    <col min="11532" max="11532" width="8.140625" customWidth="1"/>
    <col min="11533" max="11533" width="17.28515625" customWidth="1"/>
    <col min="11534" max="11534" width="8.140625" customWidth="1"/>
    <col min="11535" max="11535" width="17.28515625" customWidth="1"/>
    <col min="11536" max="11536" width="8.140625" customWidth="1"/>
    <col min="11777" max="11777" width="7.42578125" customWidth="1"/>
    <col min="11778" max="11778" width="41.7109375" customWidth="1"/>
    <col min="11779" max="11779" width="13.42578125" customWidth="1"/>
    <col min="11780" max="11782" width="4.7109375" customWidth="1"/>
    <col min="11783" max="11783" width="17.28515625" customWidth="1"/>
    <col min="11784" max="11784" width="8.140625" customWidth="1"/>
    <col min="11785" max="11785" width="17.28515625" customWidth="1"/>
    <col min="11786" max="11786" width="8.140625" customWidth="1"/>
    <col min="11787" max="11787" width="17.28515625" customWidth="1"/>
    <col min="11788" max="11788" width="8.140625" customWidth="1"/>
    <col min="11789" max="11789" width="17.28515625" customWidth="1"/>
    <col min="11790" max="11790" width="8.140625" customWidth="1"/>
    <col min="11791" max="11791" width="17.28515625" customWidth="1"/>
    <col min="11792" max="11792" width="8.140625" customWidth="1"/>
    <col min="12033" max="12033" width="7.42578125" customWidth="1"/>
    <col min="12034" max="12034" width="41.7109375" customWidth="1"/>
    <col min="12035" max="12035" width="13.42578125" customWidth="1"/>
    <col min="12036" max="12038" width="4.7109375" customWidth="1"/>
    <col min="12039" max="12039" width="17.28515625" customWidth="1"/>
    <col min="12040" max="12040" width="8.140625" customWidth="1"/>
    <col min="12041" max="12041" width="17.28515625" customWidth="1"/>
    <col min="12042" max="12042" width="8.140625" customWidth="1"/>
    <col min="12043" max="12043" width="17.28515625" customWidth="1"/>
    <col min="12044" max="12044" width="8.140625" customWidth="1"/>
    <col min="12045" max="12045" width="17.28515625" customWidth="1"/>
    <col min="12046" max="12046" width="8.140625" customWidth="1"/>
    <col min="12047" max="12047" width="17.28515625" customWidth="1"/>
    <col min="12048" max="12048" width="8.140625" customWidth="1"/>
    <col min="12289" max="12289" width="7.42578125" customWidth="1"/>
    <col min="12290" max="12290" width="41.7109375" customWidth="1"/>
    <col min="12291" max="12291" width="13.42578125" customWidth="1"/>
    <col min="12292" max="12294" width="4.7109375" customWidth="1"/>
    <col min="12295" max="12295" width="17.28515625" customWidth="1"/>
    <col min="12296" max="12296" width="8.140625" customWidth="1"/>
    <col min="12297" max="12297" width="17.28515625" customWidth="1"/>
    <col min="12298" max="12298" width="8.140625" customWidth="1"/>
    <col min="12299" max="12299" width="17.28515625" customWidth="1"/>
    <col min="12300" max="12300" width="8.140625" customWidth="1"/>
    <col min="12301" max="12301" width="17.28515625" customWidth="1"/>
    <col min="12302" max="12302" width="8.140625" customWidth="1"/>
    <col min="12303" max="12303" width="17.28515625" customWidth="1"/>
    <col min="12304" max="12304" width="8.140625" customWidth="1"/>
    <col min="12545" max="12545" width="7.42578125" customWidth="1"/>
    <col min="12546" max="12546" width="41.7109375" customWidth="1"/>
    <col min="12547" max="12547" width="13.42578125" customWidth="1"/>
    <col min="12548" max="12550" width="4.7109375" customWidth="1"/>
    <col min="12551" max="12551" width="17.28515625" customWidth="1"/>
    <col min="12552" max="12552" width="8.140625" customWidth="1"/>
    <col min="12553" max="12553" width="17.28515625" customWidth="1"/>
    <col min="12554" max="12554" width="8.140625" customWidth="1"/>
    <col min="12555" max="12555" width="17.28515625" customWidth="1"/>
    <col min="12556" max="12556" width="8.140625" customWidth="1"/>
    <col min="12557" max="12557" width="17.28515625" customWidth="1"/>
    <col min="12558" max="12558" width="8.140625" customWidth="1"/>
    <col min="12559" max="12559" width="17.28515625" customWidth="1"/>
    <col min="12560" max="12560" width="8.140625" customWidth="1"/>
    <col min="12801" max="12801" width="7.42578125" customWidth="1"/>
    <col min="12802" max="12802" width="41.7109375" customWidth="1"/>
    <col min="12803" max="12803" width="13.42578125" customWidth="1"/>
    <col min="12804" max="12806" width="4.7109375" customWidth="1"/>
    <col min="12807" max="12807" width="17.28515625" customWidth="1"/>
    <col min="12808" max="12808" width="8.140625" customWidth="1"/>
    <col min="12809" max="12809" width="17.28515625" customWidth="1"/>
    <col min="12810" max="12810" width="8.140625" customWidth="1"/>
    <col min="12811" max="12811" width="17.28515625" customWidth="1"/>
    <col min="12812" max="12812" width="8.140625" customWidth="1"/>
    <col min="12813" max="12813" width="17.28515625" customWidth="1"/>
    <col min="12814" max="12814" width="8.140625" customWidth="1"/>
    <col min="12815" max="12815" width="17.28515625" customWidth="1"/>
    <col min="12816" max="12816" width="8.140625" customWidth="1"/>
    <col min="13057" max="13057" width="7.42578125" customWidth="1"/>
    <col min="13058" max="13058" width="41.7109375" customWidth="1"/>
    <col min="13059" max="13059" width="13.42578125" customWidth="1"/>
    <col min="13060" max="13062" width="4.7109375" customWidth="1"/>
    <col min="13063" max="13063" width="17.28515625" customWidth="1"/>
    <col min="13064" max="13064" width="8.140625" customWidth="1"/>
    <col min="13065" max="13065" width="17.28515625" customWidth="1"/>
    <col min="13066" max="13066" width="8.140625" customWidth="1"/>
    <col min="13067" max="13067" width="17.28515625" customWidth="1"/>
    <col min="13068" max="13068" width="8.140625" customWidth="1"/>
    <col min="13069" max="13069" width="17.28515625" customWidth="1"/>
    <col min="13070" max="13070" width="8.140625" customWidth="1"/>
    <col min="13071" max="13071" width="17.28515625" customWidth="1"/>
    <col min="13072" max="13072" width="8.140625" customWidth="1"/>
    <col min="13313" max="13313" width="7.42578125" customWidth="1"/>
    <col min="13314" max="13314" width="41.7109375" customWidth="1"/>
    <col min="13315" max="13315" width="13.42578125" customWidth="1"/>
    <col min="13316" max="13318" width="4.7109375" customWidth="1"/>
    <col min="13319" max="13319" width="17.28515625" customWidth="1"/>
    <col min="13320" max="13320" width="8.140625" customWidth="1"/>
    <col min="13321" max="13321" width="17.28515625" customWidth="1"/>
    <col min="13322" max="13322" width="8.140625" customWidth="1"/>
    <col min="13323" max="13323" width="17.28515625" customWidth="1"/>
    <col min="13324" max="13324" width="8.140625" customWidth="1"/>
    <col min="13325" max="13325" width="17.28515625" customWidth="1"/>
    <col min="13326" max="13326" width="8.140625" customWidth="1"/>
    <col min="13327" max="13327" width="17.28515625" customWidth="1"/>
    <col min="13328" max="13328" width="8.140625" customWidth="1"/>
    <col min="13569" max="13569" width="7.42578125" customWidth="1"/>
    <col min="13570" max="13570" width="41.7109375" customWidth="1"/>
    <col min="13571" max="13571" width="13.42578125" customWidth="1"/>
    <col min="13572" max="13574" width="4.7109375" customWidth="1"/>
    <col min="13575" max="13575" width="17.28515625" customWidth="1"/>
    <col min="13576" max="13576" width="8.140625" customWidth="1"/>
    <col min="13577" max="13577" width="17.28515625" customWidth="1"/>
    <col min="13578" max="13578" width="8.140625" customWidth="1"/>
    <col min="13579" max="13579" width="17.28515625" customWidth="1"/>
    <col min="13580" max="13580" width="8.140625" customWidth="1"/>
    <col min="13581" max="13581" width="17.28515625" customWidth="1"/>
    <col min="13582" max="13582" width="8.140625" customWidth="1"/>
    <col min="13583" max="13583" width="17.28515625" customWidth="1"/>
    <col min="13584" max="13584" width="8.140625" customWidth="1"/>
    <col min="13825" max="13825" width="7.42578125" customWidth="1"/>
    <col min="13826" max="13826" width="41.7109375" customWidth="1"/>
    <col min="13827" max="13827" width="13.42578125" customWidth="1"/>
    <col min="13828" max="13830" width="4.7109375" customWidth="1"/>
    <col min="13831" max="13831" width="17.28515625" customWidth="1"/>
    <col min="13832" max="13832" width="8.140625" customWidth="1"/>
    <col min="13833" max="13833" width="17.28515625" customWidth="1"/>
    <col min="13834" max="13834" width="8.140625" customWidth="1"/>
    <col min="13835" max="13835" width="17.28515625" customWidth="1"/>
    <col min="13836" max="13836" width="8.140625" customWidth="1"/>
    <col min="13837" max="13837" width="17.28515625" customWidth="1"/>
    <col min="13838" max="13838" width="8.140625" customWidth="1"/>
    <col min="13839" max="13839" width="17.28515625" customWidth="1"/>
    <col min="13840" max="13840" width="8.140625" customWidth="1"/>
    <col min="14081" max="14081" width="7.42578125" customWidth="1"/>
    <col min="14082" max="14082" width="41.7109375" customWidth="1"/>
    <col min="14083" max="14083" width="13.42578125" customWidth="1"/>
    <col min="14084" max="14086" width="4.7109375" customWidth="1"/>
    <col min="14087" max="14087" width="17.28515625" customWidth="1"/>
    <col min="14088" max="14088" width="8.140625" customWidth="1"/>
    <col min="14089" max="14089" width="17.28515625" customWidth="1"/>
    <col min="14090" max="14090" width="8.140625" customWidth="1"/>
    <col min="14091" max="14091" width="17.28515625" customWidth="1"/>
    <col min="14092" max="14092" width="8.140625" customWidth="1"/>
    <col min="14093" max="14093" width="17.28515625" customWidth="1"/>
    <col min="14094" max="14094" width="8.140625" customWidth="1"/>
    <col min="14095" max="14095" width="17.28515625" customWidth="1"/>
    <col min="14096" max="14096" width="8.140625" customWidth="1"/>
    <col min="14337" max="14337" width="7.42578125" customWidth="1"/>
    <col min="14338" max="14338" width="41.7109375" customWidth="1"/>
    <col min="14339" max="14339" width="13.42578125" customWidth="1"/>
    <col min="14340" max="14342" width="4.7109375" customWidth="1"/>
    <col min="14343" max="14343" width="17.28515625" customWidth="1"/>
    <col min="14344" max="14344" width="8.140625" customWidth="1"/>
    <col min="14345" max="14345" width="17.28515625" customWidth="1"/>
    <col min="14346" max="14346" width="8.140625" customWidth="1"/>
    <col min="14347" max="14347" width="17.28515625" customWidth="1"/>
    <col min="14348" max="14348" width="8.140625" customWidth="1"/>
    <col min="14349" max="14349" width="17.28515625" customWidth="1"/>
    <col min="14350" max="14350" width="8.140625" customWidth="1"/>
    <col min="14351" max="14351" width="17.28515625" customWidth="1"/>
    <col min="14352" max="14352" width="8.140625" customWidth="1"/>
    <col min="14593" max="14593" width="7.42578125" customWidth="1"/>
    <col min="14594" max="14594" width="41.7109375" customWidth="1"/>
    <col min="14595" max="14595" width="13.42578125" customWidth="1"/>
    <col min="14596" max="14598" width="4.7109375" customWidth="1"/>
    <col min="14599" max="14599" width="17.28515625" customWidth="1"/>
    <col min="14600" max="14600" width="8.140625" customWidth="1"/>
    <col min="14601" max="14601" width="17.28515625" customWidth="1"/>
    <col min="14602" max="14602" width="8.140625" customWidth="1"/>
    <col min="14603" max="14603" width="17.28515625" customWidth="1"/>
    <col min="14604" max="14604" width="8.140625" customWidth="1"/>
    <col min="14605" max="14605" width="17.28515625" customWidth="1"/>
    <col min="14606" max="14606" width="8.140625" customWidth="1"/>
    <col min="14607" max="14607" width="17.28515625" customWidth="1"/>
    <col min="14608" max="14608" width="8.140625" customWidth="1"/>
    <col min="14849" max="14849" width="7.42578125" customWidth="1"/>
    <col min="14850" max="14850" width="41.7109375" customWidth="1"/>
    <col min="14851" max="14851" width="13.42578125" customWidth="1"/>
    <col min="14852" max="14854" width="4.7109375" customWidth="1"/>
    <col min="14855" max="14855" width="17.28515625" customWidth="1"/>
    <col min="14856" max="14856" width="8.140625" customWidth="1"/>
    <col min="14857" max="14857" width="17.28515625" customWidth="1"/>
    <col min="14858" max="14858" width="8.140625" customWidth="1"/>
    <col min="14859" max="14859" width="17.28515625" customWidth="1"/>
    <col min="14860" max="14860" width="8.140625" customWidth="1"/>
    <col min="14861" max="14861" width="17.28515625" customWidth="1"/>
    <col min="14862" max="14862" width="8.140625" customWidth="1"/>
    <col min="14863" max="14863" width="17.28515625" customWidth="1"/>
    <col min="14864" max="14864" width="8.140625" customWidth="1"/>
    <col min="15105" max="15105" width="7.42578125" customWidth="1"/>
    <col min="15106" max="15106" width="41.7109375" customWidth="1"/>
    <col min="15107" max="15107" width="13.42578125" customWidth="1"/>
    <col min="15108" max="15110" width="4.7109375" customWidth="1"/>
    <col min="15111" max="15111" width="17.28515625" customWidth="1"/>
    <col min="15112" max="15112" width="8.140625" customWidth="1"/>
    <col min="15113" max="15113" width="17.28515625" customWidth="1"/>
    <col min="15114" max="15114" width="8.140625" customWidth="1"/>
    <col min="15115" max="15115" width="17.28515625" customWidth="1"/>
    <col min="15116" max="15116" width="8.140625" customWidth="1"/>
    <col min="15117" max="15117" width="17.28515625" customWidth="1"/>
    <col min="15118" max="15118" width="8.140625" customWidth="1"/>
    <col min="15119" max="15119" width="17.28515625" customWidth="1"/>
    <col min="15120" max="15120" width="8.140625" customWidth="1"/>
    <col min="15361" max="15361" width="7.42578125" customWidth="1"/>
    <col min="15362" max="15362" width="41.7109375" customWidth="1"/>
    <col min="15363" max="15363" width="13.42578125" customWidth="1"/>
    <col min="15364" max="15366" width="4.7109375" customWidth="1"/>
    <col min="15367" max="15367" width="17.28515625" customWidth="1"/>
    <col min="15368" max="15368" width="8.140625" customWidth="1"/>
    <col min="15369" max="15369" width="17.28515625" customWidth="1"/>
    <col min="15370" max="15370" width="8.140625" customWidth="1"/>
    <col min="15371" max="15371" width="17.28515625" customWidth="1"/>
    <col min="15372" max="15372" width="8.140625" customWidth="1"/>
    <col min="15373" max="15373" width="17.28515625" customWidth="1"/>
    <col min="15374" max="15374" width="8.140625" customWidth="1"/>
    <col min="15375" max="15375" width="17.28515625" customWidth="1"/>
    <col min="15376" max="15376" width="8.140625" customWidth="1"/>
    <col min="15617" max="15617" width="7.42578125" customWidth="1"/>
    <col min="15618" max="15618" width="41.7109375" customWidth="1"/>
    <col min="15619" max="15619" width="13.42578125" customWidth="1"/>
    <col min="15620" max="15622" width="4.7109375" customWidth="1"/>
    <col min="15623" max="15623" width="17.28515625" customWidth="1"/>
    <col min="15624" max="15624" width="8.140625" customWidth="1"/>
    <col min="15625" max="15625" width="17.28515625" customWidth="1"/>
    <col min="15626" max="15626" width="8.140625" customWidth="1"/>
    <col min="15627" max="15627" width="17.28515625" customWidth="1"/>
    <col min="15628" max="15628" width="8.140625" customWidth="1"/>
    <col min="15629" max="15629" width="17.28515625" customWidth="1"/>
    <col min="15630" max="15630" width="8.140625" customWidth="1"/>
    <col min="15631" max="15631" width="17.28515625" customWidth="1"/>
    <col min="15632" max="15632" width="8.140625" customWidth="1"/>
    <col min="15873" max="15873" width="7.42578125" customWidth="1"/>
    <col min="15874" max="15874" width="41.7109375" customWidth="1"/>
    <col min="15875" max="15875" width="13.42578125" customWidth="1"/>
    <col min="15876" max="15878" width="4.7109375" customWidth="1"/>
    <col min="15879" max="15879" width="17.28515625" customWidth="1"/>
    <col min="15880" max="15880" width="8.140625" customWidth="1"/>
    <col min="15881" max="15881" width="17.28515625" customWidth="1"/>
    <col min="15882" max="15882" width="8.140625" customWidth="1"/>
    <col min="15883" max="15883" width="17.28515625" customWidth="1"/>
    <col min="15884" max="15884" width="8.140625" customWidth="1"/>
    <col min="15885" max="15885" width="17.28515625" customWidth="1"/>
    <col min="15886" max="15886" width="8.140625" customWidth="1"/>
    <col min="15887" max="15887" width="17.28515625" customWidth="1"/>
    <col min="15888" max="15888" width="8.140625" customWidth="1"/>
    <col min="16129" max="16129" width="7.42578125" customWidth="1"/>
    <col min="16130" max="16130" width="41.7109375" customWidth="1"/>
    <col min="16131" max="16131" width="13.42578125" customWidth="1"/>
    <col min="16132" max="16134" width="4.7109375" customWidth="1"/>
    <col min="16135" max="16135" width="17.28515625" customWidth="1"/>
    <col min="16136" max="16136" width="8.140625" customWidth="1"/>
    <col min="16137" max="16137" width="17.28515625" customWidth="1"/>
    <col min="16138" max="16138" width="8.140625" customWidth="1"/>
    <col min="16139" max="16139" width="17.28515625" customWidth="1"/>
    <col min="16140" max="16140" width="8.140625" customWidth="1"/>
    <col min="16141" max="16141" width="17.28515625" customWidth="1"/>
    <col min="16142" max="16142" width="8.140625" customWidth="1"/>
    <col min="16143" max="16143" width="17.28515625" customWidth="1"/>
    <col min="16144" max="16144" width="8.140625" customWidth="1"/>
  </cols>
  <sheetData>
    <row r="1" spans="1:18" s="1" customFormat="1" ht="18" x14ac:dyDescent="0.25">
      <c r="A1" s="263" t="s">
        <v>145</v>
      </c>
      <c r="B1" s="263"/>
      <c r="C1" s="263"/>
      <c r="D1" s="263"/>
      <c r="E1" s="263"/>
      <c r="F1" s="263"/>
      <c r="G1" s="260" t="s">
        <v>129</v>
      </c>
      <c r="H1" s="260"/>
      <c r="I1" s="260"/>
      <c r="J1" s="260"/>
      <c r="K1" s="260"/>
      <c r="L1" s="260"/>
      <c r="M1" s="260"/>
      <c r="N1" s="260"/>
      <c r="O1" s="260"/>
      <c r="P1" s="260"/>
      <c r="Q1" s="260"/>
      <c r="R1" s="260"/>
    </row>
    <row r="2" spans="1:18" s="120" customFormat="1" ht="18" customHeight="1" x14ac:dyDescent="0.25">
      <c r="A2" s="118" t="s">
        <v>146</v>
      </c>
      <c r="B2" s="261"/>
      <c r="C2" s="261"/>
      <c r="D2" s="261"/>
      <c r="E2" s="119"/>
      <c r="F2" s="119"/>
      <c r="G2" s="260" t="s">
        <v>168</v>
      </c>
      <c r="H2" s="260"/>
      <c r="I2" s="260"/>
      <c r="J2" s="260"/>
      <c r="K2" s="260"/>
      <c r="L2" s="260"/>
      <c r="M2" s="260"/>
      <c r="N2" s="260"/>
      <c r="O2" s="260"/>
      <c r="P2" s="260"/>
      <c r="Q2" s="260"/>
      <c r="R2" s="260"/>
    </row>
    <row r="3" spans="1:18" s="120" customFormat="1" ht="18" customHeight="1" x14ac:dyDescent="0.25">
      <c r="A3" s="118" t="s">
        <v>147</v>
      </c>
      <c r="B3" s="262"/>
      <c r="C3" s="262"/>
      <c r="D3" s="262"/>
      <c r="E3" s="119"/>
      <c r="F3" s="119"/>
      <c r="G3" s="260" t="s">
        <v>179</v>
      </c>
      <c r="H3" s="260"/>
      <c r="I3" s="260"/>
      <c r="J3" s="260"/>
      <c r="K3" s="260"/>
      <c r="L3" s="260"/>
      <c r="M3" s="260"/>
      <c r="N3" s="260"/>
      <c r="O3" s="260"/>
      <c r="P3" s="260"/>
      <c r="Q3" s="260"/>
      <c r="R3" s="260"/>
    </row>
    <row r="4" spans="1:18" s="120" customFormat="1" ht="18" customHeight="1" x14ac:dyDescent="0.25">
      <c r="A4" s="118" t="s">
        <v>148</v>
      </c>
      <c r="B4" s="264"/>
      <c r="C4" s="262"/>
      <c r="D4" s="262"/>
      <c r="E4" s="119"/>
      <c r="F4" s="119"/>
      <c r="G4" s="119"/>
      <c r="H4" s="119"/>
      <c r="I4" s="119"/>
      <c r="J4" s="119"/>
      <c r="K4" s="119"/>
      <c r="L4" s="119"/>
      <c r="M4" s="119"/>
      <c r="N4" s="119"/>
    </row>
    <row r="5" spans="1:18" s="151" customFormat="1" x14ac:dyDescent="0.25">
      <c r="A5" s="153"/>
      <c r="B5" s="153"/>
      <c r="C5" s="155"/>
      <c r="D5" s="155"/>
      <c r="E5" s="154"/>
      <c r="F5" s="153"/>
      <c r="G5" s="154"/>
      <c r="H5" s="153"/>
      <c r="J5" s="152"/>
      <c r="K5" s="152"/>
    </row>
    <row r="6" spans="1:18" s="80" customFormat="1" ht="28.5" customHeight="1" x14ac:dyDescent="0.25">
      <c r="A6" s="265" t="s">
        <v>135</v>
      </c>
      <c r="B6" s="267" t="s">
        <v>136</v>
      </c>
      <c r="C6" s="265" t="s">
        <v>137</v>
      </c>
      <c r="D6" s="269" t="s">
        <v>138</v>
      </c>
      <c r="E6" s="270"/>
      <c r="F6" s="270"/>
      <c r="G6" s="121"/>
      <c r="H6" s="122"/>
      <c r="I6" s="123"/>
      <c r="J6" s="123"/>
      <c r="K6" s="121"/>
      <c r="L6" s="122"/>
      <c r="M6" s="124"/>
      <c r="N6" s="124"/>
      <c r="O6" s="121"/>
      <c r="P6" s="122"/>
      <c r="Q6" s="121"/>
      <c r="R6" s="122"/>
    </row>
    <row r="7" spans="1:18" s="80" customFormat="1" x14ac:dyDescent="0.25">
      <c r="A7" s="266"/>
      <c r="B7" s="268"/>
      <c r="C7" s="266"/>
      <c r="D7" s="125" t="s">
        <v>139</v>
      </c>
      <c r="E7" s="125" t="s">
        <v>140</v>
      </c>
      <c r="F7" s="126" t="s">
        <v>141</v>
      </c>
      <c r="G7" s="127" t="s">
        <v>142</v>
      </c>
      <c r="H7" s="128" t="s">
        <v>143</v>
      </c>
      <c r="I7" s="129" t="s">
        <v>142</v>
      </c>
      <c r="J7" s="126" t="s">
        <v>143</v>
      </c>
      <c r="K7" s="127" t="s">
        <v>142</v>
      </c>
      <c r="L7" s="128" t="s">
        <v>143</v>
      </c>
      <c r="M7" s="130" t="s">
        <v>142</v>
      </c>
      <c r="N7" s="131" t="s">
        <v>143</v>
      </c>
      <c r="O7" s="127" t="s">
        <v>142</v>
      </c>
      <c r="P7" s="128" t="s">
        <v>143</v>
      </c>
      <c r="Q7" s="127" t="s">
        <v>142</v>
      </c>
      <c r="R7" s="128" t="s">
        <v>143</v>
      </c>
    </row>
    <row r="8" spans="1:18" s="137" customFormat="1" ht="21" customHeight="1" thickBot="1" x14ac:dyDescent="0.25">
      <c r="A8" s="133" t="s">
        <v>144</v>
      </c>
      <c r="B8" s="132"/>
      <c r="C8" s="132"/>
      <c r="D8" s="133">
        <f>COUNTA(D9:D1167)</f>
        <v>0</v>
      </c>
      <c r="E8" s="133">
        <f>COUNTA(E9:E1167)</f>
        <v>9</v>
      </c>
      <c r="F8" s="133">
        <f>COUNTA(F9:F1167)</f>
        <v>158</v>
      </c>
      <c r="G8" s="134"/>
      <c r="H8" s="150">
        <f>SUM(H9:H1167)</f>
        <v>2251</v>
      </c>
      <c r="I8" s="136"/>
      <c r="J8" s="135">
        <f>SUM(J9:J1167)</f>
        <v>0</v>
      </c>
      <c r="K8" s="134"/>
      <c r="L8" s="135">
        <f>SUM(L9:L1167)</f>
        <v>0</v>
      </c>
      <c r="M8" s="136"/>
      <c r="N8" s="135">
        <f>SUM(N9:N1167)</f>
        <v>0</v>
      </c>
      <c r="O8" s="134"/>
      <c r="P8" s="135">
        <f>SUM(P9:P1167)</f>
        <v>0</v>
      </c>
      <c r="Q8" s="134"/>
      <c r="R8" s="135">
        <f>SUM(R9:R1167)</f>
        <v>0</v>
      </c>
    </row>
    <row r="9" spans="1:18" s="139" customFormat="1" ht="15" customHeight="1" thickTop="1" x14ac:dyDescent="0.2">
      <c r="A9" s="147">
        <v>9</v>
      </c>
      <c r="B9" s="109" t="s">
        <v>297</v>
      </c>
      <c r="C9" s="140" t="s">
        <v>296</v>
      </c>
      <c r="D9" s="140"/>
      <c r="E9" s="140" t="s">
        <v>192</v>
      </c>
      <c r="F9" s="138"/>
      <c r="G9" s="142" t="s">
        <v>206</v>
      </c>
      <c r="H9" s="199">
        <v>12</v>
      </c>
      <c r="I9" s="149"/>
      <c r="J9" s="144"/>
      <c r="K9" s="142"/>
      <c r="L9" s="143"/>
      <c r="M9" s="145"/>
      <c r="N9" s="144"/>
      <c r="O9" s="142"/>
      <c r="P9" s="143"/>
      <c r="Q9" s="142"/>
      <c r="R9" s="143"/>
    </row>
    <row r="10" spans="1:18" s="139" customFormat="1" ht="15" customHeight="1" x14ac:dyDescent="0.2">
      <c r="A10" s="147">
        <v>9</v>
      </c>
      <c r="B10" s="109" t="s">
        <v>297</v>
      </c>
      <c r="C10" s="140" t="s">
        <v>296</v>
      </c>
      <c r="D10" s="140"/>
      <c r="E10" s="140" t="s">
        <v>192</v>
      </c>
      <c r="F10" s="141"/>
      <c r="G10" s="142" t="s">
        <v>206</v>
      </c>
      <c r="H10" s="199">
        <v>16</v>
      </c>
      <c r="I10" s="197"/>
      <c r="J10" s="144"/>
      <c r="K10" s="142"/>
      <c r="L10" s="143"/>
      <c r="M10" s="145"/>
      <c r="N10" s="144"/>
      <c r="O10" s="142"/>
      <c r="P10" s="143"/>
      <c r="Q10" s="142"/>
      <c r="R10" s="143"/>
    </row>
    <row r="11" spans="1:18" s="139" customFormat="1" ht="15" customHeight="1" x14ac:dyDescent="0.2">
      <c r="A11" s="147">
        <v>9</v>
      </c>
      <c r="B11" s="109" t="s">
        <v>297</v>
      </c>
      <c r="C11" s="140" t="s">
        <v>296</v>
      </c>
      <c r="D11" s="140"/>
      <c r="E11" s="140"/>
      <c r="F11" s="138" t="s">
        <v>192</v>
      </c>
      <c r="G11" s="142" t="s">
        <v>197</v>
      </c>
      <c r="H11" s="200">
        <v>81</v>
      </c>
      <c r="I11" s="149"/>
      <c r="J11" s="144"/>
      <c r="K11" s="142"/>
      <c r="L11" s="143"/>
      <c r="M11" s="145"/>
      <c r="N11" s="144"/>
      <c r="O11" s="142"/>
      <c r="P11" s="143"/>
      <c r="Q11" s="142"/>
      <c r="R11" s="143"/>
    </row>
    <row r="12" spans="1:18" s="139" customFormat="1" ht="15" customHeight="1" x14ac:dyDescent="0.2">
      <c r="A12" s="147">
        <v>9</v>
      </c>
      <c r="B12" s="109" t="s">
        <v>297</v>
      </c>
      <c r="C12" s="140" t="s">
        <v>296</v>
      </c>
      <c r="D12" s="140"/>
      <c r="E12" s="140"/>
      <c r="F12" s="138" t="s">
        <v>192</v>
      </c>
      <c r="G12" s="142" t="s">
        <v>197</v>
      </c>
      <c r="H12" s="199">
        <v>21</v>
      </c>
      <c r="I12" s="197"/>
      <c r="J12" s="144"/>
      <c r="K12" s="142"/>
      <c r="L12" s="143"/>
      <c r="M12" s="145"/>
      <c r="N12" s="144"/>
      <c r="O12" s="142"/>
      <c r="P12" s="143"/>
      <c r="Q12" s="142"/>
      <c r="R12" s="143"/>
    </row>
    <row r="13" spans="1:18" s="139" customFormat="1" ht="15" customHeight="1" x14ac:dyDescent="0.2">
      <c r="A13" s="147">
        <v>9</v>
      </c>
      <c r="B13" s="109" t="s">
        <v>297</v>
      </c>
      <c r="C13" s="140" t="s">
        <v>296</v>
      </c>
      <c r="D13" s="140"/>
      <c r="E13" s="140"/>
      <c r="F13" s="138" t="s">
        <v>192</v>
      </c>
      <c r="G13" s="142" t="s">
        <v>197</v>
      </c>
      <c r="H13" s="199">
        <v>22</v>
      </c>
      <c r="I13" s="149"/>
      <c r="J13" s="144"/>
      <c r="K13" s="142"/>
      <c r="L13" s="143"/>
      <c r="M13" s="145"/>
      <c r="N13" s="144"/>
      <c r="O13" s="142"/>
      <c r="P13" s="143"/>
      <c r="Q13" s="142"/>
      <c r="R13" s="143"/>
    </row>
    <row r="14" spans="1:18" s="139" customFormat="1" ht="15" customHeight="1" x14ac:dyDescent="0.2">
      <c r="A14" s="147">
        <v>9</v>
      </c>
      <c r="B14" s="109" t="s">
        <v>297</v>
      </c>
      <c r="C14" s="140" t="s">
        <v>296</v>
      </c>
      <c r="D14" s="140"/>
      <c r="E14" s="140"/>
      <c r="F14" s="138" t="s">
        <v>192</v>
      </c>
      <c r="G14" s="142" t="s">
        <v>197</v>
      </c>
      <c r="H14" s="199">
        <v>19</v>
      </c>
      <c r="I14" s="197"/>
      <c r="J14" s="144"/>
      <c r="K14" s="142"/>
      <c r="L14" s="143"/>
      <c r="M14" s="145"/>
      <c r="N14" s="144"/>
      <c r="O14" s="142"/>
      <c r="P14" s="143"/>
      <c r="Q14" s="142"/>
      <c r="R14" s="143"/>
    </row>
    <row r="15" spans="1:18" s="139" customFormat="1" ht="15" customHeight="1" x14ac:dyDescent="0.2">
      <c r="A15" s="147">
        <v>9</v>
      </c>
      <c r="B15" s="109" t="s">
        <v>297</v>
      </c>
      <c r="C15" s="140" t="s">
        <v>296</v>
      </c>
      <c r="D15" s="140"/>
      <c r="E15" s="140"/>
      <c r="F15" s="138" t="s">
        <v>192</v>
      </c>
      <c r="G15" s="142" t="s">
        <v>197</v>
      </c>
      <c r="H15" s="199">
        <v>24</v>
      </c>
      <c r="I15" s="149"/>
      <c r="J15" s="144"/>
      <c r="K15" s="142"/>
      <c r="L15" s="143"/>
      <c r="M15" s="145"/>
      <c r="N15" s="144"/>
      <c r="O15" s="142"/>
      <c r="P15" s="143"/>
      <c r="Q15" s="142"/>
      <c r="R15" s="143"/>
    </row>
    <row r="16" spans="1:18" s="139" customFormat="1" ht="15" customHeight="1" x14ac:dyDescent="0.2">
      <c r="A16" s="147">
        <v>9</v>
      </c>
      <c r="B16" s="109" t="s">
        <v>297</v>
      </c>
      <c r="C16" s="140" t="s">
        <v>296</v>
      </c>
      <c r="D16" s="140"/>
      <c r="E16" s="140"/>
      <c r="F16" s="138" t="s">
        <v>192</v>
      </c>
      <c r="G16" s="142" t="s">
        <v>261</v>
      </c>
      <c r="H16" s="199">
        <v>14</v>
      </c>
      <c r="I16" s="197"/>
      <c r="J16" s="144"/>
      <c r="K16" s="142"/>
      <c r="L16" s="143"/>
      <c r="M16" s="145"/>
      <c r="N16" s="144"/>
      <c r="O16" s="142"/>
      <c r="P16" s="143"/>
      <c r="Q16" s="142"/>
      <c r="R16" s="143"/>
    </row>
    <row r="17" spans="1:18" s="139" customFormat="1" ht="15" customHeight="1" x14ac:dyDescent="0.2">
      <c r="A17" s="147">
        <v>9</v>
      </c>
      <c r="B17" s="109" t="s">
        <v>297</v>
      </c>
      <c r="C17" s="140" t="s">
        <v>296</v>
      </c>
      <c r="D17" s="140"/>
      <c r="E17" s="140"/>
      <c r="F17" s="138" t="s">
        <v>192</v>
      </c>
      <c r="G17" s="142" t="s">
        <v>254</v>
      </c>
      <c r="H17" s="199">
        <v>6</v>
      </c>
      <c r="I17" s="149"/>
      <c r="J17" s="144"/>
      <c r="K17" s="142"/>
      <c r="L17" s="143"/>
      <c r="M17" s="145"/>
      <c r="N17" s="144"/>
      <c r="O17" s="142"/>
      <c r="P17" s="143"/>
      <c r="Q17" s="142"/>
      <c r="R17" s="143"/>
    </row>
    <row r="18" spans="1:18" s="139" customFormat="1" ht="15" customHeight="1" x14ac:dyDescent="0.2">
      <c r="A18" s="147">
        <v>9</v>
      </c>
      <c r="B18" s="109" t="s">
        <v>297</v>
      </c>
      <c r="C18" s="140" t="s">
        <v>296</v>
      </c>
      <c r="D18" s="140"/>
      <c r="E18" s="140"/>
      <c r="F18" s="138" t="s">
        <v>192</v>
      </c>
      <c r="G18" s="142" t="s">
        <v>254</v>
      </c>
      <c r="H18" s="196">
        <v>12</v>
      </c>
      <c r="I18" s="197"/>
      <c r="J18" s="144"/>
      <c r="K18" s="142"/>
      <c r="L18" s="143"/>
      <c r="M18" s="145"/>
      <c r="N18" s="144"/>
      <c r="O18" s="142"/>
      <c r="P18" s="143"/>
      <c r="Q18" s="142"/>
      <c r="R18" s="143"/>
    </row>
    <row r="19" spans="1:18" s="139" customFormat="1" ht="15" customHeight="1" x14ac:dyDescent="0.2">
      <c r="A19" s="140">
        <v>11</v>
      </c>
      <c r="B19" s="109" t="s">
        <v>295</v>
      </c>
      <c r="C19" s="140" t="s">
        <v>294</v>
      </c>
      <c r="D19" s="140"/>
      <c r="E19" s="140" t="s">
        <v>192</v>
      </c>
      <c r="F19" s="138"/>
      <c r="G19" s="142" t="s">
        <v>206</v>
      </c>
      <c r="H19" s="196">
        <v>3</v>
      </c>
      <c r="I19" s="149"/>
      <c r="J19" s="144"/>
      <c r="K19" s="142"/>
      <c r="L19" s="143"/>
      <c r="M19" s="145"/>
      <c r="N19" s="144"/>
      <c r="O19" s="142"/>
      <c r="P19" s="143"/>
      <c r="Q19" s="142"/>
      <c r="R19" s="143"/>
    </row>
    <row r="20" spans="1:18" s="139" customFormat="1" ht="15" customHeight="1" x14ac:dyDescent="0.2">
      <c r="A20" s="147">
        <v>13</v>
      </c>
      <c r="B20" s="146" t="s">
        <v>291</v>
      </c>
      <c r="C20" s="140" t="s">
        <v>290</v>
      </c>
      <c r="D20" s="140"/>
      <c r="E20" s="140"/>
      <c r="F20" s="138" t="s">
        <v>192</v>
      </c>
      <c r="G20" s="142" t="s">
        <v>293</v>
      </c>
      <c r="H20" s="196">
        <v>1</v>
      </c>
      <c r="I20" s="197"/>
      <c r="J20" s="144"/>
      <c r="K20" s="142"/>
      <c r="L20" s="143"/>
      <c r="M20" s="145"/>
      <c r="N20" s="144"/>
      <c r="O20" s="142"/>
      <c r="P20" s="143"/>
      <c r="Q20" s="142"/>
      <c r="R20" s="143"/>
    </row>
    <row r="21" spans="1:18" s="139" customFormat="1" ht="15" customHeight="1" x14ac:dyDescent="0.2">
      <c r="A21" s="147">
        <v>13</v>
      </c>
      <c r="B21" s="146" t="s">
        <v>291</v>
      </c>
      <c r="C21" s="140" t="s">
        <v>290</v>
      </c>
      <c r="D21" s="140"/>
      <c r="E21" s="140"/>
      <c r="F21" s="138" t="s">
        <v>192</v>
      </c>
      <c r="G21" s="142" t="s">
        <v>282</v>
      </c>
      <c r="H21" s="198">
        <v>11</v>
      </c>
      <c r="I21" s="149"/>
      <c r="J21" s="144"/>
      <c r="K21" s="142"/>
      <c r="L21" s="143"/>
      <c r="M21" s="145"/>
      <c r="N21" s="144"/>
      <c r="O21" s="142"/>
      <c r="P21" s="143"/>
      <c r="Q21" s="142"/>
      <c r="R21" s="143"/>
    </row>
    <row r="22" spans="1:18" s="139" customFormat="1" ht="15" customHeight="1" x14ac:dyDescent="0.2">
      <c r="A22" s="147">
        <v>13</v>
      </c>
      <c r="B22" s="146" t="s">
        <v>291</v>
      </c>
      <c r="C22" s="140" t="s">
        <v>290</v>
      </c>
      <c r="D22" s="140"/>
      <c r="E22" s="140"/>
      <c r="F22" s="138" t="s">
        <v>192</v>
      </c>
      <c r="G22" s="142" t="s">
        <v>282</v>
      </c>
      <c r="H22" s="196">
        <v>12</v>
      </c>
      <c r="I22" s="197"/>
      <c r="J22" s="144"/>
      <c r="K22" s="142"/>
      <c r="L22" s="143"/>
      <c r="M22" s="145"/>
      <c r="N22" s="144"/>
      <c r="O22" s="142"/>
      <c r="P22" s="143"/>
      <c r="Q22" s="142"/>
      <c r="R22" s="143"/>
    </row>
    <row r="23" spans="1:18" s="139" customFormat="1" ht="15" customHeight="1" x14ac:dyDescent="0.2">
      <c r="A23" s="147">
        <v>13</v>
      </c>
      <c r="B23" s="146" t="s">
        <v>291</v>
      </c>
      <c r="C23" s="140" t="s">
        <v>290</v>
      </c>
      <c r="D23" s="140"/>
      <c r="E23" s="140"/>
      <c r="F23" s="138" t="s">
        <v>192</v>
      </c>
      <c r="G23" s="142" t="s">
        <v>281</v>
      </c>
      <c r="H23" s="196">
        <v>6</v>
      </c>
      <c r="I23" s="149"/>
      <c r="J23" s="144"/>
      <c r="K23" s="142"/>
      <c r="L23" s="143"/>
      <c r="M23" s="145"/>
      <c r="N23" s="144"/>
      <c r="O23" s="142"/>
      <c r="P23" s="143"/>
      <c r="Q23" s="142"/>
      <c r="R23" s="143"/>
    </row>
    <row r="24" spans="1:18" s="139" customFormat="1" ht="15" customHeight="1" x14ac:dyDescent="0.2">
      <c r="A24" s="147">
        <v>13</v>
      </c>
      <c r="B24" s="146" t="s">
        <v>291</v>
      </c>
      <c r="C24" s="140" t="s">
        <v>290</v>
      </c>
      <c r="D24" s="140"/>
      <c r="E24" s="140"/>
      <c r="F24" s="138" t="s">
        <v>192</v>
      </c>
      <c r="G24" s="142" t="s">
        <v>229</v>
      </c>
      <c r="H24" s="196">
        <v>17</v>
      </c>
      <c r="I24" s="197"/>
      <c r="J24" s="144"/>
      <c r="K24" s="142"/>
      <c r="L24" s="143"/>
      <c r="M24" s="145"/>
      <c r="N24" s="144"/>
      <c r="O24" s="142"/>
      <c r="P24" s="143"/>
      <c r="Q24" s="142"/>
      <c r="R24" s="143"/>
    </row>
    <row r="25" spans="1:18" s="139" customFormat="1" ht="15" customHeight="1" x14ac:dyDescent="0.2">
      <c r="A25" s="147">
        <v>13</v>
      </c>
      <c r="B25" s="146" t="s">
        <v>291</v>
      </c>
      <c r="C25" s="140" t="s">
        <v>290</v>
      </c>
      <c r="D25" s="140"/>
      <c r="E25" s="140"/>
      <c r="F25" s="138" t="s">
        <v>192</v>
      </c>
      <c r="G25" s="142" t="s">
        <v>197</v>
      </c>
      <c r="H25" s="196">
        <v>8</v>
      </c>
      <c r="I25" s="149"/>
      <c r="J25" s="144"/>
      <c r="K25" s="142"/>
      <c r="L25" s="143"/>
      <c r="M25" s="145"/>
      <c r="N25" s="144"/>
      <c r="O25" s="142"/>
      <c r="P25" s="143"/>
      <c r="Q25" s="142"/>
      <c r="R25" s="143"/>
    </row>
    <row r="26" spans="1:18" s="139" customFormat="1" ht="15" customHeight="1" x14ac:dyDescent="0.2">
      <c r="A26" s="147">
        <v>13</v>
      </c>
      <c r="B26" s="146" t="s">
        <v>291</v>
      </c>
      <c r="C26" s="140" t="s">
        <v>290</v>
      </c>
      <c r="D26" s="140"/>
      <c r="E26" s="140"/>
      <c r="F26" s="138" t="s">
        <v>192</v>
      </c>
      <c r="G26" s="142" t="s">
        <v>197</v>
      </c>
      <c r="H26" s="196">
        <v>8</v>
      </c>
      <c r="I26" s="197"/>
      <c r="J26" s="144"/>
      <c r="K26" s="142"/>
      <c r="L26" s="143"/>
      <c r="M26" s="145"/>
      <c r="N26" s="144"/>
      <c r="O26" s="142"/>
      <c r="P26" s="143"/>
      <c r="Q26" s="142"/>
      <c r="R26" s="143"/>
    </row>
    <row r="27" spans="1:18" s="139" customFormat="1" ht="15" customHeight="1" x14ac:dyDescent="0.2">
      <c r="A27" s="147">
        <v>13</v>
      </c>
      <c r="B27" s="146" t="s">
        <v>291</v>
      </c>
      <c r="C27" s="140" t="s">
        <v>290</v>
      </c>
      <c r="D27" s="140"/>
      <c r="E27" s="140"/>
      <c r="F27" s="138" t="s">
        <v>192</v>
      </c>
      <c r="G27" s="142" t="s">
        <v>288</v>
      </c>
      <c r="H27" s="196">
        <v>5</v>
      </c>
      <c r="I27" s="149"/>
      <c r="J27" s="144"/>
      <c r="K27" s="142"/>
      <c r="L27" s="143"/>
      <c r="M27" s="145"/>
      <c r="N27" s="144"/>
      <c r="O27" s="142"/>
      <c r="P27" s="143"/>
      <c r="Q27" s="142"/>
      <c r="R27" s="143"/>
    </row>
    <row r="28" spans="1:18" s="139" customFormat="1" ht="15" customHeight="1" x14ac:dyDescent="0.2">
      <c r="A28" s="147">
        <v>13</v>
      </c>
      <c r="B28" s="146" t="s">
        <v>291</v>
      </c>
      <c r="C28" s="140" t="s">
        <v>290</v>
      </c>
      <c r="D28" s="140"/>
      <c r="E28" s="140"/>
      <c r="F28" s="138" t="s">
        <v>192</v>
      </c>
      <c r="G28" s="142" t="s">
        <v>287</v>
      </c>
      <c r="H28" s="196">
        <v>4</v>
      </c>
      <c r="I28" s="197"/>
      <c r="J28" s="144"/>
      <c r="K28" s="142"/>
      <c r="L28" s="143"/>
      <c r="M28" s="145"/>
      <c r="N28" s="144"/>
      <c r="O28" s="142"/>
      <c r="P28" s="143"/>
      <c r="Q28" s="142"/>
      <c r="R28" s="143"/>
    </row>
    <row r="29" spans="1:18" s="139" customFormat="1" ht="15" customHeight="1" x14ac:dyDescent="0.2">
      <c r="A29" s="147">
        <v>13</v>
      </c>
      <c r="B29" s="146" t="s">
        <v>291</v>
      </c>
      <c r="C29" s="140" t="s">
        <v>290</v>
      </c>
      <c r="D29" s="140"/>
      <c r="E29" s="140"/>
      <c r="F29" s="138" t="s">
        <v>192</v>
      </c>
      <c r="G29" s="142" t="s">
        <v>286</v>
      </c>
      <c r="H29" s="196">
        <v>1</v>
      </c>
      <c r="I29" s="149"/>
      <c r="J29" s="144"/>
      <c r="K29" s="142"/>
      <c r="L29" s="143"/>
      <c r="M29" s="145"/>
      <c r="N29" s="144"/>
      <c r="O29" s="142"/>
      <c r="P29" s="143"/>
      <c r="Q29" s="142"/>
      <c r="R29" s="143"/>
    </row>
    <row r="30" spans="1:18" s="139" customFormat="1" ht="15" customHeight="1" x14ac:dyDescent="0.2">
      <c r="A30" s="147">
        <v>13</v>
      </c>
      <c r="B30" s="146" t="s">
        <v>291</v>
      </c>
      <c r="C30" s="140" t="s">
        <v>290</v>
      </c>
      <c r="D30" s="140"/>
      <c r="E30" s="140"/>
      <c r="F30" s="138" t="s">
        <v>192</v>
      </c>
      <c r="G30" s="142" t="s">
        <v>277</v>
      </c>
      <c r="H30" s="196">
        <v>17</v>
      </c>
      <c r="I30" s="197"/>
      <c r="J30" s="144"/>
      <c r="K30" s="142"/>
      <c r="L30" s="143"/>
      <c r="M30" s="145"/>
      <c r="N30" s="144"/>
      <c r="O30" s="142"/>
      <c r="P30" s="143"/>
      <c r="Q30" s="142"/>
      <c r="R30" s="143"/>
    </row>
    <row r="31" spans="1:18" s="139" customFormat="1" ht="15" customHeight="1" x14ac:dyDescent="0.2">
      <c r="A31" s="147">
        <v>13</v>
      </c>
      <c r="B31" s="146" t="s">
        <v>291</v>
      </c>
      <c r="C31" s="140" t="s">
        <v>290</v>
      </c>
      <c r="D31" s="140"/>
      <c r="E31" s="140"/>
      <c r="F31" s="138" t="s">
        <v>192</v>
      </c>
      <c r="G31" s="142" t="s">
        <v>242</v>
      </c>
      <c r="H31" s="198">
        <v>6</v>
      </c>
      <c r="I31" s="149"/>
      <c r="J31" s="144"/>
      <c r="K31" s="142"/>
      <c r="L31" s="143"/>
      <c r="M31" s="145"/>
      <c r="N31" s="144"/>
      <c r="O31" s="142"/>
      <c r="P31" s="143"/>
      <c r="Q31" s="142"/>
      <c r="R31" s="143"/>
    </row>
    <row r="32" spans="1:18" s="139" customFormat="1" ht="15" customHeight="1" x14ac:dyDescent="0.2">
      <c r="A32" s="147">
        <v>13</v>
      </c>
      <c r="B32" s="146" t="s">
        <v>291</v>
      </c>
      <c r="C32" s="140" t="s">
        <v>290</v>
      </c>
      <c r="D32" s="140"/>
      <c r="E32" s="140"/>
      <c r="F32" s="138" t="s">
        <v>192</v>
      </c>
      <c r="G32" s="142" t="s">
        <v>239</v>
      </c>
      <c r="H32" s="196">
        <v>6</v>
      </c>
      <c r="I32" s="197"/>
      <c r="J32" s="144"/>
      <c r="K32" s="142"/>
      <c r="L32" s="143"/>
      <c r="M32" s="145"/>
      <c r="N32" s="144"/>
      <c r="O32" s="142"/>
      <c r="P32" s="143"/>
      <c r="Q32" s="142"/>
      <c r="R32" s="143"/>
    </row>
    <row r="33" spans="1:18" s="139" customFormat="1" ht="15" customHeight="1" x14ac:dyDescent="0.2">
      <c r="A33" s="147">
        <v>13</v>
      </c>
      <c r="B33" s="146" t="s">
        <v>291</v>
      </c>
      <c r="C33" s="140" t="s">
        <v>290</v>
      </c>
      <c r="D33" s="140"/>
      <c r="E33" s="140"/>
      <c r="F33" s="138" t="s">
        <v>192</v>
      </c>
      <c r="G33" s="142" t="s">
        <v>292</v>
      </c>
      <c r="H33" s="198">
        <v>4</v>
      </c>
      <c r="I33" s="149"/>
      <c r="J33" s="144"/>
      <c r="K33" s="142"/>
      <c r="L33" s="143"/>
      <c r="M33" s="145"/>
      <c r="N33" s="144"/>
      <c r="O33" s="142"/>
      <c r="P33" s="143"/>
      <c r="Q33" s="142"/>
      <c r="R33" s="143"/>
    </row>
    <row r="34" spans="1:18" s="139" customFormat="1" ht="15" customHeight="1" x14ac:dyDescent="0.2">
      <c r="A34" s="147">
        <v>13</v>
      </c>
      <c r="B34" s="146" t="s">
        <v>291</v>
      </c>
      <c r="C34" s="140" t="s">
        <v>290</v>
      </c>
      <c r="D34" s="140"/>
      <c r="E34" s="140"/>
      <c r="F34" s="138" t="s">
        <v>192</v>
      </c>
      <c r="G34" s="142" t="s">
        <v>289</v>
      </c>
      <c r="H34" s="196">
        <v>3</v>
      </c>
      <c r="I34" s="197"/>
      <c r="J34" s="144"/>
      <c r="K34" s="142"/>
      <c r="L34" s="143"/>
      <c r="M34" s="145"/>
      <c r="N34" s="144"/>
      <c r="O34" s="142"/>
      <c r="P34" s="143"/>
      <c r="Q34" s="142"/>
      <c r="R34" s="143"/>
    </row>
    <row r="35" spans="1:18" s="139" customFormat="1" ht="15" customHeight="1" x14ac:dyDescent="0.2">
      <c r="A35" s="147">
        <v>13</v>
      </c>
      <c r="B35" s="146" t="s">
        <v>285</v>
      </c>
      <c r="C35" s="140" t="s">
        <v>284</v>
      </c>
      <c r="D35" s="140"/>
      <c r="E35" s="140" t="s">
        <v>192</v>
      </c>
      <c r="F35" s="138"/>
      <c r="G35" s="142" t="s">
        <v>206</v>
      </c>
      <c r="H35" s="196">
        <v>1</v>
      </c>
      <c r="I35" s="149"/>
      <c r="J35" s="144"/>
      <c r="K35" s="142"/>
      <c r="L35" s="143"/>
      <c r="M35" s="145"/>
      <c r="N35" s="144"/>
      <c r="O35" s="142"/>
      <c r="P35" s="143"/>
      <c r="Q35" s="142"/>
      <c r="R35" s="143"/>
    </row>
    <row r="36" spans="1:18" s="139" customFormat="1" ht="15" customHeight="1" x14ac:dyDescent="0.2">
      <c r="A36" s="147">
        <v>13</v>
      </c>
      <c r="B36" s="146" t="s">
        <v>285</v>
      </c>
      <c r="C36" s="140" t="s">
        <v>284</v>
      </c>
      <c r="D36" s="140"/>
      <c r="E36" s="140"/>
      <c r="F36" s="138" t="s">
        <v>192</v>
      </c>
      <c r="G36" s="142" t="s">
        <v>282</v>
      </c>
      <c r="H36" s="196">
        <v>2</v>
      </c>
      <c r="I36" s="197"/>
      <c r="J36" s="144"/>
      <c r="K36" s="142"/>
      <c r="L36" s="143"/>
      <c r="M36" s="145"/>
      <c r="N36" s="144"/>
      <c r="O36" s="142"/>
      <c r="P36" s="143"/>
      <c r="Q36" s="142"/>
      <c r="R36" s="143"/>
    </row>
    <row r="37" spans="1:18" s="139" customFormat="1" ht="15" customHeight="1" x14ac:dyDescent="0.2">
      <c r="A37" s="147">
        <v>13</v>
      </c>
      <c r="B37" s="146" t="s">
        <v>285</v>
      </c>
      <c r="C37" s="140" t="s">
        <v>284</v>
      </c>
      <c r="D37" s="140"/>
      <c r="E37" s="140"/>
      <c r="F37" s="138" t="s">
        <v>192</v>
      </c>
      <c r="G37" s="142" t="s">
        <v>281</v>
      </c>
      <c r="H37" s="196">
        <v>5</v>
      </c>
      <c r="I37" s="149"/>
      <c r="J37" s="144"/>
      <c r="K37" s="142"/>
      <c r="L37" s="143"/>
      <c r="M37" s="145"/>
      <c r="N37" s="144"/>
      <c r="O37" s="142"/>
      <c r="P37" s="143"/>
      <c r="Q37" s="142"/>
      <c r="R37" s="143"/>
    </row>
    <row r="38" spans="1:18" s="139" customFormat="1" ht="15" customHeight="1" x14ac:dyDescent="0.2">
      <c r="A38" s="147">
        <v>13</v>
      </c>
      <c r="B38" s="146" t="s">
        <v>285</v>
      </c>
      <c r="C38" s="140" t="s">
        <v>284</v>
      </c>
      <c r="D38" s="140"/>
      <c r="E38" s="140"/>
      <c r="F38" s="138" t="s">
        <v>192</v>
      </c>
      <c r="G38" s="142" t="s">
        <v>280</v>
      </c>
      <c r="H38" s="196">
        <v>4</v>
      </c>
      <c r="I38" s="197"/>
      <c r="J38" s="144"/>
      <c r="K38" s="142"/>
      <c r="L38" s="143"/>
      <c r="M38" s="145"/>
      <c r="N38" s="144"/>
      <c r="O38" s="142"/>
      <c r="P38" s="143"/>
      <c r="Q38" s="142"/>
      <c r="R38" s="143"/>
    </row>
    <row r="39" spans="1:18" s="139" customFormat="1" ht="15" customHeight="1" x14ac:dyDescent="0.2">
      <c r="A39" s="147">
        <v>13</v>
      </c>
      <c r="B39" s="146" t="s">
        <v>285</v>
      </c>
      <c r="C39" s="140" t="s">
        <v>284</v>
      </c>
      <c r="D39" s="140"/>
      <c r="E39" s="140"/>
      <c r="F39" s="138" t="s">
        <v>192</v>
      </c>
      <c r="G39" s="142" t="s">
        <v>229</v>
      </c>
      <c r="H39" s="196">
        <v>16</v>
      </c>
      <c r="I39" s="149"/>
      <c r="J39" s="144"/>
      <c r="K39" s="142"/>
      <c r="L39" s="143"/>
      <c r="M39" s="145"/>
      <c r="N39" s="144"/>
      <c r="O39" s="142"/>
      <c r="P39" s="143"/>
      <c r="Q39" s="142"/>
      <c r="R39" s="143"/>
    </row>
    <row r="40" spans="1:18" s="139" customFormat="1" ht="15" customHeight="1" x14ac:dyDescent="0.2">
      <c r="A40" s="147">
        <v>13</v>
      </c>
      <c r="B40" s="146" t="s">
        <v>285</v>
      </c>
      <c r="C40" s="140" t="s">
        <v>284</v>
      </c>
      <c r="D40" s="140"/>
      <c r="E40" s="140"/>
      <c r="F40" s="138" t="s">
        <v>192</v>
      </c>
      <c r="G40" s="142" t="s">
        <v>197</v>
      </c>
      <c r="H40" s="196">
        <v>29</v>
      </c>
      <c r="I40" s="197"/>
      <c r="J40" s="144"/>
      <c r="K40" s="142"/>
      <c r="L40" s="143"/>
      <c r="M40" s="145"/>
      <c r="N40" s="144"/>
      <c r="O40" s="142"/>
      <c r="P40" s="143"/>
      <c r="Q40" s="142"/>
      <c r="R40" s="143"/>
    </row>
    <row r="41" spans="1:18" s="139" customFormat="1" ht="15" customHeight="1" x14ac:dyDescent="0.2">
      <c r="A41" s="147">
        <v>13</v>
      </c>
      <c r="B41" s="146" t="s">
        <v>285</v>
      </c>
      <c r="C41" s="140" t="s">
        <v>284</v>
      </c>
      <c r="D41" s="140"/>
      <c r="E41" s="140"/>
      <c r="F41" s="138" t="s">
        <v>192</v>
      </c>
      <c r="G41" s="142" t="s">
        <v>288</v>
      </c>
      <c r="H41" s="196">
        <v>5</v>
      </c>
      <c r="I41" s="149"/>
      <c r="J41" s="144"/>
      <c r="K41" s="142"/>
      <c r="L41" s="143"/>
      <c r="M41" s="145"/>
      <c r="N41" s="144"/>
      <c r="O41" s="142"/>
      <c r="P41" s="143"/>
      <c r="Q41" s="142"/>
      <c r="R41" s="143"/>
    </row>
    <row r="42" spans="1:18" s="139" customFormat="1" ht="15" customHeight="1" x14ac:dyDescent="0.2">
      <c r="A42" s="147">
        <v>13</v>
      </c>
      <c r="B42" s="146" t="s">
        <v>285</v>
      </c>
      <c r="C42" s="140" t="s">
        <v>284</v>
      </c>
      <c r="D42" s="140"/>
      <c r="E42" s="140"/>
      <c r="F42" s="138" t="s">
        <v>192</v>
      </c>
      <c r="G42" s="142" t="s">
        <v>287</v>
      </c>
      <c r="H42" s="198">
        <v>3</v>
      </c>
      <c r="I42" s="197"/>
      <c r="J42" s="144"/>
      <c r="K42" s="142"/>
      <c r="L42" s="143"/>
      <c r="M42" s="145"/>
      <c r="N42" s="144"/>
      <c r="O42" s="142"/>
      <c r="P42" s="143"/>
      <c r="Q42" s="142"/>
      <c r="R42" s="143"/>
    </row>
    <row r="43" spans="1:18" s="139" customFormat="1" ht="15" customHeight="1" x14ac:dyDescent="0.2">
      <c r="A43" s="147">
        <v>13</v>
      </c>
      <c r="B43" s="146" t="s">
        <v>285</v>
      </c>
      <c r="C43" s="140" t="s">
        <v>284</v>
      </c>
      <c r="D43" s="140"/>
      <c r="E43" s="140"/>
      <c r="F43" s="138" t="s">
        <v>192</v>
      </c>
      <c r="G43" s="142" t="s">
        <v>286</v>
      </c>
      <c r="H43" s="196">
        <v>1</v>
      </c>
      <c r="I43" s="149"/>
      <c r="J43" s="144"/>
      <c r="K43" s="142"/>
      <c r="L43" s="143"/>
      <c r="M43" s="145"/>
      <c r="N43" s="144"/>
      <c r="O43" s="142"/>
      <c r="P43" s="143"/>
      <c r="Q43" s="142"/>
      <c r="R43" s="143"/>
    </row>
    <row r="44" spans="1:18" s="139" customFormat="1" ht="15" customHeight="1" x14ac:dyDescent="0.2">
      <c r="A44" s="147">
        <v>13</v>
      </c>
      <c r="B44" s="146" t="s">
        <v>285</v>
      </c>
      <c r="C44" s="140" t="s">
        <v>284</v>
      </c>
      <c r="D44" s="140"/>
      <c r="E44" s="140"/>
      <c r="F44" s="138" t="s">
        <v>192</v>
      </c>
      <c r="G44" s="142" t="s">
        <v>277</v>
      </c>
      <c r="H44" s="198">
        <v>13</v>
      </c>
      <c r="I44" s="197"/>
      <c r="J44" s="144"/>
      <c r="K44" s="142"/>
      <c r="L44" s="143"/>
      <c r="M44" s="145"/>
      <c r="N44" s="144"/>
      <c r="O44" s="142"/>
      <c r="P44" s="143"/>
      <c r="Q44" s="142"/>
      <c r="R44" s="143"/>
    </row>
    <row r="45" spans="1:18" s="139" customFormat="1" ht="15" customHeight="1" x14ac:dyDescent="0.2">
      <c r="A45" s="147">
        <v>13</v>
      </c>
      <c r="B45" s="146" t="s">
        <v>285</v>
      </c>
      <c r="C45" s="140" t="s">
        <v>284</v>
      </c>
      <c r="D45" s="140"/>
      <c r="E45" s="140"/>
      <c r="F45" s="138" t="s">
        <v>192</v>
      </c>
      <c r="G45" s="142" t="s">
        <v>239</v>
      </c>
      <c r="H45" s="196">
        <v>5</v>
      </c>
      <c r="I45" s="149"/>
      <c r="J45" s="144"/>
      <c r="K45" s="142"/>
      <c r="L45" s="143"/>
      <c r="M45" s="145"/>
      <c r="N45" s="144"/>
      <c r="O45" s="142"/>
      <c r="P45" s="143"/>
      <c r="Q45" s="142"/>
      <c r="R45" s="143"/>
    </row>
    <row r="46" spans="1:18" s="139" customFormat="1" ht="15" customHeight="1" x14ac:dyDescent="0.2">
      <c r="A46" s="147">
        <v>13</v>
      </c>
      <c r="B46" s="146" t="s">
        <v>285</v>
      </c>
      <c r="C46" s="140" t="s">
        <v>284</v>
      </c>
      <c r="D46" s="140"/>
      <c r="E46" s="140"/>
      <c r="F46" s="138" t="s">
        <v>192</v>
      </c>
      <c r="G46" s="142" t="s">
        <v>283</v>
      </c>
      <c r="H46" s="196">
        <v>4</v>
      </c>
      <c r="I46" s="197"/>
      <c r="J46" s="144"/>
      <c r="K46" s="142"/>
      <c r="L46" s="143"/>
      <c r="M46" s="145"/>
      <c r="N46" s="144"/>
      <c r="O46" s="142"/>
      <c r="P46" s="143"/>
      <c r="Q46" s="142"/>
      <c r="R46" s="143"/>
    </row>
    <row r="47" spans="1:18" s="139" customFormat="1" ht="15" customHeight="1" x14ac:dyDescent="0.2">
      <c r="A47" s="147">
        <v>13</v>
      </c>
      <c r="B47" s="146" t="s">
        <v>279</v>
      </c>
      <c r="C47" s="140" t="s">
        <v>278</v>
      </c>
      <c r="D47" s="140"/>
      <c r="E47" s="140"/>
      <c r="F47" s="138" t="s">
        <v>192</v>
      </c>
      <c r="G47" s="142" t="s">
        <v>282</v>
      </c>
      <c r="H47" s="198">
        <v>2</v>
      </c>
      <c r="I47" s="149"/>
      <c r="J47" s="144"/>
      <c r="K47" s="142"/>
      <c r="L47" s="143"/>
      <c r="M47" s="145"/>
      <c r="N47" s="144"/>
      <c r="O47" s="142"/>
      <c r="P47" s="143"/>
      <c r="Q47" s="142"/>
      <c r="R47" s="143"/>
    </row>
    <row r="48" spans="1:18" s="139" customFormat="1" ht="15" customHeight="1" x14ac:dyDescent="0.2">
      <c r="A48" s="147">
        <v>13</v>
      </c>
      <c r="B48" s="146" t="s">
        <v>279</v>
      </c>
      <c r="C48" s="140" t="s">
        <v>278</v>
      </c>
      <c r="D48" s="140"/>
      <c r="E48" s="140"/>
      <c r="F48" s="138" t="s">
        <v>192</v>
      </c>
      <c r="G48" s="142" t="s">
        <v>281</v>
      </c>
      <c r="H48" s="196">
        <v>4</v>
      </c>
      <c r="I48" s="197"/>
      <c r="J48" s="144"/>
      <c r="K48" s="142"/>
      <c r="L48" s="143"/>
      <c r="M48" s="145"/>
      <c r="N48" s="144"/>
      <c r="O48" s="142"/>
      <c r="P48" s="143"/>
      <c r="Q48" s="142"/>
      <c r="R48" s="143"/>
    </row>
    <row r="49" spans="1:18" s="139" customFormat="1" ht="15" customHeight="1" x14ac:dyDescent="0.2">
      <c r="A49" s="147">
        <v>13</v>
      </c>
      <c r="B49" s="146" t="s">
        <v>279</v>
      </c>
      <c r="C49" s="140" t="s">
        <v>278</v>
      </c>
      <c r="D49" s="140"/>
      <c r="E49" s="140"/>
      <c r="F49" s="138" t="s">
        <v>192</v>
      </c>
      <c r="G49" s="142" t="s">
        <v>280</v>
      </c>
      <c r="H49" s="196">
        <v>4</v>
      </c>
      <c r="I49" s="149"/>
      <c r="J49" s="144"/>
      <c r="K49" s="142"/>
      <c r="L49" s="143"/>
      <c r="M49" s="145"/>
      <c r="N49" s="144"/>
      <c r="O49" s="142"/>
      <c r="P49" s="143"/>
      <c r="Q49" s="142"/>
      <c r="R49" s="143"/>
    </row>
    <row r="50" spans="1:18" s="139" customFormat="1" ht="15" customHeight="1" x14ac:dyDescent="0.2">
      <c r="A50" s="147">
        <v>13</v>
      </c>
      <c r="B50" s="146" t="s">
        <v>279</v>
      </c>
      <c r="C50" s="140" t="s">
        <v>278</v>
      </c>
      <c r="D50" s="140"/>
      <c r="E50" s="140"/>
      <c r="F50" s="138" t="s">
        <v>192</v>
      </c>
      <c r="G50" s="142" t="s">
        <v>229</v>
      </c>
      <c r="H50" s="196">
        <v>15</v>
      </c>
      <c r="I50" s="197"/>
      <c r="J50" s="144"/>
      <c r="K50" s="142"/>
      <c r="L50" s="143"/>
      <c r="M50" s="145"/>
      <c r="N50" s="144"/>
      <c r="O50" s="142"/>
      <c r="P50" s="143"/>
      <c r="Q50" s="142"/>
      <c r="R50" s="143"/>
    </row>
    <row r="51" spans="1:18" s="139" customFormat="1" ht="15" customHeight="1" x14ac:dyDescent="0.2">
      <c r="A51" s="147">
        <v>13</v>
      </c>
      <c r="B51" s="146" t="s">
        <v>279</v>
      </c>
      <c r="C51" s="140" t="s">
        <v>278</v>
      </c>
      <c r="D51" s="140"/>
      <c r="E51" s="140"/>
      <c r="F51" s="138" t="s">
        <v>192</v>
      </c>
      <c r="G51" s="142" t="s">
        <v>197</v>
      </c>
      <c r="H51" s="196">
        <v>10</v>
      </c>
      <c r="I51" s="149"/>
      <c r="J51" s="144"/>
      <c r="K51" s="142"/>
      <c r="L51" s="143"/>
      <c r="M51" s="145"/>
      <c r="N51" s="144"/>
      <c r="O51" s="142"/>
      <c r="P51" s="143"/>
      <c r="Q51" s="142"/>
      <c r="R51" s="143"/>
    </row>
    <row r="52" spans="1:18" s="139" customFormat="1" ht="15" customHeight="1" x14ac:dyDescent="0.2">
      <c r="A52" s="147">
        <v>13</v>
      </c>
      <c r="B52" s="146" t="s">
        <v>279</v>
      </c>
      <c r="C52" s="140" t="s">
        <v>278</v>
      </c>
      <c r="D52" s="140"/>
      <c r="E52" s="140"/>
      <c r="F52" s="138" t="s">
        <v>192</v>
      </c>
      <c r="G52" s="142" t="s">
        <v>197</v>
      </c>
      <c r="H52" s="198">
        <v>10</v>
      </c>
      <c r="I52" s="197"/>
      <c r="J52" s="144"/>
      <c r="K52" s="142"/>
      <c r="L52" s="143"/>
      <c r="M52" s="145"/>
      <c r="N52" s="144"/>
      <c r="O52" s="142"/>
      <c r="P52" s="143"/>
      <c r="Q52" s="142"/>
      <c r="R52" s="143"/>
    </row>
    <row r="53" spans="1:18" s="139" customFormat="1" ht="15" customHeight="1" x14ac:dyDescent="0.2">
      <c r="A53" s="147">
        <v>13</v>
      </c>
      <c r="B53" s="146" t="s">
        <v>279</v>
      </c>
      <c r="C53" s="140" t="s">
        <v>278</v>
      </c>
      <c r="D53" s="140"/>
      <c r="E53" s="140"/>
      <c r="F53" s="138" t="s">
        <v>192</v>
      </c>
      <c r="G53" s="142" t="s">
        <v>197</v>
      </c>
      <c r="H53" s="198">
        <v>6</v>
      </c>
      <c r="I53" s="149"/>
      <c r="J53" s="144"/>
      <c r="K53" s="142"/>
      <c r="L53" s="143"/>
      <c r="M53" s="145"/>
      <c r="N53" s="144"/>
      <c r="O53" s="142"/>
      <c r="P53" s="143"/>
      <c r="Q53" s="142"/>
      <c r="R53" s="143"/>
    </row>
    <row r="54" spans="1:18" s="139" customFormat="1" ht="15" customHeight="1" x14ac:dyDescent="0.2">
      <c r="A54" s="147">
        <v>13</v>
      </c>
      <c r="B54" s="146" t="s">
        <v>279</v>
      </c>
      <c r="C54" s="140" t="s">
        <v>278</v>
      </c>
      <c r="D54" s="140"/>
      <c r="E54" s="140"/>
      <c r="F54" s="138" t="s">
        <v>192</v>
      </c>
      <c r="G54" s="142" t="s">
        <v>277</v>
      </c>
      <c r="H54" s="196">
        <v>10</v>
      </c>
      <c r="I54" s="197"/>
      <c r="J54" s="144"/>
      <c r="K54" s="142"/>
      <c r="L54" s="143"/>
      <c r="M54" s="145"/>
      <c r="N54" s="144"/>
      <c r="O54" s="142"/>
      <c r="P54" s="143"/>
      <c r="Q54" s="142"/>
      <c r="R54" s="143"/>
    </row>
    <row r="55" spans="1:18" s="139" customFormat="1" ht="15" customHeight="1" x14ac:dyDescent="0.2">
      <c r="A55" s="147">
        <v>15</v>
      </c>
      <c r="B55" s="146" t="s">
        <v>276</v>
      </c>
      <c r="C55" s="140" t="s">
        <v>275</v>
      </c>
      <c r="D55" s="140"/>
      <c r="E55" s="140"/>
      <c r="F55" s="138" t="s">
        <v>192</v>
      </c>
      <c r="G55" s="142" t="s">
        <v>203</v>
      </c>
      <c r="H55" s="196">
        <v>1</v>
      </c>
      <c r="I55" s="149"/>
      <c r="J55" s="144"/>
      <c r="K55" s="142"/>
      <c r="L55" s="143"/>
      <c r="M55" s="145"/>
      <c r="N55" s="144"/>
      <c r="O55" s="142"/>
      <c r="P55" s="143"/>
      <c r="Q55" s="142"/>
      <c r="R55" s="143"/>
    </row>
    <row r="56" spans="1:18" s="139" customFormat="1" ht="15" customHeight="1" x14ac:dyDescent="0.2">
      <c r="A56" s="147">
        <v>16</v>
      </c>
      <c r="B56" s="109" t="s">
        <v>273</v>
      </c>
      <c r="C56" s="140" t="s">
        <v>272</v>
      </c>
      <c r="D56" s="140"/>
      <c r="E56" s="140"/>
      <c r="F56" s="138" t="s">
        <v>192</v>
      </c>
      <c r="G56" s="142" t="s">
        <v>274</v>
      </c>
      <c r="H56" s="196">
        <v>1</v>
      </c>
      <c r="I56" s="197"/>
      <c r="J56" s="144"/>
      <c r="K56" s="142"/>
      <c r="L56" s="143"/>
      <c r="M56" s="145"/>
      <c r="N56" s="144"/>
      <c r="O56" s="142"/>
      <c r="P56" s="143"/>
      <c r="Q56" s="142"/>
      <c r="R56" s="143"/>
    </row>
    <row r="57" spans="1:18" s="139" customFormat="1" ht="15" customHeight="1" x14ac:dyDescent="0.2">
      <c r="A57" s="147">
        <v>16</v>
      </c>
      <c r="B57" s="109" t="s">
        <v>273</v>
      </c>
      <c r="C57" s="140" t="s">
        <v>272</v>
      </c>
      <c r="D57" s="140"/>
      <c r="E57" s="140"/>
      <c r="F57" s="138" t="s">
        <v>192</v>
      </c>
      <c r="G57" s="142" t="s">
        <v>203</v>
      </c>
      <c r="H57" s="196">
        <v>12</v>
      </c>
      <c r="I57" s="149"/>
      <c r="J57" s="144"/>
      <c r="K57" s="142"/>
      <c r="L57" s="143"/>
      <c r="M57" s="145"/>
      <c r="N57" s="144"/>
      <c r="O57" s="142"/>
      <c r="P57" s="143"/>
      <c r="Q57" s="142"/>
      <c r="R57" s="143"/>
    </row>
    <row r="58" spans="1:18" s="139" customFormat="1" ht="15" customHeight="1" x14ac:dyDescent="0.2">
      <c r="A58" s="147">
        <v>16</v>
      </c>
      <c r="B58" s="146" t="s">
        <v>271</v>
      </c>
      <c r="C58" s="140" t="s">
        <v>270</v>
      </c>
      <c r="D58" s="140"/>
      <c r="E58" s="140"/>
      <c r="F58" s="138" t="s">
        <v>192</v>
      </c>
      <c r="G58" s="142" t="s">
        <v>203</v>
      </c>
      <c r="H58" s="196">
        <v>10</v>
      </c>
      <c r="I58" s="197"/>
      <c r="J58" s="144"/>
      <c r="K58" s="142"/>
      <c r="L58" s="143"/>
      <c r="M58" s="145"/>
      <c r="N58" s="144"/>
      <c r="O58" s="142"/>
      <c r="P58" s="143"/>
      <c r="Q58" s="142"/>
      <c r="R58" s="143"/>
    </row>
    <row r="59" spans="1:18" s="139" customFormat="1" ht="15" customHeight="1" x14ac:dyDescent="0.2">
      <c r="A59" s="147">
        <v>16</v>
      </c>
      <c r="B59" s="146" t="s">
        <v>269</v>
      </c>
      <c r="C59" s="140" t="s">
        <v>268</v>
      </c>
      <c r="D59" s="140"/>
      <c r="E59" s="140"/>
      <c r="F59" s="138" t="s">
        <v>192</v>
      </c>
      <c r="G59" s="142" t="s">
        <v>197</v>
      </c>
      <c r="H59" s="196">
        <v>6</v>
      </c>
      <c r="I59" s="149"/>
      <c r="J59" s="144"/>
      <c r="K59" s="142"/>
      <c r="L59" s="143"/>
      <c r="M59" s="145"/>
      <c r="N59" s="144"/>
      <c r="O59" s="142"/>
      <c r="P59" s="143"/>
      <c r="Q59" s="142"/>
      <c r="R59" s="143"/>
    </row>
    <row r="60" spans="1:18" s="139" customFormat="1" ht="15" customHeight="1" x14ac:dyDescent="0.2">
      <c r="A60" s="147">
        <v>16</v>
      </c>
      <c r="B60" s="146" t="s">
        <v>269</v>
      </c>
      <c r="C60" s="140" t="s">
        <v>268</v>
      </c>
      <c r="D60" s="140"/>
      <c r="E60" s="140"/>
      <c r="F60" s="138" t="s">
        <v>192</v>
      </c>
      <c r="G60" s="142" t="s">
        <v>197</v>
      </c>
      <c r="H60" s="196">
        <v>11</v>
      </c>
      <c r="I60" s="197"/>
      <c r="J60" s="144"/>
      <c r="K60" s="142"/>
      <c r="L60" s="143"/>
      <c r="M60" s="145"/>
      <c r="N60" s="144"/>
      <c r="O60" s="142"/>
      <c r="P60" s="143"/>
      <c r="Q60" s="142"/>
      <c r="R60" s="143"/>
    </row>
    <row r="61" spans="1:18" s="139" customFormat="1" ht="15" customHeight="1" x14ac:dyDescent="0.2">
      <c r="A61" s="147">
        <v>16</v>
      </c>
      <c r="B61" s="146" t="s">
        <v>269</v>
      </c>
      <c r="C61" s="140" t="s">
        <v>268</v>
      </c>
      <c r="D61" s="140"/>
      <c r="E61" s="140"/>
      <c r="F61" s="138" t="s">
        <v>192</v>
      </c>
      <c r="G61" s="142" t="s">
        <v>197</v>
      </c>
      <c r="H61" s="196">
        <v>13</v>
      </c>
      <c r="I61" s="149"/>
      <c r="J61" s="144"/>
      <c r="K61" s="142"/>
      <c r="L61" s="143"/>
      <c r="M61" s="145"/>
      <c r="N61" s="144"/>
      <c r="O61" s="142"/>
      <c r="P61" s="143"/>
      <c r="Q61" s="142"/>
      <c r="R61" s="143"/>
    </row>
    <row r="62" spans="1:18" s="139" customFormat="1" ht="15" customHeight="1" x14ac:dyDescent="0.2">
      <c r="A62" s="147">
        <v>16</v>
      </c>
      <c r="B62" s="146" t="s">
        <v>269</v>
      </c>
      <c r="C62" s="140" t="s">
        <v>268</v>
      </c>
      <c r="D62" s="140"/>
      <c r="E62" s="140"/>
      <c r="F62" s="138" t="s">
        <v>192</v>
      </c>
      <c r="G62" s="142" t="s">
        <v>197</v>
      </c>
      <c r="H62" s="196">
        <v>11</v>
      </c>
      <c r="I62" s="197"/>
      <c r="J62" s="144"/>
      <c r="K62" s="142"/>
      <c r="L62" s="143"/>
      <c r="M62" s="145"/>
      <c r="N62" s="144"/>
      <c r="O62" s="142"/>
      <c r="P62" s="143"/>
      <c r="Q62" s="142"/>
      <c r="R62" s="143"/>
    </row>
    <row r="63" spans="1:18" s="139" customFormat="1" ht="15" customHeight="1" x14ac:dyDescent="0.2">
      <c r="A63" s="147">
        <v>16</v>
      </c>
      <c r="B63" s="146" t="s">
        <v>269</v>
      </c>
      <c r="C63" s="140" t="s">
        <v>268</v>
      </c>
      <c r="D63" s="140"/>
      <c r="E63" s="140"/>
      <c r="F63" s="138" t="s">
        <v>192</v>
      </c>
      <c r="G63" s="142" t="s">
        <v>197</v>
      </c>
      <c r="H63" s="196">
        <v>16</v>
      </c>
      <c r="I63" s="149"/>
      <c r="J63" s="144"/>
      <c r="K63" s="142"/>
      <c r="L63" s="143"/>
      <c r="M63" s="145"/>
      <c r="N63" s="144"/>
      <c r="O63" s="142"/>
      <c r="P63" s="143"/>
      <c r="Q63" s="142"/>
      <c r="R63" s="143"/>
    </row>
    <row r="64" spans="1:18" s="139" customFormat="1" ht="15" customHeight="1" x14ac:dyDescent="0.2">
      <c r="A64" s="147">
        <v>16</v>
      </c>
      <c r="B64" s="146" t="s">
        <v>269</v>
      </c>
      <c r="C64" s="140" t="s">
        <v>268</v>
      </c>
      <c r="D64" s="140"/>
      <c r="E64" s="140"/>
      <c r="F64" s="138" t="s">
        <v>192</v>
      </c>
      <c r="G64" s="142" t="s">
        <v>197</v>
      </c>
      <c r="H64" s="196">
        <v>18</v>
      </c>
      <c r="I64" s="197"/>
      <c r="J64" s="144"/>
      <c r="K64" s="142"/>
      <c r="L64" s="143"/>
      <c r="M64" s="145"/>
      <c r="N64" s="144"/>
      <c r="O64" s="142"/>
      <c r="P64" s="143"/>
      <c r="Q64" s="142"/>
      <c r="R64" s="143"/>
    </row>
    <row r="65" spans="1:18" s="139" customFormat="1" ht="15" customHeight="1" x14ac:dyDescent="0.2">
      <c r="A65" s="147">
        <v>16</v>
      </c>
      <c r="B65" s="146" t="s">
        <v>269</v>
      </c>
      <c r="C65" s="140" t="s">
        <v>268</v>
      </c>
      <c r="D65" s="140"/>
      <c r="E65" s="140"/>
      <c r="F65" s="138" t="s">
        <v>192</v>
      </c>
      <c r="G65" s="142" t="s">
        <v>197</v>
      </c>
      <c r="H65" s="198">
        <v>11</v>
      </c>
      <c r="I65" s="149"/>
      <c r="J65" s="144"/>
      <c r="K65" s="142"/>
      <c r="L65" s="143"/>
      <c r="M65" s="145"/>
      <c r="N65" s="144"/>
      <c r="O65" s="142"/>
      <c r="P65" s="143"/>
      <c r="Q65" s="142"/>
      <c r="R65" s="143"/>
    </row>
    <row r="66" spans="1:18" s="139" customFormat="1" ht="15" customHeight="1" x14ac:dyDescent="0.2">
      <c r="A66" s="147">
        <v>16</v>
      </c>
      <c r="B66" s="146" t="s">
        <v>269</v>
      </c>
      <c r="C66" s="140" t="s">
        <v>268</v>
      </c>
      <c r="D66" s="140"/>
      <c r="E66" s="140"/>
      <c r="F66" s="138" t="s">
        <v>192</v>
      </c>
      <c r="G66" s="142" t="s">
        <v>197</v>
      </c>
      <c r="H66" s="196">
        <v>15</v>
      </c>
      <c r="I66" s="197"/>
      <c r="J66" s="144"/>
      <c r="K66" s="142"/>
      <c r="L66" s="143"/>
      <c r="M66" s="145"/>
      <c r="N66" s="144"/>
      <c r="O66" s="142"/>
      <c r="P66" s="143"/>
      <c r="Q66" s="142"/>
      <c r="R66" s="143"/>
    </row>
    <row r="67" spans="1:18" s="139" customFormat="1" ht="15" customHeight="1" x14ac:dyDescent="0.2">
      <c r="A67" s="147">
        <v>16</v>
      </c>
      <c r="B67" s="146" t="s">
        <v>269</v>
      </c>
      <c r="C67" s="140" t="s">
        <v>268</v>
      </c>
      <c r="D67" s="140"/>
      <c r="E67" s="140"/>
      <c r="F67" s="138" t="s">
        <v>192</v>
      </c>
      <c r="G67" s="142" t="s">
        <v>197</v>
      </c>
      <c r="H67" s="196">
        <v>8</v>
      </c>
      <c r="I67" s="149"/>
      <c r="J67" s="144"/>
      <c r="K67" s="142"/>
      <c r="L67" s="143"/>
      <c r="M67" s="145"/>
      <c r="N67" s="144"/>
      <c r="O67" s="142"/>
      <c r="P67" s="143"/>
      <c r="Q67" s="142"/>
      <c r="R67" s="143"/>
    </row>
    <row r="68" spans="1:18" s="139" customFormat="1" ht="15" customHeight="1" x14ac:dyDescent="0.2">
      <c r="A68" s="147">
        <v>16</v>
      </c>
      <c r="B68" s="146" t="s">
        <v>267</v>
      </c>
      <c r="C68" s="140" t="s">
        <v>266</v>
      </c>
      <c r="D68" s="140"/>
      <c r="E68" s="140"/>
      <c r="F68" s="138" t="s">
        <v>192</v>
      </c>
      <c r="G68" s="142" t="s">
        <v>197</v>
      </c>
      <c r="H68" s="196">
        <v>23</v>
      </c>
      <c r="I68" s="197"/>
      <c r="J68" s="144"/>
      <c r="K68" s="142"/>
      <c r="L68" s="143"/>
      <c r="M68" s="145"/>
      <c r="N68" s="144"/>
      <c r="O68" s="142"/>
      <c r="P68" s="143"/>
      <c r="Q68" s="142"/>
      <c r="R68" s="143"/>
    </row>
    <row r="69" spans="1:18" s="139" customFormat="1" ht="15" customHeight="1" x14ac:dyDescent="0.2">
      <c r="A69" s="147">
        <v>16</v>
      </c>
      <c r="B69" s="146" t="s">
        <v>267</v>
      </c>
      <c r="C69" s="140" t="s">
        <v>266</v>
      </c>
      <c r="D69" s="140"/>
      <c r="E69" s="140"/>
      <c r="F69" s="138" t="s">
        <v>192</v>
      </c>
      <c r="G69" s="142" t="s">
        <v>197</v>
      </c>
      <c r="H69" s="196">
        <v>23</v>
      </c>
      <c r="I69" s="149"/>
      <c r="J69" s="144"/>
      <c r="K69" s="142"/>
      <c r="L69" s="143"/>
      <c r="M69" s="145"/>
      <c r="N69" s="144"/>
      <c r="O69" s="142"/>
      <c r="P69" s="143"/>
      <c r="Q69" s="142"/>
      <c r="R69" s="143"/>
    </row>
    <row r="70" spans="1:18" s="139" customFormat="1" ht="15" customHeight="1" x14ac:dyDescent="0.2">
      <c r="A70" s="147">
        <v>16</v>
      </c>
      <c r="B70" s="146" t="s">
        <v>267</v>
      </c>
      <c r="C70" s="140" t="s">
        <v>266</v>
      </c>
      <c r="D70" s="140"/>
      <c r="E70" s="140"/>
      <c r="F70" s="138" t="s">
        <v>192</v>
      </c>
      <c r="G70" s="142" t="s">
        <v>197</v>
      </c>
      <c r="H70" s="196">
        <v>19</v>
      </c>
      <c r="I70" s="197"/>
      <c r="J70" s="144"/>
      <c r="K70" s="142"/>
      <c r="L70" s="143"/>
      <c r="M70" s="145"/>
      <c r="N70" s="144"/>
      <c r="O70" s="142"/>
      <c r="P70" s="143"/>
      <c r="Q70" s="142"/>
      <c r="R70" s="143"/>
    </row>
    <row r="71" spans="1:18" s="139" customFormat="1" ht="15" customHeight="1" x14ac:dyDescent="0.2">
      <c r="A71" s="147">
        <v>16</v>
      </c>
      <c r="B71" s="146" t="s">
        <v>267</v>
      </c>
      <c r="C71" s="140" t="s">
        <v>266</v>
      </c>
      <c r="D71" s="140"/>
      <c r="E71" s="140"/>
      <c r="F71" s="138" t="s">
        <v>192</v>
      </c>
      <c r="G71" s="142" t="s">
        <v>197</v>
      </c>
      <c r="H71" s="196">
        <v>13</v>
      </c>
      <c r="I71" s="149"/>
      <c r="J71" s="144"/>
      <c r="K71" s="142"/>
      <c r="L71" s="143"/>
      <c r="M71" s="145"/>
      <c r="N71" s="144"/>
      <c r="O71" s="142"/>
      <c r="P71" s="143"/>
      <c r="Q71" s="142"/>
      <c r="R71" s="143"/>
    </row>
    <row r="72" spans="1:18" s="139" customFormat="1" ht="15" customHeight="1" x14ac:dyDescent="0.2">
      <c r="A72" s="147">
        <v>16</v>
      </c>
      <c r="B72" s="146" t="s">
        <v>267</v>
      </c>
      <c r="C72" s="140" t="s">
        <v>266</v>
      </c>
      <c r="D72" s="140"/>
      <c r="E72" s="140"/>
      <c r="F72" s="138" t="s">
        <v>192</v>
      </c>
      <c r="G72" s="142" t="s">
        <v>197</v>
      </c>
      <c r="H72" s="196">
        <v>17</v>
      </c>
      <c r="I72" s="197"/>
      <c r="J72" s="144"/>
      <c r="K72" s="142"/>
      <c r="L72" s="143"/>
      <c r="M72" s="145"/>
      <c r="N72" s="144"/>
      <c r="O72" s="142"/>
      <c r="P72" s="143"/>
      <c r="Q72" s="142"/>
      <c r="R72" s="143"/>
    </row>
    <row r="73" spans="1:18" s="139" customFormat="1" ht="15" customHeight="1" x14ac:dyDescent="0.2">
      <c r="A73" s="147">
        <v>16</v>
      </c>
      <c r="B73" s="146" t="s">
        <v>267</v>
      </c>
      <c r="C73" s="140" t="s">
        <v>266</v>
      </c>
      <c r="D73" s="140"/>
      <c r="E73" s="140"/>
      <c r="F73" s="138" t="s">
        <v>192</v>
      </c>
      <c r="G73" s="142" t="s">
        <v>197</v>
      </c>
      <c r="H73" s="196">
        <v>9</v>
      </c>
      <c r="I73" s="149"/>
      <c r="J73" s="144"/>
      <c r="K73" s="142"/>
      <c r="L73" s="143"/>
      <c r="M73" s="145"/>
      <c r="N73" s="144"/>
      <c r="O73" s="142"/>
      <c r="P73" s="143"/>
      <c r="Q73" s="142"/>
      <c r="R73" s="143"/>
    </row>
    <row r="74" spans="1:18" s="139" customFormat="1" ht="15" customHeight="1" x14ac:dyDescent="0.2">
      <c r="A74" s="147">
        <v>23</v>
      </c>
      <c r="B74" s="146" t="s">
        <v>265</v>
      </c>
      <c r="C74" s="140" t="s">
        <v>264</v>
      </c>
      <c r="D74" s="140"/>
      <c r="E74" s="140"/>
      <c r="F74" s="138" t="s">
        <v>192</v>
      </c>
      <c r="G74" s="142" t="s">
        <v>196</v>
      </c>
      <c r="H74" s="196">
        <v>29</v>
      </c>
      <c r="I74" s="197"/>
      <c r="J74" s="144"/>
      <c r="K74" s="142"/>
      <c r="L74" s="143"/>
      <c r="M74" s="145"/>
      <c r="N74" s="144"/>
      <c r="O74" s="142"/>
      <c r="P74" s="143"/>
      <c r="Q74" s="142"/>
      <c r="R74" s="143"/>
    </row>
    <row r="75" spans="1:18" s="139" customFormat="1" ht="15" customHeight="1" x14ac:dyDescent="0.2">
      <c r="A75" s="147">
        <v>23</v>
      </c>
      <c r="B75" s="146" t="s">
        <v>265</v>
      </c>
      <c r="C75" s="140" t="s">
        <v>264</v>
      </c>
      <c r="D75" s="140"/>
      <c r="E75" s="140"/>
      <c r="F75" s="138" t="s">
        <v>192</v>
      </c>
      <c r="G75" s="142" t="s">
        <v>263</v>
      </c>
      <c r="H75" s="196">
        <v>19</v>
      </c>
      <c r="I75" s="149"/>
      <c r="J75" s="144"/>
      <c r="K75" s="142"/>
      <c r="L75" s="143"/>
      <c r="M75" s="145"/>
      <c r="N75" s="144"/>
      <c r="O75" s="142"/>
      <c r="P75" s="143"/>
      <c r="Q75" s="142"/>
      <c r="R75" s="143"/>
    </row>
    <row r="76" spans="1:18" s="139" customFormat="1" ht="15" customHeight="1" x14ac:dyDescent="0.2">
      <c r="A76" s="147">
        <v>23</v>
      </c>
      <c r="B76" s="146" t="s">
        <v>265</v>
      </c>
      <c r="C76" s="140" t="s">
        <v>264</v>
      </c>
      <c r="D76" s="140"/>
      <c r="E76" s="140"/>
      <c r="F76" s="138" t="s">
        <v>192</v>
      </c>
      <c r="G76" s="142" t="s">
        <v>262</v>
      </c>
      <c r="H76" s="196">
        <v>16</v>
      </c>
      <c r="I76" s="197"/>
      <c r="J76" s="144"/>
      <c r="K76" s="142"/>
      <c r="L76" s="143"/>
      <c r="M76" s="145"/>
      <c r="N76" s="144"/>
      <c r="O76" s="142"/>
      <c r="P76" s="143"/>
      <c r="Q76" s="142"/>
      <c r="R76" s="143"/>
    </row>
    <row r="77" spans="1:18" s="139" customFormat="1" ht="15" customHeight="1" x14ac:dyDescent="0.2">
      <c r="A77" s="147">
        <v>23</v>
      </c>
      <c r="B77" s="146" t="s">
        <v>265</v>
      </c>
      <c r="C77" s="140" t="s">
        <v>264</v>
      </c>
      <c r="D77" s="140"/>
      <c r="E77" s="140"/>
      <c r="F77" s="138" t="s">
        <v>192</v>
      </c>
      <c r="G77" s="142" t="s">
        <v>197</v>
      </c>
      <c r="H77" s="196">
        <v>101</v>
      </c>
      <c r="I77" s="149"/>
      <c r="J77" s="144"/>
      <c r="K77" s="142"/>
      <c r="L77" s="143"/>
      <c r="M77" s="145"/>
      <c r="N77" s="144"/>
      <c r="O77" s="142"/>
      <c r="P77" s="143"/>
      <c r="Q77" s="142"/>
      <c r="R77" s="143"/>
    </row>
    <row r="78" spans="1:18" s="139" customFormat="1" ht="15" customHeight="1" x14ac:dyDescent="0.2">
      <c r="A78" s="147">
        <v>23</v>
      </c>
      <c r="B78" s="146" t="s">
        <v>265</v>
      </c>
      <c r="C78" s="140" t="s">
        <v>264</v>
      </c>
      <c r="D78" s="140"/>
      <c r="E78" s="140"/>
      <c r="F78" s="138" t="s">
        <v>192</v>
      </c>
      <c r="G78" s="142" t="s">
        <v>197</v>
      </c>
      <c r="H78" s="198">
        <v>23</v>
      </c>
      <c r="I78" s="197"/>
      <c r="J78" s="144"/>
      <c r="K78" s="142"/>
      <c r="L78" s="143"/>
      <c r="M78" s="145"/>
      <c r="N78" s="144"/>
      <c r="O78" s="142"/>
      <c r="P78" s="143"/>
      <c r="Q78" s="142"/>
      <c r="R78" s="143"/>
    </row>
    <row r="79" spans="1:18" s="139" customFormat="1" ht="15" customHeight="1" x14ac:dyDescent="0.2">
      <c r="A79" s="147">
        <v>23</v>
      </c>
      <c r="B79" s="146" t="s">
        <v>265</v>
      </c>
      <c r="C79" s="140" t="s">
        <v>264</v>
      </c>
      <c r="D79" s="140"/>
      <c r="E79" s="140"/>
      <c r="F79" s="138" t="s">
        <v>192</v>
      </c>
      <c r="G79" s="142" t="s">
        <v>197</v>
      </c>
      <c r="H79" s="196">
        <v>19</v>
      </c>
      <c r="I79" s="149"/>
      <c r="J79" s="144"/>
      <c r="K79" s="142"/>
      <c r="L79" s="143"/>
      <c r="M79" s="145"/>
      <c r="N79" s="144"/>
      <c r="O79" s="142"/>
      <c r="P79" s="143"/>
      <c r="Q79" s="142"/>
      <c r="R79" s="143"/>
    </row>
    <row r="80" spans="1:18" s="139" customFormat="1" ht="15" customHeight="1" x14ac:dyDescent="0.2">
      <c r="A80" s="147">
        <v>23</v>
      </c>
      <c r="B80" s="146" t="s">
        <v>265</v>
      </c>
      <c r="C80" s="140" t="s">
        <v>264</v>
      </c>
      <c r="D80" s="140"/>
      <c r="E80" s="140"/>
      <c r="F80" s="138" t="s">
        <v>192</v>
      </c>
      <c r="G80" s="142" t="s">
        <v>197</v>
      </c>
      <c r="H80" s="196">
        <v>22</v>
      </c>
      <c r="I80" s="197"/>
      <c r="J80" s="144"/>
      <c r="K80" s="142"/>
      <c r="L80" s="143"/>
      <c r="M80" s="145"/>
      <c r="N80" s="144"/>
      <c r="O80" s="142"/>
      <c r="P80" s="143"/>
      <c r="Q80" s="142"/>
      <c r="R80" s="143"/>
    </row>
    <row r="81" spans="1:18" s="139" customFormat="1" ht="15" customHeight="1" x14ac:dyDescent="0.2">
      <c r="A81" s="147">
        <v>23</v>
      </c>
      <c r="B81" s="146" t="s">
        <v>265</v>
      </c>
      <c r="C81" s="140" t="s">
        <v>264</v>
      </c>
      <c r="D81" s="140"/>
      <c r="E81" s="140"/>
      <c r="F81" s="138" t="s">
        <v>192</v>
      </c>
      <c r="G81" s="142" t="s">
        <v>197</v>
      </c>
      <c r="H81" s="196">
        <v>17</v>
      </c>
      <c r="I81" s="149"/>
      <c r="J81" s="144"/>
      <c r="K81" s="142"/>
      <c r="L81" s="143"/>
      <c r="M81" s="145"/>
      <c r="N81" s="144"/>
      <c r="O81" s="142"/>
      <c r="P81" s="143"/>
      <c r="Q81" s="142"/>
      <c r="R81" s="143"/>
    </row>
    <row r="82" spans="1:18" s="139" customFormat="1" ht="15" customHeight="1" x14ac:dyDescent="0.2">
      <c r="A82" s="147">
        <v>23</v>
      </c>
      <c r="B82" s="146" t="s">
        <v>265</v>
      </c>
      <c r="C82" s="140" t="s">
        <v>264</v>
      </c>
      <c r="D82" s="140"/>
      <c r="E82" s="140"/>
      <c r="F82" s="138" t="s">
        <v>192</v>
      </c>
      <c r="G82" s="142" t="s">
        <v>210</v>
      </c>
      <c r="H82" s="196">
        <v>9</v>
      </c>
      <c r="I82" s="197"/>
      <c r="J82" s="144"/>
      <c r="K82" s="142"/>
      <c r="L82" s="143"/>
      <c r="M82" s="145"/>
      <c r="N82" s="144"/>
      <c r="O82" s="142"/>
      <c r="P82" s="143"/>
      <c r="Q82" s="142"/>
      <c r="R82" s="143"/>
    </row>
    <row r="83" spans="1:18" s="139" customFormat="1" ht="15" customHeight="1" x14ac:dyDescent="0.2">
      <c r="A83" s="147">
        <v>23</v>
      </c>
      <c r="B83" s="146" t="s">
        <v>265</v>
      </c>
      <c r="C83" s="140" t="s">
        <v>264</v>
      </c>
      <c r="D83" s="140"/>
      <c r="E83" s="140"/>
      <c r="F83" s="138" t="s">
        <v>192</v>
      </c>
      <c r="G83" s="142" t="s">
        <v>261</v>
      </c>
      <c r="H83" s="196">
        <v>15</v>
      </c>
      <c r="I83" s="149"/>
      <c r="J83" s="144"/>
      <c r="K83" s="142"/>
      <c r="L83" s="143"/>
      <c r="M83" s="145"/>
      <c r="N83" s="144"/>
      <c r="O83" s="142"/>
      <c r="P83" s="143"/>
      <c r="Q83" s="142"/>
      <c r="R83" s="143"/>
    </row>
    <row r="84" spans="1:18" s="139" customFormat="1" ht="15" customHeight="1" x14ac:dyDescent="0.2">
      <c r="A84" s="147">
        <v>23</v>
      </c>
      <c r="B84" s="146" t="s">
        <v>265</v>
      </c>
      <c r="C84" s="140" t="s">
        <v>264</v>
      </c>
      <c r="D84" s="140"/>
      <c r="E84" s="140"/>
      <c r="F84" s="138" t="s">
        <v>192</v>
      </c>
      <c r="G84" s="142" t="s">
        <v>242</v>
      </c>
      <c r="H84" s="196">
        <v>19</v>
      </c>
      <c r="I84" s="197"/>
      <c r="J84" s="144"/>
      <c r="K84" s="142"/>
      <c r="L84" s="143"/>
      <c r="M84" s="145"/>
      <c r="N84" s="144"/>
      <c r="O84" s="142"/>
      <c r="P84" s="143"/>
      <c r="Q84" s="142"/>
      <c r="R84" s="143"/>
    </row>
    <row r="85" spans="1:18" s="139" customFormat="1" ht="15" customHeight="1" x14ac:dyDescent="0.2">
      <c r="A85" s="147">
        <v>23</v>
      </c>
      <c r="B85" s="146" t="s">
        <v>265</v>
      </c>
      <c r="C85" s="140" t="s">
        <v>264</v>
      </c>
      <c r="D85" s="140"/>
      <c r="E85" s="140"/>
      <c r="F85" s="138" t="s">
        <v>192</v>
      </c>
      <c r="G85" s="142" t="s">
        <v>242</v>
      </c>
      <c r="H85" s="196">
        <v>10</v>
      </c>
      <c r="I85" s="149"/>
      <c r="J85" s="144"/>
      <c r="K85" s="142"/>
      <c r="L85" s="143"/>
      <c r="M85" s="145"/>
      <c r="N85" s="144"/>
      <c r="O85" s="142"/>
      <c r="P85" s="143"/>
      <c r="Q85" s="142"/>
      <c r="R85" s="143"/>
    </row>
    <row r="86" spans="1:18" s="139" customFormat="1" ht="15" customHeight="1" x14ac:dyDescent="0.2">
      <c r="A86" s="147">
        <v>23</v>
      </c>
      <c r="B86" s="146" t="s">
        <v>260</v>
      </c>
      <c r="C86" s="140" t="s">
        <v>259</v>
      </c>
      <c r="D86" s="140"/>
      <c r="E86" s="140"/>
      <c r="F86" s="138" t="s">
        <v>192</v>
      </c>
      <c r="G86" s="142" t="s">
        <v>243</v>
      </c>
      <c r="H86" s="196">
        <v>9</v>
      </c>
      <c r="I86" s="197"/>
      <c r="J86" s="144"/>
      <c r="K86" s="142"/>
      <c r="L86" s="143"/>
      <c r="M86" s="145"/>
      <c r="N86" s="144"/>
      <c r="O86" s="142"/>
      <c r="P86" s="143"/>
      <c r="Q86" s="142"/>
      <c r="R86" s="143"/>
    </row>
    <row r="87" spans="1:18" s="139" customFormat="1" ht="15" customHeight="1" x14ac:dyDescent="0.2">
      <c r="A87" s="147">
        <v>23</v>
      </c>
      <c r="B87" s="146" t="s">
        <v>260</v>
      </c>
      <c r="C87" s="140" t="s">
        <v>259</v>
      </c>
      <c r="D87" s="140"/>
      <c r="E87" s="140"/>
      <c r="F87" s="138" t="s">
        <v>192</v>
      </c>
      <c r="G87" s="142" t="s">
        <v>196</v>
      </c>
      <c r="H87" s="198">
        <v>33</v>
      </c>
      <c r="I87" s="149"/>
      <c r="J87" s="144"/>
      <c r="K87" s="142"/>
      <c r="L87" s="143"/>
      <c r="M87" s="145"/>
      <c r="N87" s="144"/>
      <c r="O87" s="142"/>
      <c r="P87" s="143"/>
      <c r="Q87" s="142"/>
      <c r="R87" s="143"/>
    </row>
    <row r="88" spans="1:18" s="139" customFormat="1" ht="15" customHeight="1" x14ac:dyDescent="0.2">
      <c r="A88" s="147">
        <v>23</v>
      </c>
      <c r="B88" s="146" t="s">
        <v>260</v>
      </c>
      <c r="C88" s="140" t="s">
        <v>259</v>
      </c>
      <c r="D88" s="140"/>
      <c r="E88" s="140"/>
      <c r="F88" s="138" t="s">
        <v>192</v>
      </c>
      <c r="G88" s="142" t="s">
        <v>263</v>
      </c>
      <c r="H88" s="196">
        <v>14</v>
      </c>
      <c r="I88" s="197"/>
      <c r="J88" s="144"/>
      <c r="K88" s="142"/>
      <c r="L88" s="143"/>
      <c r="M88" s="145"/>
      <c r="N88" s="144"/>
      <c r="O88" s="142"/>
      <c r="P88" s="143"/>
      <c r="Q88" s="142"/>
      <c r="R88" s="143"/>
    </row>
    <row r="89" spans="1:18" s="139" customFormat="1" ht="15" customHeight="1" x14ac:dyDescent="0.2">
      <c r="A89" s="147">
        <v>23</v>
      </c>
      <c r="B89" s="146" t="s">
        <v>260</v>
      </c>
      <c r="C89" s="140" t="s">
        <v>259</v>
      </c>
      <c r="D89" s="140"/>
      <c r="E89" s="140"/>
      <c r="F89" s="138" t="s">
        <v>192</v>
      </c>
      <c r="G89" s="142" t="s">
        <v>262</v>
      </c>
      <c r="H89" s="196">
        <v>16</v>
      </c>
      <c r="I89" s="149"/>
      <c r="J89" s="144"/>
      <c r="K89" s="142"/>
      <c r="L89" s="143"/>
      <c r="M89" s="145"/>
      <c r="N89" s="144"/>
      <c r="O89" s="142"/>
      <c r="P89" s="143"/>
      <c r="Q89" s="142"/>
      <c r="R89" s="143"/>
    </row>
    <row r="90" spans="1:18" s="139" customFormat="1" ht="15" customHeight="1" x14ac:dyDescent="0.2">
      <c r="A90" s="147">
        <v>23</v>
      </c>
      <c r="B90" s="146" t="s">
        <v>260</v>
      </c>
      <c r="C90" s="140" t="s">
        <v>259</v>
      </c>
      <c r="D90" s="140"/>
      <c r="E90" s="140"/>
      <c r="F90" s="138" t="s">
        <v>192</v>
      </c>
      <c r="G90" s="142" t="s">
        <v>197</v>
      </c>
      <c r="H90" s="196">
        <v>13</v>
      </c>
      <c r="I90" s="197"/>
      <c r="J90" s="144"/>
      <c r="K90" s="142"/>
      <c r="L90" s="143"/>
      <c r="M90" s="145"/>
      <c r="N90" s="144"/>
      <c r="O90" s="142"/>
      <c r="P90" s="143"/>
      <c r="Q90" s="142"/>
      <c r="R90" s="143"/>
    </row>
    <row r="91" spans="1:18" s="139" customFormat="1" ht="15" customHeight="1" x14ac:dyDescent="0.2">
      <c r="A91" s="147">
        <v>23</v>
      </c>
      <c r="B91" s="146" t="s">
        <v>260</v>
      </c>
      <c r="C91" s="140" t="s">
        <v>259</v>
      </c>
      <c r="D91" s="140"/>
      <c r="E91" s="140"/>
      <c r="F91" s="138" t="s">
        <v>192</v>
      </c>
      <c r="G91" s="142" t="s">
        <v>197</v>
      </c>
      <c r="H91" s="196">
        <v>22</v>
      </c>
      <c r="I91" s="149"/>
      <c r="J91" s="144"/>
      <c r="K91" s="142"/>
      <c r="L91" s="143"/>
      <c r="M91" s="145"/>
      <c r="N91" s="144"/>
      <c r="O91" s="142"/>
      <c r="P91" s="143"/>
      <c r="Q91" s="142"/>
      <c r="R91" s="143"/>
    </row>
    <row r="92" spans="1:18" s="139" customFormat="1" ht="15" customHeight="1" x14ac:dyDescent="0.2">
      <c r="A92" s="147">
        <v>23</v>
      </c>
      <c r="B92" s="146" t="s">
        <v>260</v>
      </c>
      <c r="C92" s="140" t="s">
        <v>259</v>
      </c>
      <c r="D92" s="140"/>
      <c r="E92" s="140"/>
      <c r="F92" s="138" t="s">
        <v>192</v>
      </c>
      <c r="G92" s="142" t="s">
        <v>261</v>
      </c>
      <c r="H92" s="196">
        <v>16</v>
      </c>
      <c r="I92" s="197"/>
      <c r="J92" s="144"/>
      <c r="K92" s="142"/>
      <c r="L92" s="143"/>
      <c r="M92" s="145"/>
      <c r="N92" s="144"/>
      <c r="O92" s="142"/>
      <c r="P92" s="143"/>
      <c r="Q92" s="142"/>
      <c r="R92" s="143"/>
    </row>
    <row r="93" spans="1:18" s="139" customFormat="1" ht="15" customHeight="1" x14ac:dyDescent="0.2">
      <c r="A93" s="147">
        <v>23</v>
      </c>
      <c r="B93" s="146" t="s">
        <v>260</v>
      </c>
      <c r="C93" s="140" t="s">
        <v>259</v>
      </c>
      <c r="D93" s="140"/>
      <c r="E93" s="140"/>
      <c r="F93" s="138" t="s">
        <v>192</v>
      </c>
      <c r="G93" s="142" t="s">
        <v>191</v>
      </c>
      <c r="H93" s="196">
        <v>20</v>
      </c>
      <c r="I93" s="149"/>
      <c r="J93" s="144"/>
      <c r="K93" s="142"/>
      <c r="L93" s="143"/>
      <c r="M93" s="145"/>
      <c r="N93" s="144"/>
      <c r="O93" s="142"/>
      <c r="P93" s="143"/>
      <c r="Q93" s="142"/>
      <c r="R93" s="143"/>
    </row>
    <row r="94" spans="1:18" s="139" customFormat="1" ht="15" customHeight="1" x14ac:dyDescent="0.2">
      <c r="A94" s="147">
        <v>23</v>
      </c>
      <c r="B94" s="146" t="s">
        <v>260</v>
      </c>
      <c r="C94" s="140" t="s">
        <v>259</v>
      </c>
      <c r="D94" s="140"/>
      <c r="E94" s="140"/>
      <c r="F94" s="138" t="s">
        <v>192</v>
      </c>
      <c r="G94" s="142" t="s">
        <v>239</v>
      </c>
      <c r="H94" s="196">
        <v>8</v>
      </c>
      <c r="I94" s="197"/>
      <c r="J94" s="144"/>
      <c r="K94" s="142"/>
      <c r="L94" s="143"/>
      <c r="M94" s="145"/>
      <c r="N94" s="144"/>
      <c r="O94" s="142"/>
      <c r="P94" s="143"/>
      <c r="Q94" s="142"/>
      <c r="R94" s="143"/>
    </row>
    <row r="95" spans="1:18" s="139" customFormat="1" ht="15" customHeight="1" x14ac:dyDescent="0.2">
      <c r="A95" s="147">
        <v>23</v>
      </c>
      <c r="B95" s="146" t="s">
        <v>258</v>
      </c>
      <c r="C95" s="140" t="s">
        <v>257</v>
      </c>
      <c r="D95" s="140"/>
      <c r="E95" s="140"/>
      <c r="F95" s="138" t="s">
        <v>192</v>
      </c>
      <c r="G95" s="142" t="s">
        <v>197</v>
      </c>
      <c r="H95" s="198">
        <v>26</v>
      </c>
      <c r="I95" s="149"/>
      <c r="J95" s="144"/>
      <c r="K95" s="142"/>
      <c r="L95" s="143"/>
      <c r="M95" s="145"/>
      <c r="N95" s="144"/>
      <c r="O95" s="142"/>
      <c r="P95" s="143"/>
      <c r="Q95" s="142"/>
      <c r="R95" s="143"/>
    </row>
    <row r="96" spans="1:18" s="139" customFormat="1" ht="15" customHeight="1" x14ac:dyDescent="0.2">
      <c r="A96" s="147">
        <v>23</v>
      </c>
      <c r="B96" s="146" t="s">
        <v>258</v>
      </c>
      <c r="C96" s="140" t="s">
        <v>257</v>
      </c>
      <c r="D96" s="140"/>
      <c r="E96" s="140"/>
      <c r="F96" s="138" t="s">
        <v>192</v>
      </c>
      <c r="G96" s="142" t="s">
        <v>197</v>
      </c>
      <c r="H96" s="196">
        <v>19</v>
      </c>
      <c r="I96" s="197"/>
      <c r="J96" s="144"/>
      <c r="K96" s="142"/>
      <c r="L96" s="143"/>
      <c r="M96" s="145"/>
      <c r="N96" s="144"/>
      <c r="O96" s="142"/>
      <c r="P96" s="143"/>
      <c r="Q96" s="142"/>
      <c r="R96" s="143"/>
    </row>
    <row r="97" spans="1:18" s="139" customFormat="1" ht="15" customHeight="1" x14ac:dyDescent="0.2">
      <c r="A97" s="147">
        <v>23</v>
      </c>
      <c r="B97" s="146" t="s">
        <v>258</v>
      </c>
      <c r="C97" s="140" t="s">
        <v>257</v>
      </c>
      <c r="D97" s="140"/>
      <c r="E97" s="140"/>
      <c r="F97" s="138" t="s">
        <v>192</v>
      </c>
      <c r="G97" s="142" t="s">
        <v>197</v>
      </c>
      <c r="H97" s="196">
        <v>27</v>
      </c>
      <c r="I97" s="149"/>
      <c r="J97" s="144"/>
      <c r="K97" s="142"/>
      <c r="L97" s="143"/>
      <c r="M97" s="145"/>
      <c r="N97" s="144"/>
      <c r="O97" s="142"/>
      <c r="P97" s="143"/>
      <c r="Q97" s="142"/>
      <c r="R97" s="143"/>
    </row>
    <row r="98" spans="1:18" s="139" customFormat="1" ht="15" customHeight="1" x14ac:dyDescent="0.2">
      <c r="A98" s="147">
        <v>23</v>
      </c>
      <c r="B98" s="146" t="s">
        <v>258</v>
      </c>
      <c r="C98" s="140" t="s">
        <v>257</v>
      </c>
      <c r="D98" s="140"/>
      <c r="E98" s="140"/>
      <c r="F98" s="138" t="s">
        <v>192</v>
      </c>
      <c r="G98" s="142" t="s">
        <v>197</v>
      </c>
      <c r="H98" s="196">
        <v>23</v>
      </c>
      <c r="I98" s="197"/>
      <c r="J98" s="144"/>
      <c r="K98" s="142"/>
      <c r="L98" s="143"/>
      <c r="M98" s="145"/>
      <c r="N98" s="144"/>
      <c r="O98" s="142"/>
      <c r="P98" s="143"/>
      <c r="Q98" s="142"/>
      <c r="R98" s="143"/>
    </row>
    <row r="99" spans="1:18" s="139" customFormat="1" ht="15" customHeight="1" x14ac:dyDescent="0.2">
      <c r="A99" s="147">
        <v>26</v>
      </c>
      <c r="B99" s="109" t="s">
        <v>256</v>
      </c>
      <c r="C99" s="140" t="s">
        <v>255</v>
      </c>
      <c r="D99" s="140"/>
      <c r="E99" s="140"/>
      <c r="F99" s="138" t="s">
        <v>192</v>
      </c>
      <c r="G99" s="142" t="s">
        <v>196</v>
      </c>
      <c r="H99" s="196">
        <v>35</v>
      </c>
      <c r="I99" s="149"/>
      <c r="J99" s="144"/>
      <c r="K99" s="142"/>
      <c r="L99" s="143"/>
      <c r="M99" s="145"/>
      <c r="N99" s="144"/>
      <c r="O99" s="142"/>
      <c r="P99" s="143"/>
      <c r="Q99" s="142"/>
      <c r="R99" s="143"/>
    </row>
    <row r="100" spans="1:18" s="139" customFormat="1" ht="15" customHeight="1" x14ac:dyDescent="0.2">
      <c r="A100" s="147">
        <v>26</v>
      </c>
      <c r="B100" s="146" t="s">
        <v>256</v>
      </c>
      <c r="C100" s="140" t="s">
        <v>255</v>
      </c>
      <c r="D100" s="140"/>
      <c r="E100" s="140"/>
      <c r="F100" s="138" t="s">
        <v>192</v>
      </c>
      <c r="G100" s="142" t="s">
        <v>197</v>
      </c>
      <c r="H100" s="196">
        <v>9</v>
      </c>
      <c r="I100" s="197"/>
      <c r="J100" s="144"/>
      <c r="K100" s="142"/>
      <c r="L100" s="143"/>
      <c r="M100" s="145"/>
      <c r="N100" s="144"/>
      <c r="O100" s="142"/>
      <c r="P100" s="143"/>
      <c r="Q100" s="142"/>
      <c r="R100" s="143"/>
    </row>
    <row r="101" spans="1:18" s="139" customFormat="1" ht="15" customHeight="1" x14ac:dyDescent="0.2">
      <c r="A101" s="147">
        <v>26</v>
      </c>
      <c r="B101" s="146" t="s">
        <v>256</v>
      </c>
      <c r="C101" s="140" t="s">
        <v>255</v>
      </c>
      <c r="D101" s="140"/>
      <c r="E101" s="140"/>
      <c r="F101" s="138" t="s">
        <v>192</v>
      </c>
      <c r="G101" s="142" t="s">
        <v>197</v>
      </c>
      <c r="H101" s="196">
        <v>12</v>
      </c>
      <c r="I101" s="149"/>
      <c r="J101" s="144"/>
      <c r="K101" s="142"/>
      <c r="L101" s="143"/>
      <c r="M101" s="145"/>
      <c r="N101" s="144"/>
      <c r="O101" s="142"/>
      <c r="P101" s="143"/>
      <c r="Q101" s="142"/>
      <c r="R101" s="143"/>
    </row>
    <row r="102" spans="1:18" s="139" customFormat="1" ht="15" customHeight="1" x14ac:dyDescent="0.2">
      <c r="A102" s="147">
        <v>26</v>
      </c>
      <c r="B102" s="146" t="s">
        <v>256</v>
      </c>
      <c r="C102" s="140" t="s">
        <v>255</v>
      </c>
      <c r="D102" s="140"/>
      <c r="E102" s="140"/>
      <c r="F102" s="138" t="s">
        <v>192</v>
      </c>
      <c r="G102" s="142" t="s">
        <v>197</v>
      </c>
      <c r="H102" s="196">
        <v>14</v>
      </c>
      <c r="I102" s="197"/>
      <c r="J102" s="144"/>
      <c r="K102" s="142"/>
      <c r="L102" s="143"/>
      <c r="M102" s="145"/>
      <c r="N102" s="144"/>
      <c r="O102" s="142"/>
      <c r="P102" s="143"/>
      <c r="Q102" s="142"/>
      <c r="R102" s="143"/>
    </row>
    <row r="103" spans="1:18" s="139" customFormat="1" ht="15" customHeight="1" x14ac:dyDescent="0.2">
      <c r="A103" s="147">
        <v>26</v>
      </c>
      <c r="B103" s="109" t="s">
        <v>256</v>
      </c>
      <c r="C103" s="140" t="s">
        <v>255</v>
      </c>
      <c r="D103" s="140"/>
      <c r="E103" s="140"/>
      <c r="F103" s="138" t="s">
        <v>192</v>
      </c>
      <c r="G103" s="142" t="s">
        <v>197</v>
      </c>
      <c r="H103" s="196">
        <v>12</v>
      </c>
      <c r="I103" s="149"/>
      <c r="J103" s="144"/>
      <c r="K103" s="142"/>
      <c r="L103" s="143"/>
      <c r="M103" s="145"/>
      <c r="N103" s="144"/>
      <c r="O103" s="142"/>
      <c r="P103" s="143"/>
      <c r="Q103" s="142"/>
      <c r="R103" s="143"/>
    </row>
    <row r="104" spans="1:18" s="139" customFormat="1" ht="15" customHeight="1" x14ac:dyDescent="0.2">
      <c r="A104" s="147">
        <v>26</v>
      </c>
      <c r="B104" s="146" t="s">
        <v>256</v>
      </c>
      <c r="C104" s="140" t="s">
        <v>255</v>
      </c>
      <c r="D104" s="140"/>
      <c r="E104" s="140"/>
      <c r="F104" s="138" t="s">
        <v>192</v>
      </c>
      <c r="G104" s="142" t="s">
        <v>197</v>
      </c>
      <c r="H104" s="196">
        <v>14</v>
      </c>
      <c r="I104" s="197"/>
      <c r="J104" s="144"/>
      <c r="K104" s="142"/>
      <c r="L104" s="143"/>
      <c r="M104" s="145"/>
      <c r="N104" s="144"/>
      <c r="O104" s="142"/>
      <c r="P104" s="143"/>
      <c r="Q104" s="142"/>
      <c r="R104" s="143"/>
    </row>
    <row r="105" spans="1:18" s="139" customFormat="1" ht="15" customHeight="1" x14ac:dyDescent="0.2">
      <c r="A105" s="147">
        <v>26</v>
      </c>
      <c r="B105" s="146" t="s">
        <v>256</v>
      </c>
      <c r="C105" s="140" t="s">
        <v>255</v>
      </c>
      <c r="D105" s="140"/>
      <c r="E105" s="140"/>
      <c r="F105" s="138" t="s">
        <v>192</v>
      </c>
      <c r="G105" s="142" t="s">
        <v>191</v>
      </c>
      <c r="H105" s="196">
        <v>17</v>
      </c>
      <c r="I105" s="149"/>
      <c r="J105" s="144"/>
      <c r="K105" s="142"/>
      <c r="L105" s="143"/>
      <c r="M105" s="145"/>
      <c r="N105" s="144"/>
      <c r="O105" s="142"/>
      <c r="P105" s="143"/>
      <c r="Q105" s="142"/>
      <c r="R105" s="143"/>
    </row>
    <row r="106" spans="1:18" s="139" customFormat="1" ht="15" customHeight="1" x14ac:dyDescent="0.2">
      <c r="A106" s="147">
        <v>26</v>
      </c>
      <c r="B106" s="146" t="s">
        <v>256</v>
      </c>
      <c r="C106" s="140" t="s">
        <v>255</v>
      </c>
      <c r="D106" s="140"/>
      <c r="E106" s="140"/>
      <c r="F106" s="138" t="s">
        <v>192</v>
      </c>
      <c r="G106" s="142" t="s">
        <v>254</v>
      </c>
      <c r="H106" s="196">
        <v>10</v>
      </c>
      <c r="I106" s="197"/>
      <c r="J106" s="144"/>
      <c r="K106" s="142"/>
      <c r="L106" s="143"/>
      <c r="M106" s="145"/>
      <c r="N106" s="144"/>
      <c r="O106" s="142"/>
      <c r="P106" s="143"/>
      <c r="Q106" s="142"/>
      <c r="R106" s="143"/>
    </row>
    <row r="107" spans="1:18" s="139" customFormat="1" ht="15" customHeight="1" x14ac:dyDescent="0.2">
      <c r="A107" s="147">
        <v>27</v>
      </c>
      <c r="B107" s="146" t="s">
        <v>253</v>
      </c>
      <c r="C107" s="140" t="s">
        <v>252</v>
      </c>
      <c r="D107" s="140"/>
      <c r="E107" s="140"/>
      <c r="F107" s="138" t="s">
        <v>192</v>
      </c>
      <c r="G107" s="142" t="s">
        <v>196</v>
      </c>
      <c r="H107" s="196">
        <v>10</v>
      </c>
      <c r="I107" s="149"/>
      <c r="J107" s="144"/>
      <c r="K107" s="142"/>
      <c r="L107" s="143"/>
      <c r="M107" s="145"/>
      <c r="N107" s="144"/>
      <c r="O107" s="142"/>
      <c r="P107" s="143"/>
      <c r="Q107" s="142"/>
      <c r="R107" s="143"/>
    </row>
    <row r="108" spans="1:18" s="139" customFormat="1" ht="15" customHeight="1" x14ac:dyDescent="0.2">
      <c r="A108" s="147">
        <v>27</v>
      </c>
      <c r="B108" s="146" t="s">
        <v>253</v>
      </c>
      <c r="C108" s="140" t="s">
        <v>252</v>
      </c>
      <c r="D108" s="140"/>
      <c r="E108" s="140"/>
      <c r="F108" s="138" t="s">
        <v>192</v>
      </c>
      <c r="G108" s="142" t="s">
        <v>251</v>
      </c>
      <c r="H108" s="196">
        <v>6</v>
      </c>
      <c r="I108" s="197"/>
      <c r="J108" s="144"/>
      <c r="K108" s="142"/>
      <c r="L108" s="143"/>
      <c r="M108" s="145"/>
      <c r="N108" s="144"/>
      <c r="O108" s="142"/>
      <c r="P108" s="143"/>
      <c r="Q108" s="142"/>
      <c r="R108" s="143"/>
    </row>
    <row r="109" spans="1:18" s="139" customFormat="1" ht="15" customHeight="1" x14ac:dyDescent="0.2">
      <c r="A109" s="147">
        <v>27</v>
      </c>
      <c r="B109" s="146" t="s">
        <v>253</v>
      </c>
      <c r="C109" s="140" t="s">
        <v>252</v>
      </c>
      <c r="D109" s="140"/>
      <c r="E109" s="140"/>
      <c r="F109" s="138" t="s">
        <v>192</v>
      </c>
      <c r="G109" s="142" t="s">
        <v>209</v>
      </c>
      <c r="H109" s="196">
        <v>12</v>
      </c>
      <c r="I109" s="149"/>
      <c r="J109" s="144"/>
      <c r="K109" s="142"/>
      <c r="L109" s="143"/>
      <c r="M109" s="145"/>
      <c r="N109" s="144"/>
      <c r="O109" s="142"/>
      <c r="P109" s="143"/>
      <c r="Q109" s="142"/>
      <c r="R109" s="143"/>
    </row>
    <row r="110" spans="1:18" s="139" customFormat="1" ht="15" customHeight="1" x14ac:dyDescent="0.2">
      <c r="A110" s="147">
        <v>27</v>
      </c>
      <c r="B110" s="146" t="s">
        <v>253</v>
      </c>
      <c r="C110" s="140" t="s">
        <v>252</v>
      </c>
      <c r="D110" s="140"/>
      <c r="E110" s="140"/>
      <c r="F110" s="138" t="s">
        <v>192</v>
      </c>
      <c r="G110" s="142" t="s">
        <v>200</v>
      </c>
      <c r="H110" s="196">
        <v>8</v>
      </c>
      <c r="I110" s="197"/>
      <c r="J110" s="144"/>
      <c r="K110" s="142"/>
      <c r="L110" s="143"/>
      <c r="M110" s="145"/>
      <c r="N110" s="144"/>
      <c r="O110" s="142"/>
      <c r="P110" s="143"/>
      <c r="Q110" s="142"/>
      <c r="R110" s="143"/>
    </row>
    <row r="111" spans="1:18" s="139" customFormat="1" ht="15" customHeight="1" x14ac:dyDescent="0.2">
      <c r="A111" s="147">
        <v>27</v>
      </c>
      <c r="B111" s="146" t="s">
        <v>253</v>
      </c>
      <c r="C111" s="140" t="s">
        <v>252</v>
      </c>
      <c r="D111" s="140"/>
      <c r="E111" s="140"/>
      <c r="F111" s="138" t="s">
        <v>192</v>
      </c>
      <c r="G111" s="142" t="s">
        <v>239</v>
      </c>
      <c r="H111" s="196">
        <v>1</v>
      </c>
      <c r="I111" s="149"/>
      <c r="J111" s="144"/>
      <c r="K111" s="142"/>
      <c r="L111" s="143"/>
      <c r="M111" s="145"/>
      <c r="N111" s="144"/>
      <c r="O111" s="142"/>
      <c r="P111" s="143"/>
      <c r="Q111" s="142"/>
      <c r="R111" s="143"/>
    </row>
    <row r="112" spans="1:18" s="139" customFormat="1" ht="15" customHeight="1" x14ac:dyDescent="0.2">
      <c r="A112" s="147">
        <v>27</v>
      </c>
      <c r="B112" s="146" t="s">
        <v>253</v>
      </c>
      <c r="C112" s="140" t="s">
        <v>252</v>
      </c>
      <c r="D112" s="140"/>
      <c r="E112" s="140"/>
      <c r="F112" s="138" t="s">
        <v>192</v>
      </c>
      <c r="G112" s="142" t="s">
        <v>239</v>
      </c>
      <c r="H112" s="196">
        <v>29</v>
      </c>
      <c r="I112" s="197"/>
      <c r="J112" s="144"/>
      <c r="K112" s="142"/>
      <c r="L112" s="143"/>
      <c r="M112" s="145"/>
      <c r="N112" s="144"/>
      <c r="O112" s="142"/>
      <c r="P112" s="143"/>
      <c r="Q112" s="142"/>
      <c r="R112" s="143"/>
    </row>
    <row r="113" spans="1:18" s="139" customFormat="1" ht="15" customHeight="1" x14ac:dyDescent="0.2">
      <c r="A113" s="147">
        <v>27</v>
      </c>
      <c r="B113" s="146" t="s">
        <v>250</v>
      </c>
      <c r="C113" s="140" t="s">
        <v>249</v>
      </c>
      <c r="D113" s="140"/>
      <c r="E113" s="140"/>
      <c r="F113" s="138" t="s">
        <v>192</v>
      </c>
      <c r="G113" s="142" t="s">
        <v>251</v>
      </c>
      <c r="H113" s="196">
        <v>2</v>
      </c>
      <c r="I113" s="149"/>
      <c r="J113" s="144"/>
      <c r="K113" s="142"/>
      <c r="L113" s="143"/>
      <c r="M113" s="145"/>
      <c r="N113" s="144"/>
      <c r="O113" s="142"/>
      <c r="P113" s="143"/>
      <c r="Q113" s="142"/>
      <c r="R113" s="143"/>
    </row>
    <row r="114" spans="1:18" s="139" customFormat="1" ht="15" customHeight="1" x14ac:dyDescent="0.2">
      <c r="A114" s="147">
        <v>27</v>
      </c>
      <c r="B114" s="146" t="s">
        <v>250</v>
      </c>
      <c r="C114" s="140" t="s">
        <v>249</v>
      </c>
      <c r="D114" s="140"/>
      <c r="E114" s="140"/>
      <c r="F114" s="138" t="s">
        <v>192</v>
      </c>
      <c r="G114" s="142" t="s">
        <v>242</v>
      </c>
      <c r="H114" s="196">
        <v>7</v>
      </c>
      <c r="I114" s="197"/>
      <c r="J114" s="144"/>
      <c r="K114" s="142"/>
      <c r="L114" s="143"/>
      <c r="M114" s="145"/>
      <c r="N114" s="144"/>
      <c r="O114" s="142"/>
      <c r="P114" s="143"/>
      <c r="Q114" s="142"/>
      <c r="R114" s="143"/>
    </row>
    <row r="115" spans="1:18" s="139" customFormat="1" ht="15" customHeight="1" x14ac:dyDescent="0.2">
      <c r="A115" s="147">
        <v>27</v>
      </c>
      <c r="B115" s="146" t="s">
        <v>250</v>
      </c>
      <c r="C115" s="140" t="s">
        <v>249</v>
      </c>
      <c r="D115" s="140"/>
      <c r="E115" s="140"/>
      <c r="F115" s="138" t="s">
        <v>192</v>
      </c>
      <c r="G115" s="142" t="s">
        <v>242</v>
      </c>
      <c r="H115" s="196">
        <v>2</v>
      </c>
      <c r="I115" s="149"/>
      <c r="J115" s="144"/>
      <c r="K115" s="142"/>
      <c r="L115" s="143"/>
      <c r="M115" s="145"/>
      <c r="N115" s="144"/>
      <c r="O115" s="142"/>
      <c r="P115" s="143"/>
      <c r="Q115" s="142"/>
      <c r="R115" s="143"/>
    </row>
    <row r="116" spans="1:18" s="139" customFormat="1" ht="15" customHeight="1" x14ac:dyDescent="0.2">
      <c r="A116" s="147">
        <v>27</v>
      </c>
      <c r="B116" s="146" t="s">
        <v>250</v>
      </c>
      <c r="C116" s="140" t="s">
        <v>249</v>
      </c>
      <c r="D116" s="140"/>
      <c r="E116" s="140"/>
      <c r="F116" s="138" t="s">
        <v>192</v>
      </c>
      <c r="G116" s="142" t="s">
        <v>209</v>
      </c>
      <c r="H116" s="196">
        <v>15</v>
      </c>
      <c r="I116" s="197"/>
      <c r="J116" s="144"/>
      <c r="K116" s="142"/>
      <c r="L116" s="143"/>
      <c r="M116" s="145"/>
      <c r="N116" s="144"/>
      <c r="O116" s="142"/>
      <c r="P116" s="143"/>
      <c r="Q116" s="142"/>
      <c r="R116" s="143"/>
    </row>
    <row r="117" spans="1:18" s="139" customFormat="1" ht="15" customHeight="1" x14ac:dyDescent="0.2">
      <c r="A117" s="147">
        <v>27</v>
      </c>
      <c r="B117" s="146" t="s">
        <v>250</v>
      </c>
      <c r="C117" s="140" t="s">
        <v>249</v>
      </c>
      <c r="D117" s="140"/>
      <c r="E117" s="140"/>
      <c r="F117" s="138" t="s">
        <v>192</v>
      </c>
      <c r="G117" s="142" t="s">
        <v>239</v>
      </c>
      <c r="H117" s="196">
        <v>1</v>
      </c>
      <c r="I117" s="149"/>
      <c r="J117" s="144"/>
      <c r="K117" s="142"/>
      <c r="L117" s="143"/>
      <c r="M117" s="145"/>
      <c r="N117" s="144"/>
      <c r="O117" s="142"/>
      <c r="P117" s="143"/>
      <c r="Q117" s="142"/>
      <c r="R117" s="143"/>
    </row>
    <row r="118" spans="1:18" s="139" customFormat="1" ht="15" customHeight="1" x14ac:dyDescent="0.2">
      <c r="A118" s="147">
        <v>27</v>
      </c>
      <c r="B118" s="146" t="s">
        <v>250</v>
      </c>
      <c r="C118" s="140" t="s">
        <v>249</v>
      </c>
      <c r="D118" s="140"/>
      <c r="E118" s="140"/>
      <c r="F118" s="138" t="s">
        <v>192</v>
      </c>
      <c r="G118" s="149" t="s">
        <v>239</v>
      </c>
      <c r="H118" s="196">
        <v>29</v>
      </c>
      <c r="I118" s="197"/>
      <c r="J118" s="144"/>
      <c r="K118" s="142"/>
      <c r="L118" s="143"/>
      <c r="M118" s="145"/>
      <c r="N118" s="144"/>
      <c r="O118" s="142"/>
      <c r="P118" s="143"/>
      <c r="Q118" s="142"/>
      <c r="R118" s="143"/>
    </row>
    <row r="119" spans="1:18" s="139" customFormat="1" ht="15" customHeight="1" x14ac:dyDescent="0.2">
      <c r="A119" s="147">
        <v>27</v>
      </c>
      <c r="B119" s="146" t="s">
        <v>250</v>
      </c>
      <c r="C119" s="140" t="s">
        <v>249</v>
      </c>
      <c r="D119" s="140"/>
      <c r="E119" s="140"/>
      <c r="F119" s="138" t="s">
        <v>192</v>
      </c>
      <c r="G119" s="142" t="s">
        <v>247</v>
      </c>
      <c r="H119" s="198">
        <v>13</v>
      </c>
      <c r="I119" s="149"/>
      <c r="J119" s="144"/>
      <c r="K119" s="142"/>
      <c r="L119" s="143"/>
      <c r="M119" s="145"/>
      <c r="N119" s="144"/>
      <c r="O119" s="142"/>
      <c r="P119" s="143"/>
      <c r="Q119" s="142"/>
      <c r="R119" s="143"/>
    </row>
    <row r="120" spans="1:18" s="139" customFormat="1" ht="15" customHeight="1" x14ac:dyDescent="0.2">
      <c r="A120" s="147">
        <v>27</v>
      </c>
      <c r="B120" s="146" t="s">
        <v>246</v>
      </c>
      <c r="C120" s="140" t="s">
        <v>245</v>
      </c>
      <c r="D120" s="140"/>
      <c r="E120" s="140"/>
      <c r="F120" s="138" t="s">
        <v>192</v>
      </c>
      <c r="G120" s="142" t="s">
        <v>196</v>
      </c>
      <c r="H120" s="196">
        <v>10</v>
      </c>
      <c r="I120" s="197"/>
      <c r="J120" s="144"/>
      <c r="K120" s="142"/>
      <c r="L120" s="143"/>
      <c r="M120" s="145"/>
      <c r="N120" s="144"/>
      <c r="O120" s="142"/>
      <c r="P120" s="143"/>
      <c r="Q120" s="142"/>
      <c r="R120" s="143"/>
    </row>
    <row r="121" spans="1:18" s="139" customFormat="1" ht="15" customHeight="1" x14ac:dyDescent="0.2">
      <c r="A121" s="147">
        <v>27</v>
      </c>
      <c r="B121" s="146" t="s">
        <v>246</v>
      </c>
      <c r="C121" s="140" t="s">
        <v>245</v>
      </c>
      <c r="D121" s="140"/>
      <c r="E121" s="140"/>
      <c r="F121" s="138" t="s">
        <v>192</v>
      </c>
      <c r="G121" s="142" t="s">
        <v>224</v>
      </c>
      <c r="H121" s="196">
        <v>1</v>
      </c>
      <c r="I121" s="149"/>
      <c r="J121" s="144"/>
      <c r="K121" s="142"/>
      <c r="L121" s="143"/>
      <c r="M121" s="145"/>
      <c r="N121" s="144"/>
      <c r="O121" s="142"/>
      <c r="P121" s="143"/>
      <c r="Q121" s="142"/>
      <c r="R121" s="143"/>
    </row>
    <row r="122" spans="1:18" s="139" customFormat="1" ht="15" customHeight="1" x14ac:dyDescent="0.2">
      <c r="A122" s="147">
        <v>27</v>
      </c>
      <c r="B122" s="146" t="s">
        <v>246</v>
      </c>
      <c r="C122" s="140" t="s">
        <v>245</v>
      </c>
      <c r="D122" s="140"/>
      <c r="E122" s="140"/>
      <c r="F122" s="138" t="s">
        <v>192</v>
      </c>
      <c r="G122" s="142" t="s">
        <v>197</v>
      </c>
      <c r="H122" s="196">
        <v>16</v>
      </c>
      <c r="I122" s="197"/>
      <c r="J122" s="144"/>
      <c r="K122" s="142"/>
      <c r="L122" s="143"/>
      <c r="M122" s="145"/>
      <c r="N122" s="144"/>
      <c r="O122" s="142"/>
      <c r="P122" s="143"/>
      <c r="Q122" s="142"/>
      <c r="R122" s="143"/>
    </row>
    <row r="123" spans="1:18" s="139" customFormat="1" ht="15" customHeight="1" x14ac:dyDescent="0.2">
      <c r="A123" s="147">
        <v>27</v>
      </c>
      <c r="B123" s="146" t="s">
        <v>246</v>
      </c>
      <c r="C123" s="140" t="s">
        <v>245</v>
      </c>
      <c r="D123" s="140"/>
      <c r="E123" s="140"/>
      <c r="F123" s="138" t="s">
        <v>192</v>
      </c>
      <c r="G123" s="142" t="s">
        <v>242</v>
      </c>
      <c r="H123" s="196">
        <v>2</v>
      </c>
      <c r="I123" s="149"/>
      <c r="J123" s="144"/>
      <c r="K123" s="142"/>
      <c r="L123" s="143"/>
      <c r="M123" s="145"/>
      <c r="N123" s="144"/>
      <c r="O123" s="142"/>
      <c r="P123" s="143"/>
      <c r="Q123" s="142"/>
      <c r="R123" s="143"/>
    </row>
    <row r="124" spans="1:18" s="139" customFormat="1" ht="15" customHeight="1" x14ac:dyDescent="0.2">
      <c r="A124" s="147">
        <v>27</v>
      </c>
      <c r="B124" s="146" t="s">
        <v>246</v>
      </c>
      <c r="C124" s="140" t="s">
        <v>245</v>
      </c>
      <c r="D124" s="140"/>
      <c r="E124" s="140"/>
      <c r="F124" s="138" t="s">
        <v>192</v>
      </c>
      <c r="G124" s="142" t="s">
        <v>239</v>
      </c>
      <c r="H124" s="198">
        <v>8</v>
      </c>
      <c r="I124" s="197"/>
      <c r="J124" s="144"/>
      <c r="K124" s="142"/>
      <c r="L124" s="143"/>
      <c r="M124" s="145"/>
      <c r="N124" s="144"/>
      <c r="O124" s="142"/>
      <c r="P124" s="143"/>
      <c r="Q124" s="142"/>
      <c r="R124" s="143"/>
    </row>
    <row r="125" spans="1:18" s="139" customFormat="1" ht="15" customHeight="1" x14ac:dyDescent="0.2">
      <c r="A125" s="147">
        <v>27</v>
      </c>
      <c r="B125" s="146" t="s">
        <v>246</v>
      </c>
      <c r="C125" s="140" t="s">
        <v>245</v>
      </c>
      <c r="D125" s="140"/>
      <c r="E125" s="140"/>
      <c r="F125" s="138" t="s">
        <v>192</v>
      </c>
      <c r="G125" s="142" t="s">
        <v>248</v>
      </c>
      <c r="H125" s="196">
        <v>18</v>
      </c>
      <c r="I125" s="149"/>
      <c r="J125" s="144"/>
      <c r="K125" s="142"/>
      <c r="L125" s="143"/>
      <c r="M125" s="145"/>
      <c r="N125" s="144"/>
      <c r="O125" s="142"/>
      <c r="P125" s="143"/>
      <c r="Q125" s="142"/>
      <c r="R125" s="143"/>
    </row>
    <row r="126" spans="1:18" s="139" customFormat="1" ht="15" customHeight="1" x14ac:dyDescent="0.2">
      <c r="A126" s="147">
        <v>27</v>
      </c>
      <c r="B126" s="146" t="s">
        <v>246</v>
      </c>
      <c r="C126" s="140" t="s">
        <v>245</v>
      </c>
      <c r="D126" s="140"/>
      <c r="E126" s="140"/>
      <c r="F126" s="138" t="s">
        <v>192</v>
      </c>
      <c r="G126" s="142" t="s">
        <v>247</v>
      </c>
      <c r="H126" s="196">
        <v>6</v>
      </c>
      <c r="I126" s="197"/>
      <c r="J126" s="144"/>
      <c r="K126" s="142"/>
      <c r="L126" s="143"/>
      <c r="M126" s="145"/>
      <c r="N126" s="144"/>
      <c r="O126" s="142"/>
      <c r="P126" s="143"/>
      <c r="Q126" s="142"/>
      <c r="R126" s="143"/>
    </row>
    <row r="127" spans="1:18" s="139" customFormat="1" ht="15" customHeight="1" x14ac:dyDescent="0.2">
      <c r="A127" s="147">
        <v>27</v>
      </c>
      <c r="B127" s="146" t="s">
        <v>246</v>
      </c>
      <c r="C127" s="140" t="s">
        <v>245</v>
      </c>
      <c r="D127" s="140"/>
      <c r="E127" s="140"/>
      <c r="F127" s="138" t="s">
        <v>192</v>
      </c>
      <c r="G127" s="142" t="s">
        <v>244</v>
      </c>
      <c r="H127" s="196">
        <v>3</v>
      </c>
      <c r="I127" s="149"/>
      <c r="J127" s="144"/>
      <c r="K127" s="142"/>
      <c r="L127" s="143"/>
      <c r="M127" s="145"/>
      <c r="N127" s="144"/>
      <c r="O127" s="142"/>
      <c r="P127" s="143"/>
      <c r="Q127" s="142"/>
      <c r="R127" s="143"/>
    </row>
    <row r="128" spans="1:18" s="139" customFormat="1" ht="15" customHeight="1" x14ac:dyDescent="0.2">
      <c r="A128" s="140">
        <v>27</v>
      </c>
      <c r="B128" s="109" t="s">
        <v>241</v>
      </c>
      <c r="C128" s="140" t="s">
        <v>240</v>
      </c>
      <c r="D128" s="140"/>
      <c r="E128" s="140"/>
      <c r="F128" s="138" t="s">
        <v>192</v>
      </c>
      <c r="G128" s="142" t="s">
        <v>243</v>
      </c>
      <c r="H128" s="196">
        <v>2</v>
      </c>
      <c r="I128" s="197"/>
      <c r="J128" s="144"/>
      <c r="K128" s="142"/>
      <c r="L128" s="143"/>
      <c r="M128" s="145"/>
      <c r="N128" s="144"/>
      <c r="O128" s="142"/>
      <c r="P128" s="143"/>
      <c r="Q128" s="142"/>
      <c r="R128" s="143"/>
    </row>
    <row r="129" spans="1:18" s="139" customFormat="1" ht="15" customHeight="1" x14ac:dyDescent="0.2">
      <c r="A129" s="140">
        <v>27</v>
      </c>
      <c r="B129" s="109" t="s">
        <v>241</v>
      </c>
      <c r="C129" s="140" t="s">
        <v>240</v>
      </c>
      <c r="D129" s="140"/>
      <c r="E129" s="140"/>
      <c r="F129" s="138" t="s">
        <v>192</v>
      </c>
      <c r="G129" s="142" t="s">
        <v>197</v>
      </c>
      <c r="H129" s="196">
        <v>21</v>
      </c>
      <c r="I129" s="149"/>
      <c r="J129" s="144"/>
      <c r="K129" s="142"/>
      <c r="L129" s="143"/>
      <c r="M129" s="145"/>
      <c r="N129" s="144"/>
      <c r="O129" s="142"/>
      <c r="P129" s="143"/>
      <c r="Q129" s="142"/>
      <c r="R129" s="143"/>
    </row>
    <row r="130" spans="1:18" s="139" customFormat="1" ht="15" customHeight="1" x14ac:dyDescent="0.2">
      <c r="A130" s="140">
        <v>27</v>
      </c>
      <c r="B130" s="109" t="s">
        <v>241</v>
      </c>
      <c r="C130" s="140" t="s">
        <v>240</v>
      </c>
      <c r="D130" s="140"/>
      <c r="E130" s="140"/>
      <c r="F130" s="138" t="s">
        <v>192</v>
      </c>
      <c r="G130" s="142" t="s">
        <v>197</v>
      </c>
      <c r="H130" s="198">
        <v>22</v>
      </c>
      <c r="I130" s="197"/>
      <c r="J130" s="144"/>
      <c r="K130" s="142"/>
      <c r="L130" s="143"/>
      <c r="M130" s="145"/>
      <c r="N130" s="144"/>
      <c r="O130" s="142"/>
      <c r="P130" s="143"/>
      <c r="Q130" s="142"/>
      <c r="R130" s="143"/>
    </row>
    <row r="131" spans="1:18" s="139" customFormat="1" ht="15" customHeight="1" x14ac:dyDescent="0.2">
      <c r="A131" s="140">
        <v>27</v>
      </c>
      <c r="B131" s="109" t="s">
        <v>241</v>
      </c>
      <c r="C131" s="140" t="s">
        <v>240</v>
      </c>
      <c r="D131" s="140"/>
      <c r="E131" s="140"/>
      <c r="F131" s="138" t="s">
        <v>192</v>
      </c>
      <c r="G131" s="142" t="s">
        <v>242</v>
      </c>
      <c r="H131" s="196">
        <v>5</v>
      </c>
      <c r="I131" s="149"/>
      <c r="J131" s="144"/>
      <c r="K131" s="142"/>
      <c r="L131" s="143"/>
      <c r="M131" s="145"/>
      <c r="N131" s="144"/>
      <c r="O131" s="142"/>
      <c r="P131" s="143"/>
      <c r="Q131" s="142"/>
      <c r="R131" s="143"/>
    </row>
    <row r="132" spans="1:18" s="139" customFormat="1" ht="15" customHeight="1" x14ac:dyDescent="0.2">
      <c r="A132" s="140">
        <v>27</v>
      </c>
      <c r="B132" s="109" t="s">
        <v>241</v>
      </c>
      <c r="C132" s="140" t="s">
        <v>240</v>
      </c>
      <c r="D132" s="140"/>
      <c r="E132" s="140"/>
      <c r="F132" s="138" t="s">
        <v>192</v>
      </c>
      <c r="G132" s="142" t="s">
        <v>239</v>
      </c>
      <c r="H132" s="196">
        <v>10</v>
      </c>
      <c r="I132" s="197"/>
      <c r="J132" s="144"/>
      <c r="K132" s="142"/>
      <c r="L132" s="143"/>
      <c r="M132" s="145"/>
      <c r="N132" s="144"/>
      <c r="O132" s="142"/>
      <c r="P132" s="143"/>
      <c r="Q132" s="142"/>
      <c r="R132" s="143"/>
    </row>
    <row r="133" spans="1:18" s="139" customFormat="1" ht="15" customHeight="1" x14ac:dyDescent="0.2">
      <c r="A133" s="147">
        <v>31</v>
      </c>
      <c r="B133" s="146" t="s">
        <v>238</v>
      </c>
      <c r="C133" s="140" t="s">
        <v>237</v>
      </c>
      <c r="D133" s="140"/>
      <c r="E133" s="140" t="s">
        <v>192</v>
      </c>
      <c r="F133" s="138"/>
      <c r="G133" s="142" t="s">
        <v>206</v>
      </c>
      <c r="H133" s="196">
        <v>3</v>
      </c>
      <c r="I133" s="149"/>
      <c r="J133" s="144"/>
      <c r="K133" s="142"/>
      <c r="L133" s="143"/>
      <c r="M133" s="145"/>
      <c r="N133" s="144"/>
      <c r="O133" s="142"/>
      <c r="P133" s="143"/>
      <c r="Q133" s="142"/>
      <c r="R133" s="143"/>
    </row>
    <row r="134" spans="1:18" s="139" customFormat="1" ht="15" customHeight="1" x14ac:dyDescent="0.2">
      <c r="A134" s="147">
        <v>31</v>
      </c>
      <c r="B134" s="146" t="s">
        <v>238</v>
      </c>
      <c r="C134" s="140" t="s">
        <v>237</v>
      </c>
      <c r="D134" s="140"/>
      <c r="E134" s="140" t="s">
        <v>192</v>
      </c>
      <c r="F134" s="138"/>
      <c r="G134" s="142" t="s">
        <v>206</v>
      </c>
      <c r="H134" s="196">
        <v>14</v>
      </c>
      <c r="I134" s="197"/>
      <c r="J134" s="144"/>
      <c r="K134" s="142"/>
      <c r="L134" s="143"/>
      <c r="M134" s="145"/>
      <c r="N134" s="144"/>
      <c r="O134" s="142"/>
      <c r="P134" s="143"/>
      <c r="Q134" s="142"/>
      <c r="R134" s="143"/>
    </row>
    <row r="135" spans="1:18" s="139" customFormat="1" ht="15" customHeight="1" x14ac:dyDescent="0.2">
      <c r="A135" s="147">
        <v>40</v>
      </c>
      <c r="B135" s="146" t="s">
        <v>235</v>
      </c>
      <c r="C135" s="140" t="s">
        <v>234</v>
      </c>
      <c r="D135" s="140"/>
      <c r="E135" s="140"/>
      <c r="F135" s="138" t="s">
        <v>192</v>
      </c>
      <c r="G135" s="142" t="s">
        <v>236</v>
      </c>
      <c r="H135" s="196">
        <v>6</v>
      </c>
      <c r="I135" s="149"/>
      <c r="J135" s="144"/>
      <c r="K135" s="142"/>
      <c r="L135" s="143"/>
      <c r="M135" s="145"/>
      <c r="N135" s="144"/>
      <c r="O135" s="142"/>
      <c r="P135" s="143"/>
      <c r="Q135" s="142"/>
      <c r="R135" s="143"/>
    </row>
    <row r="136" spans="1:18" s="139" customFormat="1" ht="15" customHeight="1" x14ac:dyDescent="0.2">
      <c r="A136" s="147">
        <v>40</v>
      </c>
      <c r="B136" s="146" t="s">
        <v>235</v>
      </c>
      <c r="C136" s="140" t="s">
        <v>234</v>
      </c>
      <c r="D136" s="140"/>
      <c r="E136" s="140"/>
      <c r="F136" s="138" t="s">
        <v>192</v>
      </c>
      <c r="G136" s="142" t="s">
        <v>210</v>
      </c>
      <c r="H136" s="196">
        <v>7</v>
      </c>
      <c r="I136" s="197"/>
      <c r="J136" s="144"/>
      <c r="K136" s="142"/>
      <c r="L136" s="143"/>
      <c r="M136" s="145"/>
      <c r="N136" s="144"/>
      <c r="O136" s="142"/>
      <c r="P136" s="143"/>
      <c r="Q136" s="142"/>
      <c r="R136" s="143"/>
    </row>
    <row r="137" spans="1:18" s="139" customFormat="1" ht="15" customHeight="1" x14ac:dyDescent="0.2">
      <c r="A137" s="147">
        <v>40</v>
      </c>
      <c r="B137" s="146" t="s">
        <v>235</v>
      </c>
      <c r="C137" s="140" t="s">
        <v>234</v>
      </c>
      <c r="D137" s="140"/>
      <c r="E137" s="140"/>
      <c r="F137" s="138" t="s">
        <v>192</v>
      </c>
      <c r="G137" s="142" t="s">
        <v>191</v>
      </c>
      <c r="H137" s="196">
        <v>7</v>
      </c>
      <c r="I137" s="149"/>
      <c r="J137" s="144"/>
      <c r="K137" s="142"/>
      <c r="L137" s="143"/>
      <c r="M137" s="145"/>
      <c r="N137" s="144"/>
      <c r="O137" s="142"/>
      <c r="P137" s="143"/>
      <c r="Q137" s="142"/>
      <c r="R137" s="143"/>
    </row>
    <row r="138" spans="1:18" s="139" customFormat="1" ht="15" customHeight="1" x14ac:dyDescent="0.2">
      <c r="A138" s="147">
        <v>40</v>
      </c>
      <c r="B138" s="148" t="s">
        <v>233</v>
      </c>
      <c r="C138" s="140" t="s">
        <v>232</v>
      </c>
      <c r="D138" s="140"/>
      <c r="E138" s="140"/>
      <c r="F138" s="138" t="s">
        <v>192</v>
      </c>
      <c r="G138" s="142" t="s">
        <v>197</v>
      </c>
      <c r="H138" s="196">
        <v>7</v>
      </c>
      <c r="I138" s="197"/>
      <c r="J138" s="144"/>
      <c r="K138" s="142"/>
      <c r="L138" s="143"/>
      <c r="M138" s="145"/>
      <c r="N138" s="144"/>
      <c r="O138" s="142"/>
      <c r="P138" s="143"/>
      <c r="Q138" s="142"/>
      <c r="R138" s="143"/>
    </row>
    <row r="139" spans="1:18" s="139" customFormat="1" ht="15" customHeight="1" x14ac:dyDescent="0.2">
      <c r="A139" s="147">
        <v>40</v>
      </c>
      <c r="B139" s="148" t="s">
        <v>233</v>
      </c>
      <c r="C139" s="140" t="s">
        <v>232</v>
      </c>
      <c r="D139" s="140"/>
      <c r="E139" s="140"/>
      <c r="F139" s="138" t="s">
        <v>192</v>
      </c>
      <c r="G139" s="142" t="s">
        <v>197</v>
      </c>
      <c r="H139" s="196">
        <v>8</v>
      </c>
      <c r="I139" s="149"/>
      <c r="J139" s="144"/>
      <c r="K139" s="142"/>
      <c r="L139" s="143"/>
      <c r="M139" s="145"/>
      <c r="N139" s="144"/>
      <c r="O139" s="142"/>
      <c r="P139" s="143"/>
      <c r="Q139" s="142"/>
      <c r="R139" s="143"/>
    </row>
    <row r="140" spans="1:18" s="139" customFormat="1" ht="15" customHeight="1" x14ac:dyDescent="0.2">
      <c r="A140" s="147">
        <v>40</v>
      </c>
      <c r="B140" s="148" t="s">
        <v>233</v>
      </c>
      <c r="C140" s="140" t="s">
        <v>232</v>
      </c>
      <c r="D140" s="140"/>
      <c r="E140" s="140"/>
      <c r="F140" s="138" t="s">
        <v>192</v>
      </c>
      <c r="G140" s="142" t="s">
        <v>197</v>
      </c>
      <c r="H140" s="196">
        <v>8</v>
      </c>
      <c r="I140" s="197"/>
      <c r="J140" s="144"/>
      <c r="K140" s="142"/>
      <c r="L140" s="143"/>
      <c r="M140" s="145"/>
      <c r="N140" s="144"/>
      <c r="O140" s="142"/>
      <c r="P140" s="143"/>
      <c r="Q140" s="142"/>
      <c r="R140" s="143"/>
    </row>
    <row r="141" spans="1:18" s="139" customFormat="1" ht="15" customHeight="1" x14ac:dyDescent="0.2">
      <c r="A141" s="147">
        <v>40</v>
      </c>
      <c r="B141" s="148" t="s">
        <v>233</v>
      </c>
      <c r="C141" s="140" t="s">
        <v>232</v>
      </c>
      <c r="D141" s="140"/>
      <c r="E141" s="140"/>
      <c r="F141" s="138" t="s">
        <v>192</v>
      </c>
      <c r="G141" s="142" t="s">
        <v>197</v>
      </c>
      <c r="H141" s="198">
        <v>9</v>
      </c>
      <c r="I141" s="149"/>
      <c r="J141" s="144"/>
      <c r="K141" s="142"/>
      <c r="L141" s="143"/>
      <c r="M141" s="145"/>
      <c r="N141" s="144"/>
      <c r="O141" s="142"/>
      <c r="P141" s="143"/>
      <c r="Q141" s="142"/>
      <c r="R141" s="143"/>
    </row>
    <row r="142" spans="1:18" s="139" customFormat="1" ht="15" customHeight="1" x14ac:dyDescent="0.2">
      <c r="A142" s="147">
        <v>40</v>
      </c>
      <c r="B142" s="146" t="s">
        <v>231</v>
      </c>
      <c r="C142" s="140" t="s">
        <v>230</v>
      </c>
      <c r="D142" s="140"/>
      <c r="E142" s="140"/>
      <c r="F142" s="138" t="s">
        <v>192</v>
      </c>
      <c r="G142" s="142" t="s">
        <v>229</v>
      </c>
      <c r="H142" s="196">
        <v>19</v>
      </c>
      <c r="I142" s="197"/>
      <c r="J142" s="144"/>
      <c r="K142" s="142"/>
      <c r="L142" s="143"/>
      <c r="M142" s="145"/>
      <c r="N142" s="144"/>
      <c r="O142" s="142"/>
      <c r="P142" s="143"/>
      <c r="Q142" s="142"/>
      <c r="R142" s="143"/>
    </row>
    <row r="143" spans="1:18" s="139" customFormat="1" ht="15" customHeight="1" x14ac:dyDescent="0.2">
      <c r="A143" s="147">
        <v>40</v>
      </c>
      <c r="B143" s="146" t="s">
        <v>231</v>
      </c>
      <c r="C143" s="140" t="s">
        <v>230</v>
      </c>
      <c r="D143" s="140"/>
      <c r="E143" s="140"/>
      <c r="F143" s="138" t="s">
        <v>192</v>
      </c>
      <c r="G143" s="142" t="s">
        <v>229</v>
      </c>
      <c r="H143" s="196">
        <v>14</v>
      </c>
      <c r="I143" s="149"/>
      <c r="J143" s="144"/>
      <c r="K143" s="142"/>
      <c r="L143" s="143"/>
      <c r="M143" s="145"/>
      <c r="N143" s="144"/>
      <c r="O143" s="142"/>
      <c r="P143" s="143"/>
      <c r="Q143" s="142"/>
      <c r="R143" s="143"/>
    </row>
    <row r="144" spans="1:18" s="139" customFormat="1" ht="15" customHeight="1" x14ac:dyDescent="0.2">
      <c r="A144" s="147">
        <v>40</v>
      </c>
      <c r="B144" s="146" t="s">
        <v>228</v>
      </c>
      <c r="C144" s="140" t="s">
        <v>227</v>
      </c>
      <c r="D144" s="140"/>
      <c r="E144" s="140"/>
      <c r="F144" s="138" t="s">
        <v>192</v>
      </c>
      <c r="G144" s="142" t="s">
        <v>196</v>
      </c>
      <c r="H144" s="196">
        <v>21</v>
      </c>
      <c r="I144" s="197"/>
      <c r="J144" s="144"/>
      <c r="K144" s="142"/>
      <c r="L144" s="143"/>
      <c r="M144" s="145"/>
      <c r="N144" s="144"/>
      <c r="O144" s="142"/>
      <c r="P144" s="143"/>
      <c r="Q144" s="142"/>
      <c r="R144" s="143"/>
    </row>
    <row r="145" spans="1:18" s="139" customFormat="1" ht="15" customHeight="1" x14ac:dyDescent="0.2">
      <c r="A145" s="147">
        <v>40</v>
      </c>
      <c r="B145" s="146" t="s">
        <v>226</v>
      </c>
      <c r="C145" s="140" t="s">
        <v>225</v>
      </c>
      <c r="D145" s="140"/>
      <c r="E145" s="140"/>
      <c r="F145" s="138" t="s">
        <v>192</v>
      </c>
      <c r="G145" s="142" t="s">
        <v>197</v>
      </c>
      <c r="H145" s="196">
        <v>19</v>
      </c>
      <c r="I145" s="149"/>
      <c r="J145" s="144"/>
      <c r="K145" s="142"/>
      <c r="L145" s="143"/>
      <c r="M145" s="145"/>
      <c r="N145" s="144"/>
      <c r="O145" s="142"/>
      <c r="P145" s="143"/>
      <c r="Q145" s="142"/>
      <c r="R145" s="143"/>
    </row>
    <row r="146" spans="1:18" s="139" customFormat="1" ht="15" customHeight="1" x14ac:dyDescent="0.2">
      <c r="A146" s="147">
        <v>40</v>
      </c>
      <c r="B146" s="146" t="s">
        <v>226</v>
      </c>
      <c r="C146" s="140" t="s">
        <v>225</v>
      </c>
      <c r="D146" s="140"/>
      <c r="E146" s="140"/>
      <c r="F146" s="138" t="s">
        <v>192</v>
      </c>
      <c r="G146" s="142" t="s">
        <v>197</v>
      </c>
      <c r="H146" s="196">
        <v>10</v>
      </c>
      <c r="I146" s="197"/>
      <c r="J146" s="144"/>
      <c r="K146" s="142"/>
      <c r="L146" s="143"/>
      <c r="M146" s="145"/>
      <c r="N146" s="144"/>
      <c r="O146" s="142"/>
      <c r="P146" s="143"/>
      <c r="Q146" s="142"/>
      <c r="R146" s="143"/>
    </row>
    <row r="147" spans="1:18" s="139" customFormat="1" ht="15" customHeight="1" x14ac:dyDescent="0.2">
      <c r="A147" s="147">
        <v>42</v>
      </c>
      <c r="B147" s="146" t="s">
        <v>223</v>
      </c>
      <c r="C147" s="140" t="s">
        <v>222</v>
      </c>
      <c r="D147" s="140"/>
      <c r="E147" s="140"/>
      <c r="F147" s="138" t="s">
        <v>192</v>
      </c>
      <c r="G147" s="142" t="s">
        <v>224</v>
      </c>
      <c r="H147" s="196">
        <v>6</v>
      </c>
      <c r="I147" s="149"/>
      <c r="J147" s="144"/>
      <c r="K147" s="142"/>
      <c r="L147" s="143"/>
      <c r="M147" s="145"/>
      <c r="N147" s="144"/>
      <c r="O147" s="142"/>
      <c r="P147" s="143"/>
      <c r="Q147" s="142"/>
      <c r="R147" s="143"/>
    </row>
    <row r="148" spans="1:18" s="139" customFormat="1" ht="15" customHeight="1" x14ac:dyDescent="0.2">
      <c r="A148" s="147">
        <v>42</v>
      </c>
      <c r="B148" s="146" t="s">
        <v>223</v>
      </c>
      <c r="C148" s="140" t="s">
        <v>222</v>
      </c>
      <c r="D148" s="140"/>
      <c r="E148" s="140"/>
      <c r="F148" s="138" t="s">
        <v>192</v>
      </c>
      <c r="G148" s="142" t="s">
        <v>218</v>
      </c>
      <c r="H148" s="196">
        <v>21</v>
      </c>
      <c r="I148" s="197"/>
      <c r="J148" s="144"/>
      <c r="K148" s="142"/>
      <c r="L148" s="143"/>
      <c r="M148" s="145"/>
      <c r="N148" s="144"/>
      <c r="O148" s="142"/>
      <c r="P148" s="143"/>
      <c r="Q148" s="142"/>
      <c r="R148" s="143"/>
    </row>
    <row r="149" spans="1:18" s="139" customFormat="1" ht="15" customHeight="1" x14ac:dyDescent="0.2">
      <c r="A149" s="147">
        <v>45</v>
      </c>
      <c r="B149" s="146" t="s">
        <v>221</v>
      </c>
      <c r="C149" s="140" t="s">
        <v>220</v>
      </c>
      <c r="D149" s="140"/>
      <c r="E149" s="140"/>
      <c r="F149" s="138" t="s">
        <v>192</v>
      </c>
      <c r="G149" s="142" t="s">
        <v>218</v>
      </c>
      <c r="H149" s="196">
        <v>6</v>
      </c>
      <c r="I149" s="149"/>
      <c r="J149" s="144"/>
      <c r="K149" s="142"/>
      <c r="L149" s="143"/>
      <c r="M149" s="145"/>
      <c r="N149" s="144"/>
      <c r="O149" s="142"/>
      <c r="P149" s="143"/>
      <c r="Q149" s="142"/>
      <c r="R149" s="143"/>
    </row>
    <row r="150" spans="1:18" s="139" customFormat="1" ht="15" customHeight="1" x14ac:dyDescent="0.2">
      <c r="A150" s="147">
        <v>45</v>
      </c>
      <c r="B150" s="146" t="s">
        <v>221</v>
      </c>
      <c r="C150" s="140" t="s">
        <v>220</v>
      </c>
      <c r="D150" s="140"/>
      <c r="E150" s="140"/>
      <c r="F150" s="138" t="s">
        <v>192</v>
      </c>
      <c r="G150" s="142" t="s">
        <v>218</v>
      </c>
      <c r="H150" s="196">
        <v>15</v>
      </c>
      <c r="I150" s="197"/>
      <c r="J150" s="144"/>
      <c r="K150" s="142"/>
      <c r="L150" s="143"/>
      <c r="M150" s="145"/>
      <c r="N150" s="144"/>
      <c r="O150" s="142"/>
      <c r="P150" s="143"/>
      <c r="Q150" s="142"/>
      <c r="R150" s="143"/>
    </row>
    <row r="151" spans="1:18" s="139" customFormat="1" ht="15" customHeight="1" x14ac:dyDescent="0.2">
      <c r="A151" s="147">
        <v>45</v>
      </c>
      <c r="B151" s="146" t="s">
        <v>221</v>
      </c>
      <c r="C151" s="140" t="s">
        <v>220</v>
      </c>
      <c r="D151" s="140"/>
      <c r="E151" s="140"/>
      <c r="F151" s="138" t="s">
        <v>192</v>
      </c>
      <c r="G151" s="142" t="s">
        <v>197</v>
      </c>
      <c r="H151" s="196">
        <v>51</v>
      </c>
      <c r="I151" s="149"/>
      <c r="J151" s="144"/>
      <c r="K151" s="142"/>
      <c r="L151" s="143"/>
      <c r="M151" s="145"/>
      <c r="N151" s="144"/>
      <c r="O151" s="142"/>
      <c r="P151" s="143"/>
      <c r="Q151" s="142"/>
      <c r="R151" s="143"/>
    </row>
    <row r="152" spans="1:18" s="139" customFormat="1" ht="15" customHeight="1" x14ac:dyDescent="0.2">
      <c r="A152" s="147">
        <v>45</v>
      </c>
      <c r="B152" s="146" t="s">
        <v>221</v>
      </c>
      <c r="C152" s="140" t="s">
        <v>220</v>
      </c>
      <c r="D152" s="140"/>
      <c r="E152" s="140"/>
      <c r="F152" s="138" t="s">
        <v>192</v>
      </c>
      <c r="G152" s="142" t="s">
        <v>197</v>
      </c>
      <c r="H152" s="196">
        <v>26</v>
      </c>
      <c r="I152" s="197"/>
      <c r="J152" s="144"/>
      <c r="K152" s="142"/>
      <c r="L152" s="143"/>
      <c r="M152" s="145"/>
      <c r="N152" s="144"/>
      <c r="O152" s="142"/>
      <c r="P152" s="143"/>
      <c r="Q152" s="142"/>
      <c r="R152" s="143"/>
    </row>
    <row r="153" spans="1:18" s="139" customFormat="1" ht="15" customHeight="1" x14ac:dyDescent="0.2">
      <c r="A153" s="147">
        <v>45</v>
      </c>
      <c r="B153" s="146" t="s">
        <v>221</v>
      </c>
      <c r="C153" s="140" t="s">
        <v>220</v>
      </c>
      <c r="D153" s="140"/>
      <c r="E153" s="140"/>
      <c r="F153" s="138" t="s">
        <v>192</v>
      </c>
      <c r="G153" s="142" t="s">
        <v>197</v>
      </c>
      <c r="H153" s="196">
        <v>28</v>
      </c>
      <c r="I153" s="149"/>
      <c r="J153" s="144"/>
      <c r="K153" s="142"/>
      <c r="L153" s="143"/>
      <c r="M153" s="145"/>
      <c r="N153" s="144"/>
      <c r="O153" s="142"/>
      <c r="P153" s="143"/>
      <c r="Q153" s="142"/>
      <c r="R153" s="143"/>
    </row>
    <row r="154" spans="1:18" s="139" customFormat="1" ht="15" customHeight="1" x14ac:dyDescent="0.2">
      <c r="A154" s="147">
        <v>45</v>
      </c>
      <c r="B154" s="146" t="s">
        <v>221</v>
      </c>
      <c r="C154" s="140" t="s">
        <v>220</v>
      </c>
      <c r="D154" s="140"/>
      <c r="E154" s="140"/>
      <c r="F154" s="138" t="s">
        <v>192</v>
      </c>
      <c r="G154" s="142" t="s">
        <v>197</v>
      </c>
      <c r="H154" s="196">
        <v>11</v>
      </c>
      <c r="I154" s="197"/>
      <c r="J154" s="144"/>
      <c r="K154" s="142"/>
      <c r="L154" s="143"/>
      <c r="M154" s="145"/>
      <c r="N154" s="144"/>
      <c r="O154" s="142"/>
      <c r="P154" s="143"/>
      <c r="Q154" s="142"/>
      <c r="R154" s="143"/>
    </row>
    <row r="155" spans="1:18" s="139" customFormat="1" ht="15" customHeight="1" x14ac:dyDescent="0.2">
      <c r="A155" s="147">
        <v>45</v>
      </c>
      <c r="B155" s="146" t="s">
        <v>221</v>
      </c>
      <c r="C155" s="140" t="s">
        <v>220</v>
      </c>
      <c r="D155" s="140"/>
      <c r="E155" s="140"/>
      <c r="F155" s="138" t="s">
        <v>192</v>
      </c>
      <c r="G155" s="142" t="s">
        <v>197</v>
      </c>
      <c r="H155" s="196">
        <v>15</v>
      </c>
      <c r="I155" s="149"/>
      <c r="J155" s="144"/>
      <c r="K155" s="142"/>
      <c r="L155" s="143"/>
      <c r="M155" s="145"/>
      <c r="N155" s="144"/>
      <c r="O155" s="142"/>
      <c r="P155" s="143"/>
      <c r="Q155" s="142"/>
      <c r="R155" s="143"/>
    </row>
    <row r="156" spans="1:18" s="139" customFormat="1" ht="15" customHeight="1" x14ac:dyDescent="0.2">
      <c r="A156" s="147">
        <v>45</v>
      </c>
      <c r="B156" s="146" t="s">
        <v>221</v>
      </c>
      <c r="C156" s="140" t="s">
        <v>220</v>
      </c>
      <c r="D156" s="140"/>
      <c r="E156" s="140"/>
      <c r="F156" s="138" t="s">
        <v>192</v>
      </c>
      <c r="G156" s="142" t="s">
        <v>219</v>
      </c>
      <c r="H156" s="196">
        <v>22</v>
      </c>
      <c r="I156" s="197"/>
      <c r="J156" s="144"/>
      <c r="K156" s="142"/>
      <c r="L156" s="143"/>
      <c r="M156" s="145"/>
      <c r="N156" s="144"/>
      <c r="O156" s="142"/>
      <c r="P156" s="143"/>
      <c r="Q156" s="142"/>
      <c r="R156" s="143"/>
    </row>
    <row r="157" spans="1:18" s="139" customFormat="1" ht="15" customHeight="1" x14ac:dyDescent="0.2">
      <c r="A157" s="147">
        <v>45</v>
      </c>
      <c r="B157" s="146" t="s">
        <v>217</v>
      </c>
      <c r="C157" s="140" t="s">
        <v>216</v>
      </c>
      <c r="D157" s="140"/>
      <c r="E157" s="140"/>
      <c r="F157" s="138" t="s">
        <v>192</v>
      </c>
      <c r="G157" s="142" t="s">
        <v>218</v>
      </c>
      <c r="H157" s="198">
        <v>18</v>
      </c>
      <c r="I157" s="149"/>
      <c r="J157" s="144"/>
      <c r="K157" s="142"/>
      <c r="L157" s="143"/>
      <c r="M157" s="145"/>
      <c r="N157" s="144"/>
      <c r="O157" s="142"/>
      <c r="P157" s="143"/>
      <c r="Q157" s="142"/>
      <c r="R157" s="143"/>
    </row>
    <row r="158" spans="1:18" s="139" customFormat="1" ht="15" customHeight="1" x14ac:dyDescent="0.2">
      <c r="A158" s="147">
        <v>45</v>
      </c>
      <c r="B158" s="146" t="s">
        <v>217</v>
      </c>
      <c r="C158" s="140" t="s">
        <v>216</v>
      </c>
      <c r="D158" s="140"/>
      <c r="E158" s="140"/>
      <c r="F158" s="138" t="s">
        <v>192</v>
      </c>
      <c r="G158" s="142" t="s">
        <v>206</v>
      </c>
      <c r="H158" s="196">
        <v>6</v>
      </c>
      <c r="I158" s="197"/>
      <c r="J158" s="144"/>
      <c r="K158" s="142"/>
      <c r="L158" s="143"/>
      <c r="M158" s="145"/>
      <c r="N158" s="144"/>
      <c r="O158" s="142"/>
      <c r="P158" s="143"/>
      <c r="Q158" s="142"/>
      <c r="R158" s="143"/>
    </row>
    <row r="159" spans="1:18" s="139" customFormat="1" ht="15" customHeight="1" x14ac:dyDescent="0.2">
      <c r="A159" s="147">
        <v>50</v>
      </c>
      <c r="B159" s="109" t="s">
        <v>215</v>
      </c>
      <c r="C159" s="140" t="s">
        <v>214</v>
      </c>
      <c r="D159" s="140"/>
      <c r="E159" s="140"/>
      <c r="F159" s="138" t="s">
        <v>192</v>
      </c>
      <c r="G159" s="142" t="s">
        <v>213</v>
      </c>
      <c r="H159" s="196">
        <v>5</v>
      </c>
      <c r="I159" s="149"/>
      <c r="J159" s="144"/>
      <c r="K159" s="142"/>
      <c r="L159" s="143"/>
      <c r="M159" s="145"/>
      <c r="N159" s="144"/>
      <c r="O159" s="142"/>
      <c r="P159" s="143"/>
      <c r="Q159" s="142"/>
      <c r="R159" s="143"/>
    </row>
    <row r="160" spans="1:18" s="139" customFormat="1" ht="15" customHeight="1" x14ac:dyDescent="0.2">
      <c r="A160" s="147">
        <v>50</v>
      </c>
      <c r="B160" s="146" t="s">
        <v>212</v>
      </c>
      <c r="C160" s="140" t="s">
        <v>211</v>
      </c>
      <c r="D160" s="140"/>
      <c r="E160" s="140" t="s">
        <v>192</v>
      </c>
      <c r="F160" s="138"/>
      <c r="G160" s="142" t="s">
        <v>206</v>
      </c>
      <c r="H160" s="196">
        <v>3</v>
      </c>
      <c r="I160" s="197"/>
      <c r="J160" s="144"/>
      <c r="K160" s="142"/>
      <c r="L160" s="143"/>
      <c r="M160" s="145"/>
      <c r="N160" s="144"/>
      <c r="O160" s="142"/>
      <c r="P160" s="143"/>
      <c r="Q160" s="142"/>
      <c r="R160" s="143"/>
    </row>
    <row r="161" spans="1:18" s="139" customFormat="1" ht="15" customHeight="1" x14ac:dyDescent="0.2">
      <c r="A161" s="147">
        <v>50</v>
      </c>
      <c r="B161" s="146" t="s">
        <v>208</v>
      </c>
      <c r="C161" s="140" t="s">
        <v>207</v>
      </c>
      <c r="D161" s="140"/>
      <c r="E161" s="140"/>
      <c r="F161" s="138" t="s">
        <v>192</v>
      </c>
      <c r="G161" s="142" t="s">
        <v>210</v>
      </c>
      <c r="H161" s="196">
        <v>24</v>
      </c>
      <c r="I161" s="149"/>
      <c r="J161" s="144"/>
      <c r="K161" s="142"/>
      <c r="L161" s="143"/>
      <c r="M161" s="145"/>
      <c r="N161" s="144"/>
      <c r="O161" s="142"/>
      <c r="P161" s="143"/>
      <c r="Q161" s="142"/>
      <c r="R161" s="143"/>
    </row>
    <row r="162" spans="1:18" s="139" customFormat="1" ht="15" customHeight="1" x14ac:dyDescent="0.2">
      <c r="A162" s="147">
        <v>50</v>
      </c>
      <c r="B162" s="146" t="s">
        <v>208</v>
      </c>
      <c r="C162" s="140" t="s">
        <v>207</v>
      </c>
      <c r="D162" s="140"/>
      <c r="E162" s="140"/>
      <c r="F162" s="138" t="s">
        <v>192</v>
      </c>
      <c r="G162" s="142" t="s">
        <v>209</v>
      </c>
      <c r="H162" s="196">
        <v>4</v>
      </c>
      <c r="I162" s="197"/>
      <c r="J162" s="144"/>
      <c r="K162" s="142"/>
      <c r="L162" s="143"/>
      <c r="M162" s="145"/>
      <c r="N162" s="144"/>
      <c r="O162" s="142"/>
      <c r="P162" s="143"/>
      <c r="Q162" s="142"/>
      <c r="R162" s="143"/>
    </row>
    <row r="163" spans="1:18" s="139" customFormat="1" ht="15" customHeight="1" x14ac:dyDescent="0.2">
      <c r="A163" s="147">
        <v>50</v>
      </c>
      <c r="B163" s="146" t="s">
        <v>208</v>
      </c>
      <c r="C163" s="140" t="s">
        <v>207</v>
      </c>
      <c r="D163" s="140"/>
      <c r="E163" s="140"/>
      <c r="F163" s="138" t="s">
        <v>192</v>
      </c>
      <c r="G163" s="142" t="s">
        <v>203</v>
      </c>
      <c r="H163" s="196">
        <v>15</v>
      </c>
      <c r="I163" s="149"/>
      <c r="J163" s="144"/>
      <c r="K163" s="142"/>
      <c r="L163" s="143"/>
      <c r="M163" s="145"/>
      <c r="N163" s="144"/>
      <c r="O163" s="142"/>
      <c r="P163" s="143"/>
      <c r="Q163" s="142"/>
      <c r="R163" s="143"/>
    </row>
    <row r="164" spans="1:18" s="139" customFormat="1" ht="15" customHeight="1" x14ac:dyDescent="0.2">
      <c r="A164" s="147">
        <v>52</v>
      </c>
      <c r="B164" s="148" t="s">
        <v>205</v>
      </c>
      <c r="C164" s="140" t="s">
        <v>204</v>
      </c>
      <c r="D164" s="140"/>
      <c r="E164" s="140" t="s">
        <v>192</v>
      </c>
      <c r="F164" s="138"/>
      <c r="G164" s="142" t="s">
        <v>206</v>
      </c>
      <c r="H164" s="196">
        <v>3</v>
      </c>
      <c r="I164" s="197"/>
      <c r="J164" s="144"/>
      <c r="K164" s="142"/>
      <c r="L164" s="143"/>
      <c r="M164" s="145"/>
      <c r="N164" s="144"/>
      <c r="O164" s="142"/>
      <c r="P164" s="143"/>
      <c r="Q164" s="142"/>
      <c r="R164" s="143"/>
    </row>
    <row r="165" spans="1:18" s="139" customFormat="1" ht="15" customHeight="1" x14ac:dyDescent="0.2">
      <c r="A165" s="147">
        <v>52</v>
      </c>
      <c r="B165" s="148" t="s">
        <v>205</v>
      </c>
      <c r="C165" s="140" t="s">
        <v>204</v>
      </c>
      <c r="D165" s="140"/>
      <c r="E165" s="140" t="s">
        <v>192</v>
      </c>
      <c r="F165" s="138"/>
      <c r="G165" s="142" t="s">
        <v>206</v>
      </c>
      <c r="H165" s="196">
        <v>11</v>
      </c>
      <c r="I165" s="149"/>
      <c r="J165" s="144"/>
      <c r="K165" s="142"/>
      <c r="L165" s="143"/>
      <c r="M165" s="145"/>
      <c r="N165" s="144"/>
      <c r="O165" s="142"/>
      <c r="P165" s="143"/>
      <c r="Q165" s="142"/>
      <c r="R165" s="143"/>
    </row>
    <row r="166" spans="1:18" s="139" customFormat="1" ht="15" customHeight="1" x14ac:dyDescent="0.2">
      <c r="A166" s="147">
        <v>52</v>
      </c>
      <c r="B166" s="148" t="s">
        <v>205</v>
      </c>
      <c r="C166" s="140" t="s">
        <v>204</v>
      </c>
      <c r="D166" s="140"/>
      <c r="E166" s="140"/>
      <c r="F166" s="138" t="s">
        <v>192</v>
      </c>
      <c r="G166" s="142" t="s">
        <v>203</v>
      </c>
      <c r="H166" s="198">
        <v>22</v>
      </c>
      <c r="I166" s="197"/>
      <c r="J166" s="144"/>
      <c r="K166" s="142"/>
      <c r="L166" s="143"/>
      <c r="M166" s="145"/>
      <c r="N166" s="144"/>
      <c r="O166" s="142"/>
      <c r="P166" s="143"/>
      <c r="Q166" s="142"/>
      <c r="R166" s="143"/>
    </row>
    <row r="167" spans="1:18" s="139" customFormat="1" ht="15" customHeight="1" x14ac:dyDescent="0.2">
      <c r="A167" s="147">
        <v>52</v>
      </c>
      <c r="B167" s="148" t="s">
        <v>205</v>
      </c>
      <c r="C167" s="140" t="s">
        <v>204</v>
      </c>
      <c r="D167" s="140"/>
      <c r="E167" s="140"/>
      <c r="F167" s="138" t="s">
        <v>192</v>
      </c>
      <c r="G167" s="142" t="s">
        <v>203</v>
      </c>
      <c r="H167" s="196">
        <v>21</v>
      </c>
      <c r="I167" s="149"/>
      <c r="J167" s="144"/>
      <c r="K167" s="142"/>
      <c r="L167" s="143"/>
      <c r="M167" s="145"/>
      <c r="N167" s="144"/>
      <c r="O167" s="142"/>
      <c r="P167" s="143"/>
      <c r="Q167" s="142"/>
      <c r="R167" s="143"/>
    </row>
    <row r="168" spans="1:18" s="139" customFormat="1" ht="15" customHeight="1" x14ac:dyDescent="0.2">
      <c r="A168" s="147">
        <v>52</v>
      </c>
      <c r="B168" s="146" t="s">
        <v>202</v>
      </c>
      <c r="C168" s="140" t="s">
        <v>201</v>
      </c>
      <c r="D168" s="140"/>
      <c r="E168" s="140"/>
      <c r="F168" s="138" t="s">
        <v>192</v>
      </c>
      <c r="G168" s="142" t="s">
        <v>200</v>
      </c>
      <c r="H168" s="196">
        <v>1</v>
      </c>
      <c r="I168" s="197"/>
      <c r="J168" s="144"/>
      <c r="K168" s="142"/>
      <c r="L168" s="143"/>
      <c r="M168" s="145"/>
      <c r="N168" s="144"/>
      <c r="O168" s="142"/>
      <c r="P168" s="143"/>
      <c r="Q168" s="142"/>
      <c r="R168" s="143"/>
    </row>
    <row r="169" spans="1:18" s="139" customFormat="1" ht="15" customHeight="1" x14ac:dyDescent="0.2">
      <c r="A169" s="147">
        <v>54</v>
      </c>
      <c r="B169" s="146" t="s">
        <v>199</v>
      </c>
      <c r="C169" s="140" t="s">
        <v>198</v>
      </c>
      <c r="D169" s="140"/>
      <c r="E169" s="140"/>
      <c r="F169" s="138" t="s">
        <v>192</v>
      </c>
      <c r="G169" s="142" t="s">
        <v>197</v>
      </c>
      <c r="H169" s="196">
        <v>11</v>
      </c>
      <c r="I169" s="149"/>
      <c r="J169" s="144"/>
      <c r="K169" s="142"/>
      <c r="L169" s="143"/>
      <c r="M169" s="145"/>
      <c r="N169" s="144"/>
      <c r="O169" s="142"/>
      <c r="P169" s="143"/>
      <c r="Q169" s="142"/>
      <c r="R169" s="143"/>
    </row>
    <row r="170" spans="1:18" s="139" customFormat="1" ht="15" customHeight="1" x14ac:dyDescent="0.2">
      <c r="A170" s="147">
        <v>54</v>
      </c>
      <c r="B170" s="146" t="s">
        <v>199</v>
      </c>
      <c r="C170" s="140" t="s">
        <v>198</v>
      </c>
      <c r="D170" s="140"/>
      <c r="E170" s="140"/>
      <c r="F170" s="138" t="s">
        <v>192</v>
      </c>
      <c r="G170" s="142" t="s">
        <v>197</v>
      </c>
      <c r="H170" s="196">
        <v>17</v>
      </c>
      <c r="I170" s="197"/>
      <c r="J170" s="144"/>
      <c r="K170" s="142"/>
      <c r="L170" s="143"/>
      <c r="M170" s="145"/>
      <c r="N170" s="144"/>
      <c r="O170" s="142"/>
      <c r="P170" s="143"/>
      <c r="Q170" s="142"/>
      <c r="R170" s="143"/>
    </row>
    <row r="171" spans="1:18" s="139" customFormat="1" ht="15" customHeight="1" x14ac:dyDescent="0.2">
      <c r="A171" s="147">
        <v>54</v>
      </c>
      <c r="B171" s="146" t="s">
        <v>199</v>
      </c>
      <c r="C171" s="140" t="s">
        <v>198</v>
      </c>
      <c r="D171" s="140"/>
      <c r="E171" s="140"/>
      <c r="F171" s="138" t="s">
        <v>192</v>
      </c>
      <c r="G171" s="142" t="s">
        <v>197</v>
      </c>
      <c r="H171" s="196">
        <v>10</v>
      </c>
      <c r="I171" s="149"/>
      <c r="J171" s="144"/>
      <c r="K171" s="142"/>
      <c r="L171" s="143"/>
      <c r="M171" s="145"/>
      <c r="N171" s="144"/>
      <c r="O171" s="142"/>
      <c r="P171" s="143"/>
      <c r="Q171" s="142"/>
      <c r="R171" s="143"/>
    </row>
    <row r="172" spans="1:18" s="139" customFormat="1" ht="15" customHeight="1" x14ac:dyDescent="0.2">
      <c r="A172" s="147">
        <v>54</v>
      </c>
      <c r="B172" s="146" t="s">
        <v>199</v>
      </c>
      <c r="C172" s="140" t="s">
        <v>198</v>
      </c>
      <c r="D172" s="140"/>
      <c r="E172" s="140"/>
      <c r="F172" s="138" t="s">
        <v>192</v>
      </c>
      <c r="G172" s="142" t="s">
        <v>197</v>
      </c>
      <c r="H172" s="196">
        <v>11</v>
      </c>
      <c r="I172" s="197"/>
      <c r="J172" s="144"/>
      <c r="K172" s="142"/>
      <c r="L172" s="143"/>
      <c r="M172" s="145"/>
      <c r="N172" s="144"/>
      <c r="O172" s="142"/>
      <c r="P172" s="143"/>
      <c r="Q172" s="142"/>
      <c r="R172" s="143"/>
    </row>
    <row r="173" spans="1:18" s="139" customFormat="1" ht="15" customHeight="1" x14ac:dyDescent="0.2">
      <c r="A173" s="147">
        <v>54</v>
      </c>
      <c r="B173" s="146" t="s">
        <v>194</v>
      </c>
      <c r="C173" s="140" t="s">
        <v>193</v>
      </c>
      <c r="D173" s="140"/>
      <c r="E173" s="140"/>
      <c r="F173" s="138" t="s">
        <v>192</v>
      </c>
      <c r="G173" s="142" t="s">
        <v>196</v>
      </c>
      <c r="H173" s="198">
        <v>40</v>
      </c>
      <c r="I173" s="149"/>
      <c r="J173" s="144"/>
      <c r="K173" s="142"/>
      <c r="L173" s="143"/>
      <c r="M173" s="145"/>
      <c r="N173" s="144"/>
      <c r="O173" s="142"/>
      <c r="P173" s="143"/>
      <c r="Q173" s="142"/>
      <c r="R173" s="143"/>
    </row>
    <row r="174" spans="1:18" s="139" customFormat="1" ht="15" customHeight="1" x14ac:dyDescent="0.2">
      <c r="A174" s="147">
        <v>54</v>
      </c>
      <c r="B174" s="146" t="s">
        <v>194</v>
      </c>
      <c r="C174" s="140" t="s">
        <v>193</v>
      </c>
      <c r="D174" s="140"/>
      <c r="E174" s="140"/>
      <c r="F174" s="138" t="s">
        <v>192</v>
      </c>
      <c r="G174" s="142" t="s">
        <v>195</v>
      </c>
      <c r="H174" s="196">
        <v>10</v>
      </c>
      <c r="I174" s="197"/>
      <c r="J174" s="144"/>
      <c r="K174" s="142"/>
      <c r="L174" s="143"/>
      <c r="M174" s="145"/>
      <c r="N174" s="144"/>
      <c r="O174" s="142"/>
      <c r="P174" s="143"/>
      <c r="Q174" s="142"/>
      <c r="R174" s="143"/>
    </row>
    <row r="175" spans="1:18" s="139" customFormat="1" ht="15" customHeight="1" x14ac:dyDescent="0.2">
      <c r="A175" s="147">
        <v>54</v>
      </c>
      <c r="B175" s="146" t="s">
        <v>194</v>
      </c>
      <c r="C175" s="140" t="s">
        <v>193</v>
      </c>
      <c r="D175" s="140"/>
      <c r="E175" s="140"/>
      <c r="F175" s="138" t="s">
        <v>192</v>
      </c>
      <c r="G175" s="142" t="s">
        <v>191</v>
      </c>
      <c r="H175" s="196">
        <v>14</v>
      </c>
      <c r="I175" s="149"/>
      <c r="J175" s="144"/>
      <c r="K175" s="142"/>
      <c r="L175" s="143"/>
      <c r="M175" s="145"/>
      <c r="N175" s="144"/>
      <c r="O175" s="142"/>
      <c r="P175" s="143"/>
      <c r="Q175" s="142"/>
      <c r="R175" s="143"/>
    </row>
  </sheetData>
  <sheetProtection insertRows="0"/>
  <mergeCells count="11">
    <mergeCell ref="B4:D4"/>
    <mergeCell ref="A6:A7"/>
    <mergeCell ref="B6:B7"/>
    <mergeCell ref="C6:C7"/>
    <mergeCell ref="D6:F6"/>
    <mergeCell ref="G1:R1"/>
    <mergeCell ref="B2:D2"/>
    <mergeCell ref="G2:R2"/>
    <mergeCell ref="B3:D3"/>
    <mergeCell ref="G3:R3"/>
    <mergeCell ref="A1:F1"/>
  </mergeCells>
  <pageMargins left="0.31" right="0.2" top="0.32" bottom="0.5" header="0.25" footer="0.3"/>
  <pageSetup scale="52" fitToHeight="0" orientation="landscape" r:id="rId1"/>
  <headerFooter>
    <oddFooter>Page &amp;P of &amp;N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D70C411A542D949988830C81CCD482C" ma:contentTypeVersion="12" ma:contentTypeDescription="Create a new document." ma:contentTypeScope="" ma:versionID="806c54bd2c7fab75881c2f0997275baf">
  <xsd:schema xmlns:xsd="http://www.w3.org/2001/XMLSchema" xmlns:xs="http://www.w3.org/2001/XMLSchema" xmlns:p="http://schemas.microsoft.com/office/2006/metadata/properties" xmlns:ns3="d16ea573-1833-49a1-88bd-9780527a9e06" xmlns:ns4="51ba87ac-a6b4-4ef4-b22d-25dfad96cb6d" targetNamespace="http://schemas.microsoft.com/office/2006/metadata/properties" ma:root="true" ma:fieldsID="4dfa86b85edfa8876913d5317ddcd6c2" ns3:_="" ns4:_="">
    <xsd:import namespace="d16ea573-1833-49a1-88bd-9780527a9e06"/>
    <xsd:import namespace="51ba87ac-a6b4-4ef4-b22d-25dfad96cb6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ea573-1833-49a1-88bd-9780527a9e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ba87ac-a6b4-4ef4-b22d-25dfad96cb6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BDD8E6-193A-46E5-BF42-567FE4DFD515}">
  <ds:schemaRefs>
    <ds:schemaRef ds:uri="http://schemas.microsoft.com/sharepoint/v3/contenttype/forms"/>
  </ds:schemaRefs>
</ds:datastoreItem>
</file>

<file path=customXml/itemProps2.xml><?xml version="1.0" encoding="utf-8"?>
<ds:datastoreItem xmlns:ds="http://schemas.openxmlformats.org/officeDocument/2006/customXml" ds:itemID="{F1560F1A-6C86-4A14-A5F1-7383ABFB79C1}">
  <ds:schemaRefs>
    <ds:schemaRef ds:uri="http://purl.org/dc/elements/1.1/"/>
    <ds:schemaRef ds:uri="http://schemas.microsoft.com/office/2006/metadata/properties"/>
    <ds:schemaRef ds:uri="d16ea573-1833-49a1-88bd-9780527a9e06"/>
    <ds:schemaRef ds:uri="51ba87ac-a6b4-4ef4-b22d-25dfad96cb6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21AD64BD-265B-4823-987E-BF0186EE48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ea573-1833-49a1-88bd-9780527a9e06"/>
    <ds:schemaRef ds:uri="51ba87ac-a6b4-4ef4-b22d-25dfad96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Enrollment by Campus</vt:lpstr>
      <vt:lpstr>Operation &amp; Maintenance Summary</vt:lpstr>
      <vt:lpstr>Capital Improvement Fee Project</vt:lpstr>
      <vt:lpstr>Tuition Rate Schedule</vt:lpstr>
      <vt:lpstr>College Courses for H.S.</vt:lpstr>
      <vt:lpstr>'Capital Improvement Fee Project'!Print_Area</vt:lpstr>
      <vt:lpstr>'College Courses for H.S.'!Print_Area</vt:lpstr>
      <vt:lpstr>'Enrollment by Campus'!Print_Area</vt:lpstr>
      <vt:lpstr>'Operation &amp; Maintenance Summary'!Print_Area</vt:lpstr>
      <vt:lpstr>'Tuition Rate Schedule'!Print_Area</vt:lpstr>
      <vt:lpstr>'College Courses for H.S.'!Print_Titles</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Timm, Gary</dc:creator>
  <cp:lastModifiedBy>Roque, Matthew</cp:lastModifiedBy>
  <cp:lastPrinted>2023-12-20T14:20:28Z</cp:lastPrinted>
  <dcterms:created xsi:type="dcterms:W3CDTF">2018-10-16T14:14:25Z</dcterms:created>
  <dcterms:modified xsi:type="dcterms:W3CDTF">2024-04-25T18:31:14Z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0x0101008D70C411A542D949988830C81CCD482C</vt:lpwstr>
  </property>
</Properties>
</file>