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AB10565C-E07E-4277-ABBB-4B6B0AE0A5B9}" xr6:coauthVersionLast="47" xr6:coauthVersionMax="47" xr10:uidLastSave="{00000000-0000-0000-0000-000000000000}"/>
  <bookViews>
    <workbookView xWindow="-120" yWindow="-120" windowWidth="29040" windowHeight="17640" tabRatio="760" xr2:uid="{00000000-000D-0000-FFFF-FFFF00000000}"/>
  </bookViews>
  <sheets>
    <sheet name="Enrollment &amp; Tuition Summary" sheetId="6" r:id="rId1"/>
    <sheet name="Student Fee Schedule" sheetId="7" r:id="rId2"/>
    <sheet name="Student Financial Aid" sheetId="8" r:id="rId3"/>
    <sheet name="Cash Fund Revenue Summary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9" l="1"/>
  <c r="N69" i="9" l="1"/>
  <c r="N54" i="9"/>
  <c r="N31" i="9"/>
  <c r="N13" i="9"/>
  <c r="CC100" i="8"/>
  <c r="BU100" i="8"/>
  <c r="BV100" i="8" s="1"/>
  <c r="CC99" i="8"/>
  <c r="BU99" i="8"/>
  <c r="BV99" i="8" s="1"/>
  <c r="CC98" i="8"/>
  <c r="BU98" i="8"/>
  <c r="BV98" i="8" s="1"/>
  <c r="CC97" i="8"/>
  <c r="BU97" i="8"/>
  <c r="BV97" i="8" s="1"/>
  <c r="CC96" i="8"/>
  <c r="BU96" i="8"/>
  <c r="BV96" i="8" s="1"/>
  <c r="CC95" i="8"/>
  <c r="BU95" i="8"/>
  <c r="BV95" i="8" s="1"/>
  <c r="CC94" i="8"/>
  <c r="BU94" i="8"/>
  <c r="BV94" i="8" s="1"/>
  <c r="CC93" i="8"/>
  <c r="BU93" i="8"/>
  <c r="BV93" i="8" s="1"/>
  <c r="CC92" i="8"/>
  <c r="BU92" i="8"/>
  <c r="BV92" i="8" s="1"/>
  <c r="CC91" i="8"/>
  <c r="BU91" i="8"/>
  <c r="BV91" i="8" s="1"/>
  <c r="CC90" i="8"/>
  <c r="BU90" i="8"/>
  <c r="BV90" i="8" s="1"/>
  <c r="CC83" i="8"/>
  <c r="BU83" i="8"/>
  <c r="BV83" i="8" s="1"/>
  <c r="CC82" i="8"/>
  <c r="BU82" i="8"/>
  <c r="BV82" i="8" s="1"/>
  <c r="CC81" i="8"/>
  <c r="BU81" i="8"/>
  <c r="BV81" i="8" s="1"/>
  <c r="CC80" i="8"/>
  <c r="BU80" i="8"/>
  <c r="BV80" i="8" s="1"/>
  <c r="CC79" i="8"/>
  <c r="BU79" i="8"/>
  <c r="BV79" i="8" s="1"/>
  <c r="CC78" i="8"/>
  <c r="BU78" i="8"/>
  <c r="BV78" i="8" s="1"/>
  <c r="CC77" i="8"/>
  <c r="BU77" i="8"/>
  <c r="BV77" i="8" s="1"/>
  <c r="CC76" i="8"/>
  <c r="BU76" i="8"/>
  <c r="BV76" i="8" s="1"/>
  <c r="CC75" i="8"/>
  <c r="BU75" i="8"/>
  <c r="BV75" i="8" s="1"/>
  <c r="CC70" i="8"/>
  <c r="BU70" i="8"/>
  <c r="BV70" i="8" s="1"/>
  <c r="CC69" i="8"/>
  <c r="BU69" i="8"/>
  <c r="BV69" i="8" s="1"/>
  <c r="CC68" i="8"/>
  <c r="BU68" i="8"/>
  <c r="BV68" i="8" s="1"/>
  <c r="CC67" i="8"/>
  <c r="BU67" i="8"/>
  <c r="BV67" i="8" s="1"/>
  <c r="CC66" i="8"/>
  <c r="BU66" i="8"/>
  <c r="BV66" i="8" s="1"/>
  <c r="CC65" i="8"/>
  <c r="BU65" i="8"/>
  <c r="BV65" i="8" s="1"/>
  <c r="CC64" i="8"/>
  <c r="BU64" i="8"/>
  <c r="BV64" i="8" s="1"/>
  <c r="CC55" i="8"/>
  <c r="BU55" i="8"/>
  <c r="BV55" i="8" s="1"/>
  <c r="CC54" i="8"/>
  <c r="BU54" i="8"/>
  <c r="BV54" i="8" s="1"/>
  <c r="CC53" i="8"/>
  <c r="BU53" i="8"/>
  <c r="BV53" i="8" s="1"/>
  <c r="CC52" i="8"/>
  <c r="BU52" i="8"/>
  <c r="BV52" i="8" s="1"/>
  <c r="CC51" i="8"/>
  <c r="BU51" i="8"/>
  <c r="BV51" i="8" s="1"/>
  <c r="CC50" i="8"/>
  <c r="BU50" i="8"/>
  <c r="BV50" i="8" s="1"/>
  <c r="CC49" i="8"/>
  <c r="BU49" i="8"/>
  <c r="BV49" i="8" s="1"/>
  <c r="CC48" i="8"/>
  <c r="BU48" i="8"/>
  <c r="BV48" i="8" s="1"/>
  <c r="CC47" i="8"/>
  <c r="BU47" i="8"/>
  <c r="BV47" i="8" s="1"/>
  <c r="CC46" i="8"/>
  <c r="BU46" i="8"/>
  <c r="BV46" i="8" s="1"/>
  <c r="CC45" i="8"/>
  <c r="BU45" i="8"/>
  <c r="BV45" i="8" s="1"/>
  <c r="CC40" i="8"/>
  <c r="BU40" i="8"/>
  <c r="BV40" i="8" s="1"/>
  <c r="CC39" i="8"/>
  <c r="BU39" i="8"/>
  <c r="BV39" i="8" s="1"/>
  <c r="CC38" i="8"/>
  <c r="BU38" i="8"/>
  <c r="BV38" i="8" s="1"/>
  <c r="CC37" i="8"/>
  <c r="BU37" i="8"/>
  <c r="BV37" i="8" s="1"/>
  <c r="CC36" i="8"/>
  <c r="BU36" i="8"/>
  <c r="BV36" i="8" s="1"/>
  <c r="CC35" i="8"/>
  <c r="BU35" i="8"/>
  <c r="BV35" i="8" s="1"/>
  <c r="CC34" i="8"/>
  <c r="BU34" i="8"/>
  <c r="BV34" i="8" s="1"/>
  <c r="CC33" i="8"/>
  <c r="BU33" i="8"/>
  <c r="BV33" i="8" s="1"/>
  <c r="CC32" i="8"/>
  <c r="BU32" i="8"/>
  <c r="BV32" i="8" s="1"/>
  <c r="CC27" i="8"/>
  <c r="BU27" i="8"/>
  <c r="BV27" i="8" s="1"/>
  <c r="CC26" i="8"/>
  <c r="BU26" i="8"/>
  <c r="BV26" i="8" s="1"/>
  <c r="CC25" i="8"/>
  <c r="BU25" i="8"/>
  <c r="BV25" i="8" s="1"/>
  <c r="CC24" i="8"/>
  <c r="BU24" i="8"/>
  <c r="BV24" i="8" s="1"/>
  <c r="CC23" i="8"/>
  <c r="BU23" i="8"/>
  <c r="BV23" i="8" s="1"/>
  <c r="CC22" i="8"/>
  <c r="BU22" i="8"/>
  <c r="BV22" i="8" s="1"/>
  <c r="CC21" i="8"/>
  <c r="BU21" i="8"/>
  <c r="BV21" i="8" s="1"/>
  <c r="CC20" i="8"/>
  <c r="BU20" i="8"/>
  <c r="BV20" i="8" s="1"/>
  <c r="CC19" i="8"/>
  <c r="BU19" i="8"/>
  <c r="BV19" i="8" s="1"/>
  <c r="CC18" i="8"/>
  <c r="BU18" i="8"/>
  <c r="BV18" i="8" s="1"/>
  <c r="CC17" i="8"/>
  <c r="BU17" i="8"/>
  <c r="BV17" i="8" s="1"/>
  <c r="CC16" i="8"/>
  <c r="BU16" i="8"/>
  <c r="BV16" i="8" s="1"/>
  <c r="CC15" i="8"/>
  <c r="BU15" i="8"/>
  <c r="BV15" i="8" s="1"/>
  <c r="CC14" i="8"/>
  <c r="BU14" i="8"/>
  <c r="BV14" i="8" s="1"/>
  <c r="CC13" i="8"/>
  <c r="BU13" i="8"/>
  <c r="BV13" i="8" s="1"/>
  <c r="CC12" i="8"/>
  <c r="BU12" i="8"/>
  <c r="BV12" i="8" s="1"/>
  <c r="Y44" i="7"/>
  <c r="BD22" i="6"/>
  <c r="BD18" i="6"/>
  <c r="AY22" i="6"/>
  <c r="AY18" i="6"/>
  <c r="BN64" i="8"/>
  <c r="N56" i="9" l="1"/>
  <c r="M69" i="9"/>
  <c r="M54" i="9"/>
  <c r="M31" i="9"/>
  <c r="M13" i="9"/>
  <c r="BS100" i="8"/>
  <c r="BK100" i="8"/>
  <c r="BL100" i="8" s="1"/>
  <c r="BS99" i="8"/>
  <c r="BK99" i="8"/>
  <c r="BL99" i="8" s="1"/>
  <c r="BS98" i="8"/>
  <c r="BK98" i="8"/>
  <c r="BL98" i="8" s="1"/>
  <c r="BS97" i="8"/>
  <c r="BK97" i="8"/>
  <c r="BL97" i="8" s="1"/>
  <c r="BS96" i="8"/>
  <c r="BK96" i="8"/>
  <c r="BL96" i="8" s="1"/>
  <c r="BS95" i="8"/>
  <c r="BK95" i="8"/>
  <c r="BL95" i="8" s="1"/>
  <c r="BS94" i="8"/>
  <c r="BK94" i="8"/>
  <c r="BL94" i="8" s="1"/>
  <c r="BS93" i="8"/>
  <c r="BK93" i="8"/>
  <c r="BL93" i="8" s="1"/>
  <c r="BS92" i="8"/>
  <c r="BK92" i="8"/>
  <c r="BL92" i="8" s="1"/>
  <c r="BS91" i="8"/>
  <c r="BK91" i="8"/>
  <c r="BL91" i="8" s="1"/>
  <c r="BS90" i="8"/>
  <c r="BK90" i="8"/>
  <c r="BL90" i="8" s="1"/>
  <c r="BS83" i="8"/>
  <c r="BK83" i="8"/>
  <c r="BL83" i="8" s="1"/>
  <c r="BS82" i="8"/>
  <c r="BK82" i="8"/>
  <c r="BL82" i="8" s="1"/>
  <c r="BS81" i="8"/>
  <c r="BK81" i="8"/>
  <c r="BL81" i="8" s="1"/>
  <c r="BS80" i="8"/>
  <c r="BK80" i="8"/>
  <c r="BL80" i="8" s="1"/>
  <c r="BS79" i="8"/>
  <c r="BK79" i="8"/>
  <c r="BL79" i="8" s="1"/>
  <c r="BS78" i="8"/>
  <c r="BK78" i="8"/>
  <c r="BL78" i="8" s="1"/>
  <c r="BS77" i="8"/>
  <c r="BK77" i="8"/>
  <c r="BL77" i="8" s="1"/>
  <c r="BS76" i="8"/>
  <c r="BK76" i="8"/>
  <c r="BL76" i="8" s="1"/>
  <c r="BS75" i="8"/>
  <c r="BK75" i="8"/>
  <c r="BL75" i="8" s="1"/>
  <c r="BS70" i="8"/>
  <c r="BK70" i="8"/>
  <c r="BL70" i="8" s="1"/>
  <c r="BS69" i="8"/>
  <c r="BK69" i="8"/>
  <c r="BL69" i="8" s="1"/>
  <c r="BS68" i="8"/>
  <c r="BK68" i="8"/>
  <c r="BL68" i="8" s="1"/>
  <c r="BS67" i="8"/>
  <c r="BK67" i="8"/>
  <c r="BL67" i="8" s="1"/>
  <c r="BS66" i="8"/>
  <c r="BK66" i="8"/>
  <c r="BL66" i="8" s="1"/>
  <c r="BS65" i="8"/>
  <c r="BK65" i="8"/>
  <c r="BL65" i="8" s="1"/>
  <c r="BS64" i="8"/>
  <c r="BK64" i="8"/>
  <c r="BL64" i="8" s="1"/>
  <c r="BS55" i="8"/>
  <c r="BK55" i="8"/>
  <c r="BL55" i="8" s="1"/>
  <c r="BS54" i="8"/>
  <c r="BK54" i="8"/>
  <c r="BL54" i="8" s="1"/>
  <c r="BS53" i="8"/>
  <c r="BK53" i="8"/>
  <c r="BL53" i="8" s="1"/>
  <c r="BS52" i="8"/>
  <c r="BK52" i="8"/>
  <c r="BL52" i="8" s="1"/>
  <c r="BS51" i="8"/>
  <c r="BK51" i="8"/>
  <c r="BL51" i="8" s="1"/>
  <c r="BS50" i="8"/>
  <c r="BK50" i="8"/>
  <c r="BL50" i="8" s="1"/>
  <c r="BS49" i="8"/>
  <c r="BK49" i="8"/>
  <c r="BL49" i="8" s="1"/>
  <c r="BS48" i="8"/>
  <c r="BK48" i="8"/>
  <c r="BL48" i="8" s="1"/>
  <c r="BS47" i="8"/>
  <c r="BK47" i="8"/>
  <c r="BL47" i="8" s="1"/>
  <c r="BS46" i="8"/>
  <c r="BK46" i="8"/>
  <c r="BL46" i="8" s="1"/>
  <c r="BS45" i="8"/>
  <c r="BK45" i="8"/>
  <c r="BL45" i="8" s="1"/>
  <c r="BS40" i="8"/>
  <c r="BK40" i="8"/>
  <c r="BL40" i="8" s="1"/>
  <c r="BS39" i="8"/>
  <c r="BK39" i="8"/>
  <c r="BL39" i="8" s="1"/>
  <c r="BS38" i="8"/>
  <c r="BK38" i="8"/>
  <c r="BL38" i="8" s="1"/>
  <c r="BS37" i="8"/>
  <c r="BK37" i="8"/>
  <c r="BL37" i="8" s="1"/>
  <c r="BS36" i="8"/>
  <c r="BK36" i="8"/>
  <c r="BL36" i="8" s="1"/>
  <c r="BS35" i="8"/>
  <c r="BK35" i="8"/>
  <c r="BL35" i="8" s="1"/>
  <c r="BS34" i="8"/>
  <c r="BK34" i="8"/>
  <c r="BL34" i="8" s="1"/>
  <c r="BS33" i="8"/>
  <c r="BK33" i="8"/>
  <c r="BL33" i="8" s="1"/>
  <c r="BS32" i="8"/>
  <c r="BK32" i="8"/>
  <c r="BL32" i="8" s="1"/>
  <c r="BS27" i="8"/>
  <c r="BK27" i="8"/>
  <c r="BL27" i="8" s="1"/>
  <c r="BS26" i="8"/>
  <c r="BK26" i="8"/>
  <c r="BL26" i="8" s="1"/>
  <c r="BS25" i="8"/>
  <c r="BK25" i="8"/>
  <c r="BL25" i="8" s="1"/>
  <c r="BS24" i="8"/>
  <c r="BK24" i="8"/>
  <c r="BL24" i="8" s="1"/>
  <c r="BS23" i="8"/>
  <c r="BK23" i="8"/>
  <c r="BL23" i="8" s="1"/>
  <c r="BS22" i="8"/>
  <c r="BK22" i="8"/>
  <c r="BL22" i="8" s="1"/>
  <c r="BS21" i="8"/>
  <c r="BK21" i="8"/>
  <c r="BL21" i="8" s="1"/>
  <c r="BS20" i="8"/>
  <c r="BK20" i="8"/>
  <c r="BL20" i="8" s="1"/>
  <c r="BS19" i="8"/>
  <c r="BK19" i="8"/>
  <c r="BL19" i="8" s="1"/>
  <c r="BS18" i="8"/>
  <c r="BK18" i="8"/>
  <c r="BL18" i="8" s="1"/>
  <c r="BS17" i="8"/>
  <c r="BK17" i="8"/>
  <c r="BL17" i="8" s="1"/>
  <c r="BS16" i="8"/>
  <c r="BK16" i="8"/>
  <c r="BL16" i="8" s="1"/>
  <c r="BS15" i="8"/>
  <c r="BK15" i="8"/>
  <c r="BL15" i="8" s="1"/>
  <c r="BS14" i="8"/>
  <c r="BK14" i="8"/>
  <c r="BL14" i="8" s="1"/>
  <c r="BS13" i="8"/>
  <c r="BK13" i="8"/>
  <c r="BL13" i="8" s="1"/>
  <c r="BS12" i="8"/>
  <c r="BK12" i="8"/>
  <c r="BL12" i="8" s="1"/>
  <c r="BS11" i="8"/>
  <c r="AO22" i="6"/>
  <c r="AE18" i="6"/>
  <c r="AJ18" i="6"/>
  <c r="AO18" i="6"/>
  <c r="BS85" i="8" l="1"/>
  <c r="BS57" i="8"/>
  <c r="BS42" i="8"/>
  <c r="BS72" i="8"/>
  <c r="BS102" i="8"/>
  <c r="BS29" i="8"/>
  <c r="M56" i="9"/>
  <c r="BI76" i="8"/>
  <c r="BI77" i="8"/>
  <c r="BI78" i="8"/>
  <c r="BI79" i="8"/>
  <c r="BI80" i="8"/>
  <c r="BI81" i="8"/>
  <c r="BI82" i="8"/>
  <c r="BI83" i="8"/>
  <c r="AO100" i="8"/>
  <c r="AO99" i="8"/>
  <c r="AO98" i="8"/>
  <c r="AO97" i="8"/>
  <c r="AO96" i="8"/>
  <c r="AO95" i="8"/>
  <c r="AO94" i="8"/>
  <c r="AO93" i="8"/>
  <c r="AO92" i="8"/>
  <c r="AO91" i="8"/>
  <c r="AO90" i="8"/>
  <c r="AO83" i="8"/>
  <c r="AO82" i="8"/>
  <c r="AO81" i="8"/>
  <c r="AO80" i="8"/>
  <c r="AO79" i="8"/>
  <c r="AO78" i="8"/>
  <c r="AO77" i="8"/>
  <c r="AO76" i="8"/>
  <c r="AO75" i="8"/>
  <c r="AO70" i="8"/>
  <c r="AO69" i="8"/>
  <c r="AO68" i="8"/>
  <c r="AO67" i="8"/>
  <c r="AO66" i="8"/>
  <c r="AO65" i="8"/>
  <c r="AO64" i="8"/>
  <c r="AO55" i="8"/>
  <c r="AO54" i="8"/>
  <c r="AO53" i="8"/>
  <c r="AO52" i="8"/>
  <c r="AO51" i="8"/>
  <c r="AO50" i="8"/>
  <c r="AO49" i="8"/>
  <c r="AO48" i="8"/>
  <c r="AO47" i="8"/>
  <c r="AO46" i="8"/>
  <c r="AO45" i="8"/>
  <c r="AO40" i="8"/>
  <c r="AO39" i="8"/>
  <c r="AO38" i="8"/>
  <c r="AO37" i="8"/>
  <c r="AO36" i="8"/>
  <c r="AO35" i="8"/>
  <c r="AO34" i="8"/>
  <c r="AO33" i="8"/>
  <c r="AO32" i="8"/>
  <c r="AO27" i="8"/>
  <c r="AO26" i="8"/>
  <c r="AO25" i="8"/>
  <c r="AO24" i="8"/>
  <c r="AO23" i="8"/>
  <c r="AO22" i="8"/>
  <c r="AO21" i="8"/>
  <c r="AO20" i="8"/>
  <c r="AO19" i="8"/>
  <c r="AO18" i="8"/>
  <c r="AO17" i="8"/>
  <c r="AO16" i="8"/>
  <c r="AO15" i="8"/>
  <c r="AO14" i="8"/>
  <c r="AO13" i="8"/>
  <c r="AO12" i="8"/>
  <c r="AO11" i="8"/>
  <c r="AE100" i="8"/>
  <c r="AE99" i="8"/>
  <c r="AE98" i="8"/>
  <c r="AE97" i="8"/>
  <c r="AE96" i="8"/>
  <c r="AE95" i="8"/>
  <c r="AE94" i="8"/>
  <c r="AE93" i="8"/>
  <c r="AE92" i="8"/>
  <c r="AE91" i="8"/>
  <c r="AE90" i="8"/>
  <c r="AE83" i="8"/>
  <c r="AE82" i="8"/>
  <c r="AE81" i="8"/>
  <c r="AE80" i="8"/>
  <c r="AE79" i="8"/>
  <c r="AE78" i="8"/>
  <c r="AE77" i="8"/>
  <c r="AE76" i="8"/>
  <c r="AE75" i="8"/>
  <c r="AE70" i="8"/>
  <c r="AE69" i="8"/>
  <c r="AE68" i="8"/>
  <c r="AE67" i="8"/>
  <c r="AE66" i="8"/>
  <c r="AE65" i="8"/>
  <c r="AE64" i="8"/>
  <c r="AE55" i="8"/>
  <c r="AE54" i="8"/>
  <c r="AE53" i="8"/>
  <c r="AE52" i="8"/>
  <c r="AE51" i="8"/>
  <c r="AE50" i="8"/>
  <c r="AE49" i="8"/>
  <c r="AE48" i="8"/>
  <c r="AE47" i="8"/>
  <c r="AE46" i="8"/>
  <c r="AE45" i="8"/>
  <c r="AE40" i="8"/>
  <c r="AE39" i="8"/>
  <c r="AE38" i="8"/>
  <c r="AE37" i="8"/>
  <c r="AE36" i="8"/>
  <c r="AE35" i="8"/>
  <c r="AE34" i="8"/>
  <c r="AE33" i="8"/>
  <c r="AE32" i="8"/>
  <c r="AE27" i="8"/>
  <c r="AE26" i="8"/>
  <c r="AE25" i="8"/>
  <c r="AE24" i="8"/>
  <c r="AE23" i="8"/>
  <c r="AE22" i="8"/>
  <c r="AE21" i="8"/>
  <c r="AE20" i="8"/>
  <c r="AE19" i="8"/>
  <c r="AE18" i="8"/>
  <c r="AE17" i="8"/>
  <c r="AE16" i="8"/>
  <c r="AE15" i="8"/>
  <c r="AE14" i="8"/>
  <c r="AE13" i="8"/>
  <c r="AE12" i="8"/>
  <c r="AE11" i="8"/>
  <c r="U100" i="8"/>
  <c r="U99" i="8"/>
  <c r="U98" i="8"/>
  <c r="U97" i="8"/>
  <c r="U96" i="8"/>
  <c r="U95" i="8"/>
  <c r="U94" i="8"/>
  <c r="U93" i="8"/>
  <c r="U92" i="8"/>
  <c r="U91" i="8"/>
  <c r="U90" i="8"/>
  <c r="U83" i="8"/>
  <c r="U82" i="8"/>
  <c r="U81" i="8"/>
  <c r="U80" i="8"/>
  <c r="U79" i="8"/>
  <c r="U78" i="8"/>
  <c r="U77" i="8"/>
  <c r="U76" i="8"/>
  <c r="U75" i="8"/>
  <c r="U70" i="8"/>
  <c r="U69" i="8"/>
  <c r="U68" i="8"/>
  <c r="U67" i="8"/>
  <c r="U66" i="8"/>
  <c r="U65" i="8"/>
  <c r="U64" i="8"/>
  <c r="U55" i="8"/>
  <c r="U54" i="8"/>
  <c r="U53" i="8"/>
  <c r="U52" i="8"/>
  <c r="U51" i="8"/>
  <c r="U50" i="8"/>
  <c r="U49" i="8"/>
  <c r="U48" i="8"/>
  <c r="U47" i="8"/>
  <c r="U46" i="8"/>
  <c r="U45" i="8"/>
  <c r="U40" i="8"/>
  <c r="U39" i="8"/>
  <c r="U38" i="8"/>
  <c r="U37" i="8"/>
  <c r="U36" i="8"/>
  <c r="U35" i="8"/>
  <c r="U34" i="8"/>
  <c r="U33" i="8"/>
  <c r="U32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K100" i="8"/>
  <c r="K99" i="8"/>
  <c r="K98" i="8"/>
  <c r="K97" i="8"/>
  <c r="K96" i="8"/>
  <c r="K95" i="8"/>
  <c r="K94" i="8"/>
  <c r="K93" i="8"/>
  <c r="K92" i="8"/>
  <c r="K91" i="8"/>
  <c r="K90" i="8"/>
  <c r="K83" i="8"/>
  <c r="K82" i="8"/>
  <c r="K81" i="8"/>
  <c r="K80" i="8"/>
  <c r="K79" i="8"/>
  <c r="K78" i="8"/>
  <c r="K77" i="8"/>
  <c r="K76" i="8"/>
  <c r="K75" i="8"/>
  <c r="K70" i="8"/>
  <c r="K69" i="8"/>
  <c r="K68" i="8"/>
  <c r="K67" i="8"/>
  <c r="K66" i="8"/>
  <c r="K65" i="8"/>
  <c r="K64" i="8"/>
  <c r="K55" i="8"/>
  <c r="K54" i="8"/>
  <c r="K53" i="8"/>
  <c r="K52" i="8"/>
  <c r="K51" i="8"/>
  <c r="K50" i="8"/>
  <c r="K49" i="8"/>
  <c r="K48" i="8"/>
  <c r="K47" i="8"/>
  <c r="K46" i="8"/>
  <c r="K45" i="8"/>
  <c r="K40" i="8"/>
  <c r="K39" i="8"/>
  <c r="K38" i="8"/>
  <c r="K37" i="8"/>
  <c r="K36" i="8"/>
  <c r="K35" i="8"/>
  <c r="K34" i="8"/>
  <c r="K33" i="8"/>
  <c r="K32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AY100" i="8"/>
  <c r="AY99" i="8"/>
  <c r="AY98" i="8"/>
  <c r="AY97" i="8"/>
  <c r="AY96" i="8"/>
  <c r="AY95" i="8"/>
  <c r="AY94" i="8"/>
  <c r="AY93" i="8"/>
  <c r="AY92" i="8"/>
  <c r="AY91" i="8"/>
  <c r="AY90" i="8"/>
  <c r="AY83" i="8"/>
  <c r="AY82" i="8"/>
  <c r="AY81" i="8"/>
  <c r="AY80" i="8"/>
  <c r="AY79" i="8"/>
  <c r="AY78" i="8"/>
  <c r="AY77" i="8"/>
  <c r="AY76" i="8"/>
  <c r="AY75" i="8"/>
  <c r="AY70" i="8"/>
  <c r="AY69" i="8"/>
  <c r="AY68" i="8"/>
  <c r="AY67" i="8"/>
  <c r="AY66" i="8"/>
  <c r="AY65" i="8"/>
  <c r="AY64" i="8"/>
  <c r="AY55" i="8"/>
  <c r="AY54" i="8"/>
  <c r="AY53" i="8"/>
  <c r="AY52" i="8"/>
  <c r="AY51" i="8"/>
  <c r="AY50" i="8"/>
  <c r="AY49" i="8"/>
  <c r="AY48" i="8"/>
  <c r="AY47" i="8"/>
  <c r="AY46" i="8"/>
  <c r="AY45" i="8"/>
  <c r="AY40" i="8"/>
  <c r="AY39" i="8"/>
  <c r="AY38" i="8"/>
  <c r="AY37" i="8"/>
  <c r="AY36" i="8"/>
  <c r="AY35" i="8"/>
  <c r="AY34" i="8"/>
  <c r="AY33" i="8"/>
  <c r="AY32" i="8"/>
  <c r="AY27" i="8"/>
  <c r="AY26" i="8"/>
  <c r="AY25" i="8"/>
  <c r="AY24" i="8"/>
  <c r="AY23" i="8"/>
  <c r="AY22" i="8"/>
  <c r="AY21" i="8"/>
  <c r="AY20" i="8"/>
  <c r="AY19" i="8"/>
  <c r="AY18" i="8"/>
  <c r="AY17" i="8"/>
  <c r="AY16" i="8"/>
  <c r="AY15" i="8"/>
  <c r="AY14" i="8"/>
  <c r="AY13" i="8"/>
  <c r="AY12" i="8"/>
  <c r="AY11" i="8"/>
  <c r="BI100" i="8"/>
  <c r="BI99" i="8"/>
  <c r="BI98" i="8"/>
  <c r="BI97" i="8"/>
  <c r="BI96" i="8"/>
  <c r="BI95" i="8"/>
  <c r="BI94" i="8"/>
  <c r="BI93" i="8"/>
  <c r="BI92" i="8"/>
  <c r="BI91" i="8"/>
  <c r="BI90" i="8"/>
  <c r="BI75" i="8"/>
  <c r="BI70" i="8"/>
  <c r="BI69" i="8"/>
  <c r="BI68" i="8"/>
  <c r="BI67" i="8"/>
  <c r="BI66" i="8"/>
  <c r="BI65" i="8"/>
  <c r="BI64" i="8"/>
  <c r="BI55" i="8"/>
  <c r="BI54" i="8"/>
  <c r="BI53" i="8"/>
  <c r="BI52" i="8"/>
  <c r="BI51" i="8"/>
  <c r="BI50" i="8"/>
  <c r="BI49" i="8"/>
  <c r="BI48" i="8"/>
  <c r="BI47" i="8"/>
  <c r="BI46" i="8"/>
  <c r="BI45" i="8"/>
  <c r="BI40" i="8"/>
  <c r="BI39" i="8"/>
  <c r="BI38" i="8"/>
  <c r="BI37" i="8"/>
  <c r="BI36" i="8"/>
  <c r="BI35" i="8"/>
  <c r="BI34" i="8"/>
  <c r="BI33" i="8"/>
  <c r="BI12" i="8"/>
  <c r="BI13" i="8"/>
  <c r="BI14" i="8"/>
  <c r="BI15" i="8"/>
  <c r="BI16" i="8"/>
  <c r="BI17" i="8"/>
  <c r="BI18" i="8"/>
  <c r="BI19" i="8"/>
  <c r="BI20" i="8"/>
  <c r="BI21" i="8"/>
  <c r="BI22" i="8"/>
  <c r="BI23" i="8"/>
  <c r="BI24" i="8"/>
  <c r="BI25" i="8"/>
  <c r="BI26" i="8"/>
  <c r="BI27" i="8"/>
  <c r="BI11" i="8"/>
  <c r="U42" i="8" l="1"/>
  <c r="AO42" i="8"/>
  <c r="AY72" i="8"/>
  <c r="K102" i="8"/>
  <c r="U72" i="8"/>
  <c r="U102" i="8"/>
  <c r="AE72" i="8"/>
  <c r="AE102" i="8"/>
  <c r="AO72" i="8"/>
  <c r="K72" i="8"/>
  <c r="BS87" i="8"/>
  <c r="BS59" i="8"/>
  <c r="AO102" i="8"/>
  <c r="K57" i="8"/>
  <c r="U57" i="8"/>
  <c r="AE57" i="8"/>
  <c r="AO57" i="8"/>
  <c r="AY85" i="8"/>
  <c r="K29" i="8"/>
  <c r="K85" i="8"/>
  <c r="U29" i="8"/>
  <c r="U85" i="8"/>
  <c r="U87" i="8" s="1"/>
  <c r="AE29" i="8"/>
  <c r="AE85" i="8"/>
  <c r="AO85" i="8"/>
  <c r="AO87" i="8" s="1"/>
  <c r="AY29" i="8"/>
  <c r="AY42" i="8"/>
  <c r="AY57" i="8"/>
  <c r="AY102" i="8"/>
  <c r="K42" i="8"/>
  <c r="K59" i="8" s="1"/>
  <c r="AE42" i="8"/>
  <c r="AO29" i="8"/>
  <c r="L69" i="9"/>
  <c r="L54" i="9"/>
  <c r="L31" i="9"/>
  <c r="L13" i="9"/>
  <c r="AY87" i="8" l="1"/>
  <c r="K87" i="8"/>
  <c r="K104" i="8" s="1"/>
  <c r="AE87" i="8"/>
  <c r="AE59" i="8"/>
  <c r="AY59" i="8"/>
  <c r="AY104" i="8" s="1"/>
  <c r="BS104" i="8"/>
  <c r="U59" i="8"/>
  <c r="U104" i="8" s="1"/>
  <c r="AO59" i="8"/>
  <c r="AO104" i="8" s="1"/>
  <c r="L56" i="9"/>
  <c r="BA97" i="8"/>
  <c r="BB97" i="8" s="1"/>
  <c r="AQ97" i="8"/>
  <c r="AR97" i="8" s="1"/>
  <c r="AG97" i="8"/>
  <c r="AH97" i="8" s="1"/>
  <c r="W97" i="8"/>
  <c r="X97" i="8" s="1"/>
  <c r="M97" i="8"/>
  <c r="N97" i="8" s="1"/>
  <c r="C97" i="8"/>
  <c r="D97" i="8" s="1"/>
  <c r="BA96" i="8"/>
  <c r="BB96" i="8" s="1"/>
  <c r="AQ96" i="8"/>
  <c r="AR96" i="8" s="1"/>
  <c r="AG96" i="8"/>
  <c r="AH96" i="8" s="1"/>
  <c r="W96" i="8"/>
  <c r="X96" i="8" s="1"/>
  <c r="M96" i="8"/>
  <c r="N96" i="8" s="1"/>
  <c r="C96" i="8"/>
  <c r="D96" i="8" s="1"/>
  <c r="BA95" i="8"/>
  <c r="BB95" i="8" s="1"/>
  <c r="AQ95" i="8"/>
  <c r="AR95" i="8" s="1"/>
  <c r="AG95" i="8"/>
  <c r="AH95" i="8" s="1"/>
  <c r="W95" i="8"/>
  <c r="X95" i="8" s="1"/>
  <c r="M95" i="8"/>
  <c r="N95" i="8" s="1"/>
  <c r="C95" i="8"/>
  <c r="D95" i="8" s="1"/>
  <c r="BA80" i="8"/>
  <c r="BB80" i="8" s="1"/>
  <c r="AQ80" i="8"/>
  <c r="AR80" i="8" s="1"/>
  <c r="AG80" i="8"/>
  <c r="AH80" i="8" s="1"/>
  <c r="W80" i="8"/>
  <c r="X80" i="8" s="1"/>
  <c r="M80" i="8"/>
  <c r="N80" i="8" s="1"/>
  <c r="C80" i="8"/>
  <c r="D80" i="8" s="1"/>
  <c r="BA79" i="8"/>
  <c r="BB79" i="8" s="1"/>
  <c r="AQ79" i="8"/>
  <c r="AR79" i="8" s="1"/>
  <c r="AG79" i="8"/>
  <c r="AH79" i="8" s="1"/>
  <c r="W79" i="8"/>
  <c r="X79" i="8" s="1"/>
  <c r="M79" i="8"/>
  <c r="N79" i="8" s="1"/>
  <c r="C79" i="8"/>
  <c r="D79" i="8" s="1"/>
  <c r="BA52" i="8"/>
  <c r="BB52" i="8" s="1"/>
  <c r="AQ52" i="8"/>
  <c r="AR52" i="8" s="1"/>
  <c r="AG52" i="8"/>
  <c r="AH52" i="8" s="1"/>
  <c r="W52" i="8"/>
  <c r="X52" i="8" s="1"/>
  <c r="M52" i="8"/>
  <c r="N52" i="8" s="1"/>
  <c r="C52" i="8"/>
  <c r="D52" i="8" s="1"/>
  <c r="BA51" i="8"/>
  <c r="BB51" i="8" s="1"/>
  <c r="AQ51" i="8"/>
  <c r="AR51" i="8" s="1"/>
  <c r="AG51" i="8"/>
  <c r="AH51" i="8" s="1"/>
  <c r="W51" i="8"/>
  <c r="X51" i="8" s="1"/>
  <c r="M51" i="8"/>
  <c r="N51" i="8" s="1"/>
  <c r="C51" i="8"/>
  <c r="D51" i="8" s="1"/>
  <c r="BA37" i="8"/>
  <c r="BB37" i="8" s="1"/>
  <c r="AQ37" i="8"/>
  <c r="AR37" i="8" s="1"/>
  <c r="AG37" i="8"/>
  <c r="AH37" i="8" s="1"/>
  <c r="W37" i="8"/>
  <c r="X37" i="8" s="1"/>
  <c r="M37" i="8"/>
  <c r="N37" i="8" s="1"/>
  <c r="C37" i="8"/>
  <c r="D37" i="8" s="1"/>
  <c r="BA36" i="8"/>
  <c r="BB36" i="8" s="1"/>
  <c r="AQ36" i="8"/>
  <c r="AR36" i="8" s="1"/>
  <c r="AG36" i="8"/>
  <c r="AH36" i="8" s="1"/>
  <c r="W36" i="8"/>
  <c r="X36" i="8" s="1"/>
  <c r="M36" i="8"/>
  <c r="N36" i="8" s="1"/>
  <c r="C36" i="8"/>
  <c r="D36" i="8" s="1"/>
  <c r="BA25" i="8"/>
  <c r="BB25" i="8" s="1"/>
  <c r="AQ25" i="8"/>
  <c r="AR25" i="8" s="1"/>
  <c r="AG25" i="8"/>
  <c r="AH25" i="8" s="1"/>
  <c r="W25" i="8"/>
  <c r="X25" i="8" s="1"/>
  <c r="M25" i="8"/>
  <c r="N25" i="8" s="1"/>
  <c r="C25" i="8"/>
  <c r="D25" i="8" s="1"/>
  <c r="BA24" i="8"/>
  <c r="BB24" i="8" s="1"/>
  <c r="AQ24" i="8"/>
  <c r="AR24" i="8" s="1"/>
  <c r="AG24" i="8"/>
  <c r="AH24" i="8" s="1"/>
  <c r="W24" i="8"/>
  <c r="X24" i="8" s="1"/>
  <c r="M24" i="8"/>
  <c r="N24" i="8" s="1"/>
  <c r="C24" i="8"/>
  <c r="D24" i="8" s="1"/>
  <c r="BA23" i="8"/>
  <c r="BB23" i="8" s="1"/>
  <c r="AQ23" i="8"/>
  <c r="AR23" i="8" s="1"/>
  <c r="AG23" i="8"/>
  <c r="AH23" i="8" s="1"/>
  <c r="W23" i="8"/>
  <c r="X23" i="8" s="1"/>
  <c r="M23" i="8"/>
  <c r="N23" i="8" s="1"/>
  <c r="C23" i="8"/>
  <c r="D23" i="8" s="1"/>
  <c r="BA22" i="8"/>
  <c r="BB22" i="8" s="1"/>
  <c r="AQ22" i="8"/>
  <c r="AR22" i="8" s="1"/>
  <c r="AG22" i="8"/>
  <c r="AH22" i="8" s="1"/>
  <c r="W22" i="8"/>
  <c r="X22" i="8" s="1"/>
  <c r="M22" i="8"/>
  <c r="N22" i="8" s="1"/>
  <c r="C22" i="8"/>
  <c r="D22" i="8" s="1"/>
  <c r="BA21" i="8"/>
  <c r="BB21" i="8" s="1"/>
  <c r="AQ21" i="8"/>
  <c r="AR21" i="8" s="1"/>
  <c r="AG21" i="8"/>
  <c r="AH21" i="8" s="1"/>
  <c r="W21" i="8"/>
  <c r="X21" i="8" s="1"/>
  <c r="M21" i="8"/>
  <c r="N21" i="8" s="1"/>
  <c r="C21" i="8"/>
  <c r="D21" i="8" s="1"/>
  <c r="CC11" i="8"/>
  <c r="BI85" i="8"/>
  <c r="BI72" i="8"/>
  <c r="BI57" i="8"/>
  <c r="BI42" i="8"/>
  <c r="K69" i="9"/>
  <c r="K54" i="9"/>
  <c r="K31" i="9"/>
  <c r="K10" i="9"/>
  <c r="K13" i="9" s="1"/>
  <c r="AK21" i="7"/>
  <c r="AJ21" i="7"/>
  <c r="AI21" i="7"/>
  <c r="AH21" i="7"/>
  <c r="AG21" i="7"/>
  <c r="AF21" i="7"/>
  <c r="AE21" i="7"/>
  <c r="AD21" i="7"/>
  <c r="AC21" i="7"/>
  <c r="AB21" i="7"/>
  <c r="AE104" i="8" l="1"/>
  <c r="CC29" i="8"/>
  <c r="AF117" i="8"/>
  <c r="BI29" i="8"/>
  <c r="BI59" i="8" s="1"/>
  <c r="CC85" i="8"/>
  <c r="CC57" i="8"/>
  <c r="CC72" i="8"/>
  <c r="BI102" i="8"/>
  <c r="CC102" i="8"/>
  <c r="V117" i="8"/>
  <c r="CC42" i="8"/>
  <c r="AP117" i="8"/>
  <c r="BI87" i="8"/>
  <c r="K56" i="9"/>
  <c r="CC59" i="8" l="1"/>
  <c r="BI104" i="8"/>
  <c r="AZ117" i="8" s="1"/>
  <c r="CC87" i="8"/>
  <c r="B117" i="8"/>
  <c r="L117" i="8"/>
  <c r="CC104" i="8" l="1"/>
  <c r="BT117" i="8" s="1"/>
  <c r="BJ117" i="8"/>
  <c r="BF9" i="6"/>
  <c r="BA9" i="6"/>
  <c r="AV9" i="6"/>
  <c r="AQ9" i="6"/>
  <c r="AL9" i="6"/>
  <c r="AG9" i="6"/>
  <c r="AB9" i="6"/>
  <c r="W9" i="6"/>
  <c r="R9" i="6"/>
  <c r="M9" i="6"/>
  <c r="H9" i="6"/>
  <c r="F60" i="9" l="1"/>
  <c r="E60" i="9"/>
  <c r="G60" i="9"/>
  <c r="H60" i="9"/>
  <c r="I60" i="9" l="1"/>
  <c r="J10" i="9" l="1"/>
  <c r="I10" i="9" l="1"/>
  <c r="BT114" i="8" l="1"/>
  <c r="BT112" i="8"/>
  <c r="BT108" i="8"/>
  <c r="BU108" i="8" s="1"/>
  <c r="CB102" i="8"/>
  <c r="CA102" i="8"/>
  <c r="BZ102" i="8"/>
  <c r="BY102" i="8"/>
  <c r="BX102" i="8"/>
  <c r="BW102" i="8"/>
  <c r="BT102" i="8"/>
  <c r="CB85" i="8"/>
  <c r="CA85" i="8"/>
  <c r="BZ85" i="8"/>
  <c r="BY85" i="8"/>
  <c r="BX85" i="8"/>
  <c r="BW85" i="8"/>
  <c r="BT85" i="8"/>
  <c r="CB72" i="8"/>
  <c r="CA72" i="8"/>
  <c r="BZ72" i="8"/>
  <c r="BY72" i="8"/>
  <c r="BX72" i="8"/>
  <c r="BW72" i="8"/>
  <c r="BT72" i="8"/>
  <c r="CB57" i="8"/>
  <c r="CA57" i="8"/>
  <c r="BZ57" i="8"/>
  <c r="BY57" i="8"/>
  <c r="BX57" i="8"/>
  <c r="BW57" i="8"/>
  <c r="BT57" i="8"/>
  <c r="CB42" i="8"/>
  <c r="CA42" i="8"/>
  <c r="BZ42" i="8"/>
  <c r="BY42" i="8"/>
  <c r="BX42" i="8"/>
  <c r="BW42" i="8"/>
  <c r="BT42" i="8"/>
  <c r="CB29" i="8"/>
  <c r="CA29" i="8"/>
  <c r="BZ29" i="8"/>
  <c r="BY29" i="8"/>
  <c r="BX29" i="8"/>
  <c r="BW29" i="8"/>
  <c r="BT29" i="8"/>
  <c r="BU11" i="8"/>
  <c r="BJ114" i="8"/>
  <c r="BJ112" i="8"/>
  <c r="BJ108" i="8"/>
  <c r="BK108" i="8" s="1"/>
  <c r="BR102" i="8"/>
  <c r="BQ102" i="8"/>
  <c r="BP102" i="8"/>
  <c r="BO102" i="8"/>
  <c r="BN102" i="8"/>
  <c r="BM102" i="8"/>
  <c r="BJ102" i="8"/>
  <c r="BR85" i="8"/>
  <c r="BQ85" i="8"/>
  <c r="BP85" i="8"/>
  <c r="BO85" i="8"/>
  <c r="BN85" i="8"/>
  <c r="BM85" i="8"/>
  <c r="BJ85" i="8"/>
  <c r="BR72" i="8"/>
  <c r="BQ72" i="8"/>
  <c r="BP72" i="8"/>
  <c r="BO72" i="8"/>
  <c r="BN72" i="8"/>
  <c r="BM72" i="8"/>
  <c r="BJ72" i="8"/>
  <c r="BR57" i="8"/>
  <c r="BQ57" i="8"/>
  <c r="BP57" i="8"/>
  <c r="BO57" i="8"/>
  <c r="BN57" i="8"/>
  <c r="BM57" i="8"/>
  <c r="BJ57" i="8"/>
  <c r="BR42" i="8"/>
  <c r="BQ42" i="8"/>
  <c r="BP42" i="8"/>
  <c r="BO42" i="8"/>
  <c r="BN42" i="8"/>
  <c r="BM42" i="8"/>
  <c r="BJ42" i="8"/>
  <c r="BR29" i="8"/>
  <c r="BQ29" i="8"/>
  <c r="BP29" i="8"/>
  <c r="BO29" i="8"/>
  <c r="BN29" i="8"/>
  <c r="BM29" i="8"/>
  <c r="BJ29" i="8"/>
  <c r="BK11" i="8"/>
  <c r="AZ114" i="8"/>
  <c r="AZ112" i="8"/>
  <c r="AZ108" i="8"/>
  <c r="BA108" i="8" s="1"/>
  <c r="BH102" i="8"/>
  <c r="BG102" i="8"/>
  <c r="BF102" i="8"/>
  <c r="BE102" i="8"/>
  <c r="BD102" i="8"/>
  <c r="BC102" i="8"/>
  <c r="AZ102" i="8"/>
  <c r="BA100" i="8"/>
  <c r="BB100" i="8" s="1"/>
  <c r="BA99" i="8"/>
  <c r="BB99" i="8" s="1"/>
  <c r="BA98" i="8"/>
  <c r="BB98" i="8" s="1"/>
  <c r="BA94" i="8"/>
  <c r="BB94" i="8" s="1"/>
  <c r="BA93" i="8"/>
  <c r="BB93" i="8" s="1"/>
  <c r="BA92" i="8"/>
  <c r="BB92" i="8" s="1"/>
  <c r="BA91" i="8"/>
  <c r="BB91" i="8" s="1"/>
  <c r="BA90" i="8"/>
  <c r="BH85" i="8"/>
  <c r="BG85" i="8"/>
  <c r="BF85" i="8"/>
  <c r="BE85" i="8"/>
  <c r="BD85" i="8"/>
  <c r="BC85" i="8"/>
  <c r="AZ85" i="8"/>
  <c r="BA83" i="8"/>
  <c r="BB83" i="8" s="1"/>
  <c r="BA82" i="8"/>
  <c r="BB82" i="8" s="1"/>
  <c r="BA81" i="8"/>
  <c r="BB81" i="8" s="1"/>
  <c r="BA78" i="8"/>
  <c r="BB78" i="8" s="1"/>
  <c r="BA77" i="8"/>
  <c r="BB77" i="8" s="1"/>
  <c r="BA76" i="8"/>
  <c r="BB76" i="8" s="1"/>
  <c r="BA75" i="8"/>
  <c r="BB75" i="8" s="1"/>
  <c r="BH72" i="8"/>
  <c r="BG72" i="8"/>
  <c r="BF72" i="8"/>
  <c r="BE72" i="8"/>
  <c r="BD72" i="8"/>
  <c r="BC72" i="8"/>
  <c r="AZ72" i="8"/>
  <c r="BA70" i="8"/>
  <c r="BB70" i="8" s="1"/>
  <c r="BA69" i="8"/>
  <c r="BB69" i="8" s="1"/>
  <c r="BA68" i="8"/>
  <c r="BB68" i="8" s="1"/>
  <c r="BA67" i="8"/>
  <c r="BB67" i="8" s="1"/>
  <c r="BA66" i="8"/>
  <c r="BB66" i="8" s="1"/>
  <c r="BA65" i="8"/>
  <c r="BB65" i="8" s="1"/>
  <c r="BA64" i="8"/>
  <c r="BH57" i="8"/>
  <c r="BG57" i="8"/>
  <c r="BF57" i="8"/>
  <c r="BE57" i="8"/>
  <c r="BD57" i="8"/>
  <c r="BC57" i="8"/>
  <c r="AZ57" i="8"/>
  <c r="BA55" i="8"/>
  <c r="BB55" i="8" s="1"/>
  <c r="BA54" i="8"/>
  <c r="BB54" i="8" s="1"/>
  <c r="BA53" i="8"/>
  <c r="BB53" i="8" s="1"/>
  <c r="BA50" i="8"/>
  <c r="BB50" i="8" s="1"/>
  <c r="BA49" i="8"/>
  <c r="BB49" i="8" s="1"/>
  <c r="BA48" i="8"/>
  <c r="BB48" i="8" s="1"/>
  <c r="BA47" i="8"/>
  <c r="BB47" i="8" s="1"/>
  <c r="BA46" i="8"/>
  <c r="BB46" i="8" s="1"/>
  <c r="BA45" i="8"/>
  <c r="BH42" i="8"/>
  <c r="BG42" i="8"/>
  <c r="BF42" i="8"/>
  <c r="BE42" i="8"/>
  <c r="BD42" i="8"/>
  <c r="BC42" i="8"/>
  <c r="AZ42" i="8"/>
  <c r="BA40" i="8"/>
  <c r="BB40" i="8" s="1"/>
  <c r="BA39" i="8"/>
  <c r="BB39" i="8" s="1"/>
  <c r="BA38" i="8"/>
  <c r="BB38" i="8" s="1"/>
  <c r="BA35" i="8"/>
  <c r="BB35" i="8" s="1"/>
  <c r="BA34" i="8"/>
  <c r="BB34" i="8" s="1"/>
  <c r="BA33" i="8"/>
  <c r="BB33" i="8" s="1"/>
  <c r="BA32" i="8"/>
  <c r="BB32" i="8" s="1"/>
  <c r="BH29" i="8"/>
  <c r="BG29" i="8"/>
  <c r="BF29" i="8"/>
  <c r="BE29" i="8"/>
  <c r="BD29" i="8"/>
  <c r="BC29" i="8"/>
  <c r="AZ29" i="8"/>
  <c r="BA27" i="8"/>
  <c r="BB27" i="8" s="1"/>
  <c r="BA26" i="8"/>
  <c r="BB26" i="8" s="1"/>
  <c r="BA20" i="8"/>
  <c r="BB20" i="8" s="1"/>
  <c r="BA19" i="8"/>
  <c r="BB19" i="8" s="1"/>
  <c r="BA18" i="8"/>
  <c r="BB18" i="8" s="1"/>
  <c r="BA17" i="8"/>
  <c r="BB17" i="8" s="1"/>
  <c r="BA16" i="8"/>
  <c r="BB16" i="8" s="1"/>
  <c r="BA15" i="8"/>
  <c r="BB15" i="8" s="1"/>
  <c r="BA14" i="8"/>
  <c r="BB14" i="8" s="1"/>
  <c r="BA13" i="8"/>
  <c r="BB13" i="8" s="1"/>
  <c r="BA12" i="8"/>
  <c r="BB12" i="8" s="1"/>
  <c r="BA11" i="8"/>
  <c r="BD87" i="8" l="1"/>
  <c r="BH87" i="8"/>
  <c r="CA59" i="8"/>
  <c r="BJ59" i="8"/>
  <c r="BG59" i="8"/>
  <c r="AZ59" i="8"/>
  <c r="BF59" i="8"/>
  <c r="BC59" i="8"/>
  <c r="BP87" i="8"/>
  <c r="BT59" i="8"/>
  <c r="BW59" i="8"/>
  <c r="BA102" i="8"/>
  <c r="BB102" i="8" s="1"/>
  <c r="BP59" i="8"/>
  <c r="BZ87" i="8"/>
  <c r="BB90" i="8"/>
  <c r="BR87" i="8"/>
  <c r="BX87" i="8"/>
  <c r="BK102" i="8"/>
  <c r="BL102" i="8" s="1"/>
  <c r="BY87" i="8"/>
  <c r="BA42" i="8"/>
  <c r="BB42" i="8" s="1"/>
  <c r="BN87" i="8"/>
  <c r="CB87" i="8"/>
  <c r="BY59" i="8"/>
  <c r="BU102" i="8"/>
  <c r="BV102" i="8" s="1"/>
  <c r="BA57" i="8"/>
  <c r="BB57" i="8" s="1"/>
  <c r="BA72" i="8"/>
  <c r="BB72" i="8" s="1"/>
  <c r="BG87" i="8"/>
  <c r="BU72" i="8"/>
  <c r="BV72" i="8" s="1"/>
  <c r="BD59" i="8"/>
  <c r="BH59" i="8"/>
  <c r="BE87" i="8"/>
  <c r="BA85" i="8"/>
  <c r="BB85" i="8" s="1"/>
  <c r="BM59" i="8"/>
  <c r="BQ59" i="8"/>
  <c r="BK57" i="8"/>
  <c r="BL57" i="8" s="1"/>
  <c r="BK72" i="8"/>
  <c r="BL72" i="8" s="1"/>
  <c r="BJ87" i="8"/>
  <c r="BX59" i="8"/>
  <c r="CB59" i="8"/>
  <c r="BU42" i="8"/>
  <c r="BV42" i="8" s="1"/>
  <c r="BT87" i="8"/>
  <c r="BC87" i="8"/>
  <c r="BU57" i="8"/>
  <c r="BV57" i="8" s="1"/>
  <c r="AZ87" i="8"/>
  <c r="BF87" i="8"/>
  <c r="BN59" i="8"/>
  <c r="BR59" i="8"/>
  <c r="BK42" i="8"/>
  <c r="BL42" i="8" s="1"/>
  <c r="BO87" i="8"/>
  <c r="BK85" i="8"/>
  <c r="BM87" i="8"/>
  <c r="BQ87" i="8"/>
  <c r="BU85" i="8"/>
  <c r="BV85" i="8" s="1"/>
  <c r="BW87" i="8"/>
  <c r="CA87" i="8"/>
  <c r="BU29" i="8"/>
  <c r="BV29" i="8" s="1"/>
  <c r="BE59" i="8"/>
  <c r="BO59" i="8"/>
  <c r="BZ59" i="8"/>
  <c r="BA29" i="8"/>
  <c r="BB29" i="8" s="1"/>
  <c r="BK29" i="8"/>
  <c r="BL29" i="8" s="1"/>
  <c r="BV11" i="8"/>
  <c r="BL11" i="8"/>
  <c r="BB11" i="8"/>
  <c r="BB45" i="8"/>
  <c r="BB64" i="8"/>
  <c r="J69" i="9"/>
  <c r="J54" i="9"/>
  <c r="J31" i="9"/>
  <c r="J13" i="9"/>
  <c r="AP114" i="8"/>
  <c r="AP112" i="8"/>
  <c r="AP108" i="8"/>
  <c r="AQ108" i="8" s="1"/>
  <c r="AX102" i="8"/>
  <c r="AW102" i="8"/>
  <c r="AV102" i="8"/>
  <c r="AU102" i="8"/>
  <c r="AT102" i="8"/>
  <c r="AS102" i="8"/>
  <c r="AP102" i="8"/>
  <c r="AQ100" i="8"/>
  <c r="AR100" i="8" s="1"/>
  <c r="AQ99" i="8"/>
  <c r="AR99" i="8" s="1"/>
  <c r="AQ98" i="8"/>
  <c r="AR98" i="8" s="1"/>
  <c r="AQ94" i="8"/>
  <c r="AR94" i="8" s="1"/>
  <c r="AQ93" i="8"/>
  <c r="AR93" i="8" s="1"/>
  <c r="AQ92" i="8"/>
  <c r="AR92" i="8" s="1"/>
  <c r="AQ91" i="8"/>
  <c r="AR91" i="8" s="1"/>
  <c r="AQ90" i="8"/>
  <c r="AX85" i="8"/>
  <c r="AW85" i="8"/>
  <c r="AV85" i="8"/>
  <c r="AU85" i="8"/>
  <c r="AT85" i="8"/>
  <c r="AS85" i="8"/>
  <c r="AP85" i="8"/>
  <c r="AQ83" i="8"/>
  <c r="AR83" i="8" s="1"/>
  <c r="AQ82" i="8"/>
  <c r="AR82" i="8" s="1"/>
  <c r="AQ81" i="8"/>
  <c r="AR81" i="8" s="1"/>
  <c r="AQ78" i="8"/>
  <c r="AR78" i="8" s="1"/>
  <c r="AQ77" i="8"/>
  <c r="AR77" i="8" s="1"/>
  <c r="AQ76" i="8"/>
  <c r="AR76" i="8" s="1"/>
  <c r="AQ75" i="8"/>
  <c r="AR75" i="8" s="1"/>
  <c r="AX72" i="8"/>
  <c r="AW72" i="8"/>
  <c r="AV72" i="8"/>
  <c r="AU72" i="8"/>
  <c r="AT72" i="8"/>
  <c r="AS72" i="8"/>
  <c r="AP72" i="8"/>
  <c r="AQ70" i="8"/>
  <c r="AR70" i="8" s="1"/>
  <c r="AQ69" i="8"/>
  <c r="AR69" i="8" s="1"/>
  <c r="AQ68" i="8"/>
  <c r="AR68" i="8" s="1"/>
  <c r="AQ67" i="8"/>
  <c r="AR67" i="8" s="1"/>
  <c r="AQ66" i="8"/>
  <c r="AR66" i="8" s="1"/>
  <c r="AQ65" i="8"/>
  <c r="AR65" i="8" s="1"/>
  <c r="AQ64" i="8"/>
  <c r="AX57" i="8"/>
  <c r="AW57" i="8"/>
  <c r="AV57" i="8"/>
  <c r="AU57" i="8"/>
  <c r="AT57" i="8"/>
  <c r="AS57" i="8"/>
  <c r="AP57" i="8"/>
  <c r="AQ55" i="8"/>
  <c r="AR55" i="8" s="1"/>
  <c r="AQ54" i="8"/>
  <c r="AR54" i="8" s="1"/>
  <c r="AQ53" i="8"/>
  <c r="AR53" i="8" s="1"/>
  <c r="AQ50" i="8"/>
  <c r="AR50" i="8" s="1"/>
  <c r="AQ49" i="8"/>
  <c r="AR49" i="8" s="1"/>
  <c r="AQ48" i="8"/>
  <c r="AR48" i="8" s="1"/>
  <c r="AQ47" i="8"/>
  <c r="AR47" i="8" s="1"/>
  <c r="AQ46" i="8"/>
  <c r="AR46" i="8" s="1"/>
  <c r="AQ45" i="8"/>
  <c r="AX42" i="8"/>
  <c r="AW42" i="8"/>
  <c r="AV42" i="8"/>
  <c r="AU42" i="8"/>
  <c r="AT42" i="8"/>
  <c r="AS42" i="8"/>
  <c r="AP42" i="8"/>
  <c r="AQ40" i="8"/>
  <c r="AR40" i="8" s="1"/>
  <c r="AQ39" i="8"/>
  <c r="AR39" i="8" s="1"/>
  <c r="AQ38" i="8"/>
  <c r="AR38" i="8" s="1"/>
  <c r="AQ35" i="8"/>
  <c r="AR35" i="8" s="1"/>
  <c r="AQ34" i="8"/>
  <c r="AR34" i="8" s="1"/>
  <c r="AQ33" i="8"/>
  <c r="AR33" i="8" s="1"/>
  <c r="AQ32" i="8"/>
  <c r="AR32" i="8" s="1"/>
  <c r="AX29" i="8"/>
  <c r="AW29" i="8"/>
  <c r="AV29" i="8"/>
  <c r="AU29" i="8"/>
  <c r="AT29" i="8"/>
  <c r="AS29" i="8"/>
  <c r="AP29" i="8"/>
  <c r="AQ27" i="8"/>
  <c r="AR27" i="8" s="1"/>
  <c r="AQ26" i="8"/>
  <c r="AR26" i="8" s="1"/>
  <c r="AR20" i="8"/>
  <c r="AQ19" i="8"/>
  <c r="AR19" i="8" s="1"/>
  <c r="AQ18" i="8"/>
  <c r="AR18" i="8" s="1"/>
  <c r="AQ17" i="8"/>
  <c r="AR17" i="8" s="1"/>
  <c r="AQ16" i="8"/>
  <c r="AR16" i="8" s="1"/>
  <c r="AQ15" i="8"/>
  <c r="AR15" i="8" s="1"/>
  <c r="AQ14" i="8"/>
  <c r="AR14" i="8" s="1"/>
  <c r="AQ13" i="8"/>
  <c r="AR13" i="8" s="1"/>
  <c r="AQ12" i="8"/>
  <c r="AR12" i="8" s="1"/>
  <c r="AQ11" i="8"/>
  <c r="BD104" i="8" l="1"/>
  <c r="BF104" i="8"/>
  <c r="AZ104" i="8"/>
  <c r="BZ104" i="8"/>
  <c r="CA104" i="8"/>
  <c r="BK87" i="8"/>
  <c r="BL87" i="8" s="1"/>
  <c r="BN104" i="8"/>
  <c r="BH104" i="8"/>
  <c r="AZ116" i="8" s="1"/>
  <c r="BX104" i="8"/>
  <c r="BP104" i="8"/>
  <c r="BG104" i="8"/>
  <c r="BJ104" i="8"/>
  <c r="BC104" i="8"/>
  <c r="AZ118" i="8" s="1"/>
  <c r="BU87" i="8"/>
  <c r="BV87" i="8" s="1"/>
  <c r="BK59" i="8"/>
  <c r="BY104" i="8"/>
  <c r="BM104" i="8"/>
  <c r="BO104" i="8"/>
  <c r="BQ104" i="8"/>
  <c r="BT104" i="8"/>
  <c r="BW104" i="8"/>
  <c r="AV87" i="8"/>
  <c r="BR104" i="8"/>
  <c r="BJ116" i="8" s="1"/>
  <c r="J56" i="9"/>
  <c r="AT87" i="8"/>
  <c r="BE104" i="8"/>
  <c r="CB104" i="8"/>
  <c r="BT116" i="8" s="1"/>
  <c r="AX87" i="8"/>
  <c r="AS59" i="8"/>
  <c r="AW59" i="8"/>
  <c r="AU87" i="8"/>
  <c r="BA87" i="8"/>
  <c r="BB87" i="8" s="1"/>
  <c r="BL85" i="8"/>
  <c r="BU59" i="8"/>
  <c r="AQ102" i="8"/>
  <c r="AR102" i="8" s="1"/>
  <c r="AS87" i="8"/>
  <c r="BA59" i="8"/>
  <c r="BB59" i="8" s="1"/>
  <c r="AQ29" i="8"/>
  <c r="AR29" i="8" s="1"/>
  <c r="AR90" i="8"/>
  <c r="AQ85" i="8"/>
  <c r="AR85" i="8" s="1"/>
  <c r="AQ72" i="8"/>
  <c r="AR72" i="8" s="1"/>
  <c r="AW87" i="8"/>
  <c r="AP87" i="8"/>
  <c r="AQ57" i="8"/>
  <c r="AR57" i="8" s="1"/>
  <c r="AP59" i="8"/>
  <c r="AT59" i="8"/>
  <c r="AX59" i="8"/>
  <c r="AQ42" i="8"/>
  <c r="AR42" i="8" s="1"/>
  <c r="AU59" i="8"/>
  <c r="AV59" i="8"/>
  <c r="AR11" i="8"/>
  <c r="AR45" i="8"/>
  <c r="AR64" i="8"/>
  <c r="I69" i="9"/>
  <c r="H69" i="9"/>
  <c r="G69" i="9"/>
  <c r="F69" i="9"/>
  <c r="E69" i="9"/>
  <c r="D69" i="9"/>
  <c r="C69" i="9"/>
  <c r="I54" i="9"/>
  <c r="H54" i="9"/>
  <c r="G54" i="9"/>
  <c r="F54" i="9"/>
  <c r="E54" i="9"/>
  <c r="D54" i="9"/>
  <c r="C54" i="9"/>
  <c r="I31" i="9"/>
  <c r="H31" i="9"/>
  <c r="G31" i="9"/>
  <c r="F31" i="9"/>
  <c r="E31" i="9"/>
  <c r="D31" i="9"/>
  <c r="C31" i="9"/>
  <c r="I13" i="9"/>
  <c r="H10" i="9"/>
  <c r="H13" i="9" s="1"/>
  <c r="G10" i="9"/>
  <c r="G13" i="9" s="1"/>
  <c r="F10" i="9"/>
  <c r="F13" i="9" s="1"/>
  <c r="E10" i="9"/>
  <c r="E13" i="9" s="1"/>
  <c r="D10" i="9"/>
  <c r="D13" i="9" s="1"/>
  <c r="C10" i="9"/>
  <c r="C13" i="9" s="1"/>
  <c r="BU104" i="8" l="1"/>
  <c r="BV104" i="8" s="1"/>
  <c r="BK104" i="8"/>
  <c r="BJ122" i="8" s="1"/>
  <c r="AZ121" i="8"/>
  <c r="BJ121" i="8"/>
  <c r="BJ118" i="8"/>
  <c r="BT121" i="8"/>
  <c r="BT118" i="8"/>
  <c r="AS104" i="8"/>
  <c r="AP118" i="8" s="1"/>
  <c r="BL59" i="8"/>
  <c r="AV104" i="8"/>
  <c r="D56" i="9"/>
  <c r="H56" i="9"/>
  <c r="AT104" i="8"/>
  <c r="E56" i="9"/>
  <c r="G56" i="9"/>
  <c r="BV59" i="8"/>
  <c r="C56" i="9"/>
  <c r="C58" i="9" s="1"/>
  <c r="C64" i="9" s="1"/>
  <c r="D4" i="9" s="1"/>
  <c r="D58" i="9" s="1"/>
  <c r="D64" i="9" s="1"/>
  <c r="E4" i="9" s="1"/>
  <c r="AX104" i="8"/>
  <c r="AP116" i="8" s="1"/>
  <c r="AW104" i="8"/>
  <c r="AQ87" i="8"/>
  <c r="AR87" i="8" s="1"/>
  <c r="AU104" i="8"/>
  <c r="BA104" i="8"/>
  <c r="AP104" i="8"/>
  <c r="I56" i="9"/>
  <c r="AQ59" i="8"/>
  <c r="AR59" i="8" s="1"/>
  <c r="F56" i="9"/>
  <c r="BT115" i="8" l="1"/>
  <c r="BT127" i="8" s="1"/>
  <c r="BT122" i="8"/>
  <c r="AP121" i="8"/>
  <c r="BL104" i="8"/>
  <c r="BJ115" i="8"/>
  <c r="BJ127" i="8" s="1"/>
  <c r="E58" i="9"/>
  <c r="E64" i="9" s="1"/>
  <c r="F4" i="9" s="1"/>
  <c r="F58" i="9" s="1"/>
  <c r="F64" i="9" s="1"/>
  <c r="G4" i="9" s="1"/>
  <c r="G58" i="9" s="1"/>
  <c r="G64" i="9" s="1"/>
  <c r="H4" i="9" s="1"/>
  <c r="H58" i="9" s="1"/>
  <c r="H64" i="9" s="1"/>
  <c r="I4" i="9" s="1"/>
  <c r="I58" i="9" s="1"/>
  <c r="I64" i="9" s="1"/>
  <c r="J4" i="9" s="1"/>
  <c r="J58" i="9" s="1"/>
  <c r="J64" i="9" s="1"/>
  <c r="K4" i="9" s="1"/>
  <c r="K58" i="9" s="1"/>
  <c r="K64" i="9" s="1"/>
  <c r="L4" i="9" s="1"/>
  <c r="L58" i="9" s="1"/>
  <c r="L64" i="9" s="1"/>
  <c r="M4" i="9" s="1"/>
  <c r="M58" i="9" s="1"/>
  <c r="M64" i="9" s="1"/>
  <c r="N4" i="9" s="1"/>
  <c r="N58" i="9" s="1"/>
  <c r="N64" i="9" s="1"/>
  <c r="AZ115" i="8"/>
  <c r="AZ122" i="8"/>
  <c r="BB104" i="8"/>
  <c r="AQ104" i="8"/>
  <c r="AR104" i="8" s="1"/>
  <c r="BT128" i="8" l="1"/>
  <c r="BT125" i="8"/>
  <c r="BT126" i="8"/>
  <c r="BT119" i="8"/>
  <c r="BT123" i="8"/>
  <c r="BT124" i="8"/>
  <c r="BJ128" i="8"/>
  <c r="BJ126" i="8"/>
  <c r="BJ119" i="8"/>
  <c r="BJ124" i="8"/>
  <c r="BJ125" i="8"/>
  <c r="BJ123" i="8"/>
  <c r="AP122" i="8"/>
  <c r="AP115" i="8"/>
  <c r="AP128" i="8" s="1"/>
  <c r="AZ124" i="8"/>
  <c r="AZ123" i="8"/>
  <c r="AZ125" i="8"/>
  <c r="AZ119" i="8"/>
  <c r="AZ128" i="8"/>
  <c r="AZ127" i="8"/>
  <c r="AZ126" i="8"/>
  <c r="AF114" i="8"/>
  <c r="V114" i="8"/>
  <c r="L114" i="8"/>
  <c r="B114" i="8"/>
  <c r="AF112" i="8"/>
  <c r="V112" i="8"/>
  <c r="L112" i="8"/>
  <c r="B112" i="8"/>
  <c r="AF108" i="8"/>
  <c r="AG108" i="8" s="1"/>
  <c r="V108" i="8"/>
  <c r="W108" i="8" s="1"/>
  <c r="L108" i="8"/>
  <c r="M108" i="8" s="1"/>
  <c r="B108" i="8"/>
  <c r="C108" i="8" s="1"/>
  <c r="AN102" i="8"/>
  <c r="AM102" i="8"/>
  <c r="AL102" i="8"/>
  <c r="AK102" i="8"/>
  <c r="AJ102" i="8"/>
  <c r="AI102" i="8"/>
  <c r="AF102" i="8"/>
  <c r="AD102" i="8"/>
  <c r="AC102" i="8"/>
  <c r="AB102" i="8"/>
  <c r="AA102" i="8"/>
  <c r="Z102" i="8"/>
  <c r="Y102" i="8"/>
  <c r="V102" i="8"/>
  <c r="T102" i="8"/>
  <c r="S102" i="8"/>
  <c r="R102" i="8"/>
  <c r="Q102" i="8"/>
  <c r="P102" i="8"/>
  <c r="O102" i="8"/>
  <c r="L102" i="8"/>
  <c r="J102" i="8"/>
  <c r="I102" i="8"/>
  <c r="H102" i="8"/>
  <c r="G102" i="8"/>
  <c r="F102" i="8"/>
  <c r="E102" i="8"/>
  <c r="B102" i="8"/>
  <c r="AG100" i="8"/>
  <c r="AH100" i="8" s="1"/>
  <c r="W100" i="8"/>
  <c r="X100" i="8" s="1"/>
  <c r="M100" i="8"/>
  <c r="N100" i="8" s="1"/>
  <c r="C100" i="8"/>
  <c r="D100" i="8" s="1"/>
  <c r="AG99" i="8"/>
  <c r="AH99" i="8" s="1"/>
  <c r="W99" i="8"/>
  <c r="X99" i="8" s="1"/>
  <c r="M99" i="8"/>
  <c r="N99" i="8" s="1"/>
  <c r="C99" i="8"/>
  <c r="D99" i="8" s="1"/>
  <c r="AG98" i="8"/>
  <c r="AH98" i="8" s="1"/>
  <c r="W98" i="8"/>
  <c r="X98" i="8" s="1"/>
  <c r="M98" i="8"/>
  <c r="N98" i="8" s="1"/>
  <c r="C98" i="8"/>
  <c r="D98" i="8" s="1"/>
  <c r="AG94" i="8"/>
  <c r="AH94" i="8" s="1"/>
  <c r="W94" i="8"/>
  <c r="X94" i="8" s="1"/>
  <c r="M94" i="8"/>
  <c r="N94" i="8" s="1"/>
  <c r="C94" i="8"/>
  <c r="D94" i="8" s="1"/>
  <c r="AG93" i="8"/>
  <c r="AH93" i="8" s="1"/>
  <c r="W93" i="8"/>
  <c r="X93" i="8" s="1"/>
  <c r="M93" i="8"/>
  <c r="N93" i="8" s="1"/>
  <c r="C93" i="8"/>
  <c r="D93" i="8" s="1"/>
  <c r="AG92" i="8"/>
  <c r="AH92" i="8" s="1"/>
  <c r="W92" i="8"/>
  <c r="X92" i="8" s="1"/>
  <c r="M92" i="8"/>
  <c r="N92" i="8" s="1"/>
  <c r="C92" i="8"/>
  <c r="D92" i="8" s="1"/>
  <c r="AG91" i="8"/>
  <c r="AH91" i="8" s="1"/>
  <c r="W91" i="8"/>
  <c r="X91" i="8" s="1"/>
  <c r="M91" i="8"/>
  <c r="N91" i="8" s="1"/>
  <c r="C91" i="8"/>
  <c r="D91" i="8" s="1"/>
  <c r="AG90" i="8"/>
  <c r="AH90" i="8" s="1"/>
  <c r="W90" i="8"/>
  <c r="M90" i="8"/>
  <c r="N90" i="8" s="1"/>
  <c r="C90" i="8"/>
  <c r="AN85" i="8"/>
  <c r="AM85" i="8"/>
  <c r="AL85" i="8"/>
  <c r="AK85" i="8"/>
  <c r="AJ85" i="8"/>
  <c r="AI85" i="8"/>
  <c r="AF85" i="8"/>
  <c r="AD85" i="8"/>
  <c r="AC85" i="8"/>
  <c r="AB85" i="8"/>
  <c r="AA85" i="8"/>
  <c r="Z85" i="8"/>
  <c r="Y85" i="8"/>
  <c r="V85" i="8"/>
  <c r="T85" i="8"/>
  <c r="S85" i="8"/>
  <c r="R85" i="8"/>
  <c r="Q85" i="8"/>
  <c r="P85" i="8"/>
  <c r="O85" i="8"/>
  <c r="L85" i="8"/>
  <c r="J85" i="8"/>
  <c r="I85" i="8"/>
  <c r="H85" i="8"/>
  <c r="G85" i="8"/>
  <c r="F85" i="8"/>
  <c r="E85" i="8"/>
  <c r="B85" i="8"/>
  <c r="AG83" i="8"/>
  <c r="AH83" i="8" s="1"/>
  <c r="W83" i="8"/>
  <c r="X83" i="8" s="1"/>
  <c r="M83" i="8"/>
  <c r="N83" i="8" s="1"/>
  <c r="C83" i="8"/>
  <c r="D83" i="8" s="1"/>
  <c r="AG82" i="8"/>
  <c r="AH82" i="8" s="1"/>
  <c r="W82" i="8"/>
  <c r="X82" i="8" s="1"/>
  <c r="M82" i="8"/>
  <c r="N82" i="8" s="1"/>
  <c r="C82" i="8"/>
  <c r="D82" i="8" s="1"/>
  <c r="AG81" i="8"/>
  <c r="AH81" i="8" s="1"/>
  <c r="W81" i="8"/>
  <c r="X81" i="8" s="1"/>
  <c r="M81" i="8"/>
  <c r="N81" i="8" s="1"/>
  <c r="C81" i="8"/>
  <c r="D81" i="8" s="1"/>
  <c r="AG78" i="8"/>
  <c r="AH78" i="8" s="1"/>
  <c r="W78" i="8"/>
  <c r="X78" i="8" s="1"/>
  <c r="M78" i="8"/>
  <c r="N78" i="8" s="1"/>
  <c r="C78" i="8"/>
  <c r="D78" i="8" s="1"/>
  <c r="AG77" i="8"/>
  <c r="AH77" i="8" s="1"/>
  <c r="W77" i="8"/>
  <c r="X77" i="8" s="1"/>
  <c r="M77" i="8"/>
  <c r="N77" i="8" s="1"/>
  <c r="C77" i="8"/>
  <c r="D77" i="8" s="1"/>
  <c r="AG76" i="8"/>
  <c r="AH76" i="8" s="1"/>
  <c r="W76" i="8"/>
  <c r="X76" i="8" s="1"/>
  <c r="M76" i="8"/>
  <c r="N76" i="8" s="1"/>
  <c r="C76" i="8"/>
  <c r="D76" i="8" s="1"/>
  <c r="AG75" i="8"/>
  <c r="AH75" i="8" s="1"/>
  <c r="W75" i="8"/>
  <c r="M75" i="8"/>
  <c r="N75" i="8" s="1"/>
  <c r="C75" i="8"/>
  <c r="AN72" i="8"/>
  <c r="AM72" i="8"/>
  <c r="AL72" i="8"/>
  <c r="AK72" i="8"/>
  <c r="AJ72" i="8"/>
  <c r="AI72" i="8"/>
  <c r="AF72" i="8"/>
  <c r="AD72" i="8"/>
  <c r="AC72" i="8"/>
  <c r="AB72" i="8"/>
  <c r="AA72" i="8"/>
  <c r="Z72" i="8"/>
  <c r="Y72" i="8"/>
  <c r="V72" i="8"/>
  <c r="T72" i="8"/>
  <c r="S72" i="8"/>
  <c r="R72" i="8"/>
  <c r="Q72" i="8"/>
  <c r="P72" i="8"/>
  <c r="O72" i="8"/>
  <c r="L72" i="8"/>
  <c r="J72" i="8"/>
  <c r="I72" i="8"/>
  <c r="H72" i="8"/>
  <c r="G72" i="8"/>
  <c r="F72" i="8"/>
  <c r="E72" i="8"/>
  <c r="B72" i="8"/>
  <c r="AG70" i="8"/>
  <c r="AH70" i="8" s="1"/>
  <c r="W70" i="8"/>
  <c r="X70" i="8" s="1"/>
  <c r="M70" i="8"/>
  <c r="N70" i="8" s="1"/>
  <c r="C70" i="8"/>
  <c r="D70" i="8" s="1"/>
  <c r="AG69" i="8"/>
  <c r="AH69" i="8" s="1"/>
  <c r="W69" i="8"/>
  <c r="X69" i="8" s="1"/>
  <c r="M69" i="8"/>
  <c r="N69" i="8" s="1"/>
  <c r="C69" i="8"/>
  <c r="D69" i="8" s="1"/>
  <c r="AG68" i="8"/>
  <c r="AH68" i="8" s="1"/>
  <c r="W68" i="8"/>
  <c r="X68" i="8" s="1"/>
  <c r="M68" i="8"/>
  <c r="N68" i="8" s="1"/>
  <c r="C68" i="8"/>
  <c r="D68" i="8" s="1"/>
  <c r="AG67" i="8"/>
  <c r="AH67" i="8" s="1"/>
  <c r="W67" i="8"/>
  <c r="X67" i="8" s="1"/>
  <c r="M67" i="8"/>
  <c r="N67" i="8" s="1"/>
  <c r="C67" i="8"/>
  <c r="D67" i="8" s="1"/>
  <c r="AG66" i="8"/>
  <c r="AH66" i="8" s="1"/>
  <c r="W66" i="8"/>
  <c r="X66" i="8" s="1"/>
  <c r="M66" i="8"/>
  <c r="N66" i="8" s="1"/>
  <c r="C66" i="8"/>
  <c r="D66" i="8" s="1"/>
  <c r="AG65" i="8"/>
  <c r="AH65" i="8" s="1"/>
  <c r="W65" i="8"/>
  <c r="X65" i="8" s="1"/>
  <c r="M65" i="8"/>
  <c r="N65" i="8" s="1"/>
  <c r="C65" i="8"/>
  <c r="D65" i="8" s="1"/>
  <c r="AG64" i="8"/>
  <c r="AH64" i="8" s="1"/>
  <c r="W64" i="8"/>
  <c r="M64" i="8"/>
  <c r="C64" i="8"/>
  <c r="AN57" i="8"/>
  <c r="AM57" i="8"/>
  <c r="AL57" i="8"/>
  <c r="AK57" i="8"/>
  <c r="AJ57" i="8"/>
  <c r="AI57" i="8"/>
  <c r="AF57" i="8"/>
  <c r="AD57" i="8"/>
  <c r="AC57" i="8"/>
  <c r="AB57" i="8"/>
  <c r="AA57" i="8"/>
  <c r="Z57" i="8"/>
  <c r="Y57" i="8"/>
  <c r="V57" i="8"/>
  <c r="T57" i="8"/>
  <c r="S57" i="8"/>
  <c r="R57" i="8"/>
  <c r="Q57" i="8"/>
  <c r="P57" i="8"/>
  <c r="O57" i="8"/>
  <c r="L57" i="8"/>
  <c r="J57" i="8"/>
  <c r="I57" i="8"/>
  <c r="H57" i="8"/>
  <c r="G57" i="8"/>
  <c r="F57" i="8"/>
  <c r="E57" i="8"/>
  <c r="B57" i="8"/>
  <c r="AG55" i="8"/>
  <c r="AH55" i="8" s="1"/>
  <c r="W55" i="8"/>
  <c r="X55" i="8" s="1"/>
  <c r="M55" i="8"/>
  <c r="N55" i="8" s="1"/>
  <c r="C55" i="8"/>
  <c r="D55" i="8" s="1"/>
  <c r="AG54" i="8"/>
  <c r="AH54" i="8" s="1"/>
  <c r="W54" i="8"/>
  <c r="X54" i="8" s="1"/>
  <c r="M54" i="8"/>
  <c r="N54" i="8" s="1"/>
  <c r="C54" i="8"/>
  <c r="D54" i="8" s="1"/>
  <c r="AG53" i="8"/>
  <c r="AH53" i="8" s="1"/>
  <c r="W53" i="8"/>
  <c r="X53" i="8" s="1"/>
  <c r="M53" i="8"/>
  <c r="N53" i="8" s="1"/>
  <c r="C53" i="8"/>
  <c r="D53" i="8" s="1"/>
  <c r="AG50" i="8"/>
  <c r="AH50" i="8" s="1"/>
  <c r="W50" i="8"/>
  <c r="X50" i="8" s="1"/>
  <c r="M50" i="8"/>
  <c r="N50" i="8" s="1"/>
  <c r="C50" i="8"/>
  <c r="D50" i="8" s="1"/>
  <c r="AG49" i="8"/>
  <c r="AH49" i="8" s="1"/>
  <c r="W49" i="8"/>
  <c r="X49" i="8" s="1"/>
  <c r="M49" i="8"/>
  <c r="N49" i="8" s="1"/>
  <c r="C49" i="8"/>
  <c r="D49" i="8" s="1"/>
  <c r="AG48" i="8"/>
  <c r="AH48" i="8" s="1"/>
  <c r="W48" i="8"/>
  <c r="X48" i="8" s="1"/>
  <c r="M48" i="8"/>
  <c r="N48" i="8" s="1"/>
  <c r="C48" i="8"/>
  <c r="D48" i="8" s="1"/>
  <c r="AG47" i="8"/>
  <c r="AH47" i="8" s="1"/>
  <c r="W47" i="8"/>
  <c r="X47" i="8" s="1"/>
  <c r="M47" i="8"/>
  <c r="N47" i="8" s="1"/>
  <c r="C47" i="8"/>
  <c r="D47" i="8" s="1"/>
  <c r="AG46" i="8"/>
  <c r="AH46" i="8" s="1"/>
  <c r="W46" i="8"/>
  <c r="X46" i="8" s="1"/>
  <c r="M46" i="8"/>
  <c r="N46" i="8" s="1"/>
  <c r="C46" i="8"/>
  <c r="D46" i="8" s="1"/>
  <c r="AG45" i="8"/>
  <c r="AH45" i="8" s="1"/>
  <c r="W45" i="8"/>
  <c r="X45" i="8" s="1"/>
  <c r="M45" i="8"/>
  <c r="C45" i="8"/>
  <c r="AN42" i="8"/>
  <c r="AM42" i="8"/>
  <c r="AL42" i="8"/>
  <c r="AK42" i="8"/>
  <c r="AJ42" i="8"/>
  <c r="AI42" i="8"/>
  <c r="AF42" i="8"/>
  <c r="AD42" i="8"/>
  <c r="AC42" i="8"/>
  <c r="AB42" i="8"/>
  <c r="AA42" i="8"/>
  <c r="Z42" i="8"/>
  <c r="Y42" i="8"/>
  <c r="V42" i="8"/>
  <c r="T42" i="8"/>
  <c r="S42" i="8"/>
  <c r="R42" i="8"/>
  <c r="Q42" i="8"/>
  <c r="P42" i="8"/>
  <c r="O42" i="8"/>
  <c r="L42" i="8"/>
  <c r="J42" i="8"/>
  <c r="I42" i="8"/>
  <c r="H42" i="8"/>
  <c r="G42" i="8"/>
  <c r="F42" i="8"/>
  <c r="E42" i="8"/>
  <c r="B42" i="8"/>
  <c r="AG40" i="8"/>
  <c r="AH40" i="8" s="1"/>
  <c r="W40" i="8"/>
  <c r="X40" i="8" s="1"/>
  <c r="M40" i="8"/>
  <c r="N40" i="8" s="1"/>
  <c r="C40" i="8"/>
  <c r="D40" i="8" s="1"/>
  <c r="AG39" i="8"/>
  <c r="AH39" i="8" s="1"/>
  <c r="W39" i="8"/>
  <c r="X39" i="8" s="1"/>
  <c r="M39" i="8"/>
  <c r="N39" i="8" s="1"/>
  <c r="C39" i="8"/>
  <c r="D39" i="8" s="1"/>
  <c r="AG38" i="8"/>
  <c r="AH38" i="8" s="1"/>
  <c r="W38" i="8"/>
  <c r="X38" i="8" s="1"/>
  <c r="M38" i="8"/>
  <c r="N38" i="8" s="1"/>
  <c r="C38" i="8"/>
  <c r="D38" i="8" s="1"/>
  <c r="AG35" i="8"/>
  <c r="AH35" i="8" s="1"/>
  <c r="W35" i="8"/>
  <c r="X35" i="8" s="1"/>
  <c r="M35" i="8"/>
  <c r="N35" i="8" s="1"/>
  <c r="C35" i="8"/>
  <c r="D35" i="8" s="1"/>
  <c r="AG34" i="8"/>
  <c r="AH34" i="8" s="1"/>
  <c r="W34" i="8"/>
  <c r="X34" i="8" s="1"/>
  <c r="M34" i="8"/>
  <c r="N34" i="8" s="1"/>
  <c r="C34" i="8"/>
  <c r="D34" i="8" s="1"/>
  <c r="AG33" i="8"/>
  <c r="AH33" i="8" s="1"/>
  <c r="W33" i="8"/>
  <c r="X33" i="8" s="1"/>
  <c r="M33" i="8"/>
  <c r="N33" i="8" s="1"/>
  <c r="C33" i="8"/>
  <c r="D33" i="8" s="1"/>
  <c r="AG32" i="8"/>
  <c r="AH32" i="8" s="1"/>
  <c r="W32" i="8"/>
  <c r="X32" i="8" s="1"/>
  <c r="M32" i="8"/>
  <c r="C32" i="8"/>
  <c r="AN29" i="8"/>
  <c r="AN59" i="8" s="1"/>
  <c r="AM29" i="8"/>
  <c r="AM59" i="8" s="1"/>
  <c r="AL29" i="8"/>
  <c r="AK29" i="8"/>
  <c r="AJ29" i="8"/>
  <c r="AJ59" i="8" s="1"/>
  <c r="AI29" i="8"/>
  <c r="AF29" i="8"/>
  <c r="AD29" i="8"/>
  <c r="AC29" i="8"/>
  <c r="AB29" i="8"/>
  <c r="AA29" i="8"/>
  <c r="Z29" i="8"/>
  <c r="Y29" i="8"/>
  <c r="V29" i="8"/>
  <c r="V59" i="8" s="1"/>
  <c r="T29" i="8"/>
  <c r="S29" i="8"/>
  <c r="R29" i="8"/>
  <c r="Q29" i="8"/>
  <c r="P29" i="8"/>
  <c r="O29" i="8"/>
  <c r="L29" i="8"/>
  <c r="J29" i="8"/>
  <c r="I29" i="8"/>
  <c r="H29" i="8"/>
  <c r="G29" i="8"/>
  <c r="F29" i="8"/>
  <c r="F59" i="8" s="1"/>
  <c r="E29" i="8"/>
  <c r="B29" i="8"/>
  <c r="AG27" i="8"/>
  <c r="AH27" i="8" s="1"/>
  <c r="W27" i="8"/>
  <c r="X27" i="8" s="1"/>
  <c r="M27" i="8"/>
  <c r="N27" i="8" s="1"/>
  <c r="C27" i="8"/>
  <c r="D27" i="8" s="1"/>
  <c r="AG26" i="8"/>
  <c r="AH26" i="8" s="1"/>
  <c r="W26" i="8"/>
  <c r="X26" i="8" s="1"/>
  <c r="M26" i="8"/>
  <c r="N26" i="8" s="1"/>
  <c r="C26" i="8"/>
  <c r="D26" i="8" s="1"/>
  <c r="AH20" i="8"/>
  <c r="X20" i="8"/>
  <c r="N20" i="8"/>
  <c r="C20" i="8"/>
  <c r="D20" i="8" s="1"/>
  <c r="AG19" i="8"/>
  <c r="AH19" i="8" s="1"/>
  <c r="W19" i="8"/>
  <c r="X19" i="8" s="1"/>
  <c r="M19" i="8"/>
  <c r="N19" i="8" s="1"/>
  <c r="C19" i="8"/>
  <c r="D19" i="8" s="1"/>
  <c r="AG18" i="8"/>
  <c r="AH18" i="8" s="1"/>
  <c r="W18" i="8"/>
  <c r="X18" i="8" s="1"/>
  <c r="M18" i="8"/>
  <c r="N18" i="8" s="1"/>
  <c r="C18" i="8"/>
  <c r="D18" i="8" s="1"/>
  <c r="AG17" i="8"/>
  <c r="AH17" i="8" s="1"/>
  <c r="W17" i="8"/>
  <c r="X17" i="8" s="1"/>
  <c r="M17" i="8"/>
  <c r="N17" i="8" s="1"/>
  <c r="C17" i="8"/>
  <c r="D17" i="8" s="1"/>
  <c r="AG16" i="8"/>
  <c r="AH16" i="8" s="1"/>
  <c r="W16" i="8"/>
  <c r="X16" i="8" s="1"/>
  <c r="M16" i="8"/>
  <c r="N16" i="8" s="1"/>
  <c r="C16" i="8"/>
  <c r="D16" i="8" s="1"/>
  <c r="AG15" i="8"/>
  <c r="AH15" i="8" s="1"/>
  <c r="W15" i="8"/>
  <c r="X15" i="8" s="1"/>
  <c r="M15" i="8"/>
  <c r="N15" i="8" s="1"/>
  <c r="C15" i="8"/>
  <c r="D15" i="8" s="1"/>
  <c r="AG14" i="8"/>
  <c r="AH14" i="8" s="1"/>
  <c r="W14" i="8"/>
  <c r="X14" i="8" s="1"/>
  <c r="M14" i="8"/>
  <c r="N14" i="8" s="1"/>
  <c r="C14" i="8"/>
  <c r="D14" i="8" s="1"/>
  <c r="AG13" i="8"/>
  <c r="AH13" i="8" s="1"/>
  <c r="W13" i="8"/>
  <c r="X13" i="8" s="1"/>
  <c r="M13" i="8"/>
  <c r="N13" i="8" s="1"/>
  <c r="C13" i="8"/>
  <c r="D13" i="8" s="1"/>
  <c r="AG12" i="8"/>
  <c r="W12" i="8"/>
  <c r="X12" i="8" s="1"/>
  <c r="M12" i="8"/>
  <c r="N12" i="8" s="1"/>
  <c r="C12" i="8"/>
  <c r="D12" i="8" s="1"/>
  <c r="AG11" i="8"/>
  <c r="AH11" i="8" s="1"/>
  <c r="W11" i="8"/>
  <c r="X11" i="8" s="1"/>
  <c r="M11" i="8"/>
  <c r="N11" i="8" s="1"/>
  <c r="C11" i="8"/>
  <c r="O87" i="8" l="1"/>
  <c r="I59" i="8"/>
  <c r="AF59" i="8"/>
  <c r="J59" i="8"/>
  <c r="Q59" i="8"/>
  <c r="Z59" i="8"/>
  <c r="AI59" i="8"/>
  <c r="T59" i="8"/>
  <c r="B87" i="8"/>
  <c r="S87" i="8"/>
  <c r="AB87" i="8"/>
  <c r="AP127" i="8"/>
  <c r="AD59" i="8"/>
  <c r="M42" i="8"/>
  <c r="N42" i="8" s="1"/>
  <c r="AG42" i="8"/>
  <c r="AH42" i="8" s="1"/>
  <c r="M57" i="8"/>
  <c r="N57" i="8" s="1"/>
  <c r="AM87" i="8"/>
  <c r="AM104" i="8" s="1"/>
  <c r="AG102" i="8"/>
  <c r="AH102" i="8" s="1"/>
  <c r="AG57" i="8"/>
  <c r="AH57" i="8" s="1"/>
  <c r="AK59" i="8"/>
  <c r="E59" i="8"/>
  <c r="P59" i="8"/>
  <c r="AA59" i="8"/>
  <c r="AL59" i="8"/>
  <c r="AI87" i="8"/>
  <c r="AP123" i="8"/>
  <c r="AP125" i="8"/>
  <c r="AP126" i="8"/>
  <c r="AP124" i="8"/>
  <c r="AP119" i="8"/>
  <c r="W57" i="8"/>
  <c r="X57" i="8" s="1"/>
  <c r="G87" i="8"/>
  <c r="R87" i="8"/>
  <c r="Y87" i="8"/>
  <c r="AC87" i="8"/>
  <c r="AG29" i="8"/>
  <c r="N45" i="8"/>
  <c r="H87" i="8"/>
  <c r="Z87" i="8"/>
  <c r="AD87" i="8"/>
  <c r="AJ87" i="8"/>
  <c r="AJ104" i="8" s="1"/>
  <c r="AN87" i="8"/>
  <c r="AN104" i="8" s="1"/>
  <c r="AF116" i="8" s="1"/>
  <c r="G59" i="8"/>
  <c r="L59" i="8"/>
  <c r="R59" i="8"/>
  <c r="Y59" i="8"/>
  <c r="AC59" i="8"/>
  <c r="E87" i="8"/>
  <c r="E104" i="8" s="1"/>
  <c r="B118" i="8" s="1"/>
  <c r="I87" i="8"/>
  <c r="P87" i="8"/>
  <c r="T87" i="8"/>
  <c r="AA87" i="8"/>
  <c r="AF87" i="8"/>
  <c r="AF104" i="8" s="1"/>
  <c r="AK87" i="8"/>
  <c r="W42" i="8"/>
  <c r="X42" i="8" s="1"/>
  <c r="L87" i="8"/>
  <c r="L104" i="8" s="1"/>
  <c r="AB59" i="8"/>
  <c r="N32" i="8"/>
  <c r="B59" i="8"/>
  <c r="H59" i="8"/>
  <c r="O59" i="8"/>
  <c r="S59" i="8"/>
  <c r="C42" i="8"/>
  <c r="D42" i="8" s="1"/>
  <c r="C57" i="8"/>
  <c r="D57" i="8" s="1"/>
  <c r="F87" i="8"/>
  <c r="F104" i="8" s="1"/>
  <c r="J87" i="8"/>
  <c r="Q87" i="8"/>
  <c r="V87" i="8"/>
  <c r="V104" i="8" s="1"/>
  <c r="AG85" i="8"/>
  <c r="AH85" i="8" s="1"/>
  <c r="AL87" i="8"/>
  <c r="C29" i="8"/>
  <c r="D29" i="8" s="1"/>
  <c r="AH12" i="8"/>
  <c r="W29" i="8"/>
  <c r="X29" i="8" s="1"/>
  <c r="M29" i="8"/>
  <c r="N29" i="8" s="1"/>
  <c r="W102" i="8"/>
  <c r="X90" i="8"/>
  <c r="C72" i="8"/>
  <c r="D72" i="8" s="1"/>
  <c r="D64" i="8"/>
  <c r="D32" i="8"/>
  <c r="D45" i="8"/>
  <c r="N64" i="8"/>
  <c r="M72" i="8"/>
  <c r="N72" i="8" s="1"/>
  <c r="C102" i="8"/>
  <c r="D90" i="8"/>
  <c r="AG72" i="8"/>
  <c r="W85" i="8"/>
  <c r="X75" i="8"/>
  <c r="D11" i="8"/>
  <c r="W72" i="8"/>
  <c r="X72" i="8" s="1"/>
  <c r="X64" i="8"/>
  <c r="C85" i="8"/>
  <c r="D75" i="8"/>
  <c r="M85" i="8"/>
  <c r="M102" i="8"/>
  <c r="W44" i="7"/>
  <c r="U44" i="7"/>
  <c r="S44" i="7"/>
  <c r="Q44" i="7"/>
  <c r="O44" i="7"/>
  <c r="M44" i="7"/>
  <c r="K44" i="7"/>
  <c r="I44" i="7"/>
  <c r="G44" i="7"/>
  <c r="E44" i="7"/>
  <c r="AK17" i="7"/>
  <c r="AJ17" i="7"/>
  <c r="AI17" i="7"/>
  <c r="AH17" i="7"/>
  <c r="AG17" i="7"/>
  <c r="AF17" i="7"/>
  <c r="AE17" i="7"/>
  <c r="AD17" i="7"/>
  <c r="AC17" i="7"/>
  <c r="AB17" i="7"/>
  <c r="T104" i="8" l="1"/>
  <c r="L116" i="8" s="1"/>
  <c r="B104" i="8"/>
  <c r="Z104" i="8"/>
  <c r="AI104" i="8"/>
  <c r="AF118" i="8" s="1"/>
  <c r="AA104" i="8"/>
  <c r="S104" i="8"/>
  <c r="AC104" i="8"/>
  <c r="O104" i="8"/>
  <c r="J104" i="8"/>
  <c r="B116" i="8" s="1"/>
  <c r="Q104" i="8"/>
  <c r="P104" i="8"/>
  <c r="AD104" i="8"/>
  <c r="V116" i="8" s="1"/>
  <c r="AL104" i="8"/>
  <c r="I104" i="8"/>
  <c r="G104" i="8"/>
  <c r="C59" i="8"/>
  <c r="D59" i="8" s="1"/>
  <c r="AB104" i="8"/>
  <c r="R104" i="8"/>
  <c r="W59" i="8"/>
  <c r="X59" i="8" s="1"/>
  <c r="AK104" i="8"/>
  <c r="AG59" i="8"/>
  <c r="AH59" i="8" s="1"/>
  <c r="Y104" i="8"/>
  <c r="AH29" i="8"/>
  <c r="M59" i="8"/>
  <c r="N59" i="8" s="1"/>
  <c r="H104" i="8"/>
  <c r="W87" i="8"/>
  <c r="X85" i="8"/>
  <c r="X102" i="8"/>
  <c r="N102" i="8"/>
  <c r="D85" i="8"/>
  <c r="C87" i="8"/>
  <c r="D102" i="8"/>
  <c r="B121" i="8"/>
  <c r="N85" i="8"/>
  <c r="M87" i="8"/>
  <c r="AH72" i="8"/>
  <c r="AG87" i="8"/>
  <c r="BB31" i="6"/>
  <c r="AW31" i="6"/>
  <c r="AR31" i="6"/>
  <c r="AM31" i="6"/>
  <c r="AH31" i="6"/>
  <c r="AC31" i="6"/>
  <c r="X31" i="6"/>
  <c r="S31" i="6"/>
  <c r="N31" i="6"/>
  <c r="I31" i="6"/>
  <c r="D31" i="6"/>
  <c r="BD29" i="6"/>
  <c r="BC29" i="6"/>
  <c r="BB29" i="6"/>
  <c r="AY29" i="6"/>
  <c r="AX29" i="6"/>
  <c r="AW29" i="6"/>
  <c r="AT29" i="6"/>
  <c r="AS29" i="6"/>
  <c r="AR29" i="6"/>
  <c r="AO29" i="6"/>
  <c r="AN29" i="6"/>
  <c r="AM29" i="6"/>
  <c r="AJ29" i="6"/>
  <c r="AI29" i="6"/>
  <c r="AH29" i="6"/>
  <c r="AE29" i="6"/>
  <c r="AD29" i="6"/>
  <c r="AC29" i="6"/>
  <c r="Z29" i="6"/>
  <c r="Y29" i="6"/>
  <c r="X29" i="6"/>
  <c r="U29" i="6"/>
  <c r="T29" i="6"/>
  <c r="S29" i="6"/>
  <c r="P29" i="6"/>
  <c r="O29" i="6"/>
  <c r="N29" i="6"/>
  <c r="K29" i="6"/>
  <c r="J29" i="6"/>
  <c r="I29" i="6"/>
  <c r="F29" i="6"/>
  <c r="E29" i="6"/>
  <c r="D29" i="6"/>
  <c r="BE28" i="6"/>
  <c r="AZ28" i="6"/>
  <c r="AU28" i="6"/>
  <c r="AP28" i="6"/>
  <c r="AK28" i="6"/>
  <c r="AF28" i="6"/>
  <c r="AA28" i="6"/>
  <c r="V28" i="6"/>
  <c r="Q28" i="6"/>
  <c r="L28" i="6"/>
  <c r="G28" i="6"/>
  <c r="BE27" i="6"/>
  <c r="AZ27" i="6"/>
  <c r="AU27" i="6"/>
  <c r="AP27" i="6"/>
  <c r="AK27" i="6"/>
  <c r="AF27" i="6"/>
  <c r="AA27" i="6"/>
  <c r="V27" i="6"/>
  <c r="Q27" i="6"/>
  <c r="L27" i="6"/>
  <c r="G27" i="6"/>
  <c r="BC22" i="6"/>
  <c r="BB22" i="6"/>
  <c r="AX22" i="6"/>
  <c r="AW22" i="6"/>
  <c r="AT22" i="6"/>
  <c r="AS22" i="6"/>
  <c r="AR22" i="6"/>
  <c r="AN22" i="6"/>
  <c r="AM22" i="6"/>
  <c r="AJ22" i="6"/>
  <c r="AI22" i="6"/>
  <c r="AH22" i="6"/>
  <c r="AE22" i="6"/>
  <c r="AD22" i="6"/>
  <c r="AC22" i="6"/>
  <c r="Z22" i="6"/>
  <c r="Y22" i="6"/>
  <c r="X22" i="6"/>
  <c r="U22" i="6"/>
  <c r="T22" i="6"/>
  <c r="S22" i="6"/>
  <c r="P22" i="6"/>
  <c r="O22" i="6"/>
  <c r="N22" i="6"/>
  <c r="K22" i="6"/>
  <c r="J22" i="6"/>
  <c r="I22" i="6"/>
  <c r="F22" i="6"/>
  <c r="E22" i="6"/>
  <c r="D22" i="6"/>
  <c r="BE21" i="6"/>
  <c r="AZ21" i="6"/>
  <c r="AU21" i="6"/>
  <c r="AP21" i="6"/>
  <c r="AK21" i="6"/>
  <c r="AF21" i="6"/>
  <c r="AA21" i="6"/>
  <c r="V21" i="6"/>
  <c r="Q21" i="6"/>
  <c r="L21" i="6"/>
  <c r="G21" i="6"/>
  <c r="BE20" i="6"/>
  <c r="AZ20" i="6"/>
  <c r="AU20" i="6"/>
  <c r="AP20" i="6"/>
  <c r="AK20" i="6"/>
  <c r="AK22" i="6" s="1"/>
  <c r="AF20" i="6"/>
  <c r="AA20" i="6"/>
  <c r="V20" i="6"/>
  <c r="Q20" i="6"/>
  <c r="L20" i="6"/>
  <c r="G20" i="6"/>
  <c r="BC18" i="6"/>
  <c r="BB18" i="6"/>
  <c r="AX18" i="6"/>
  <c r="AW18" i="6"/>
  <c r="AT18" i="6"/>
  <c r="AS18" i="6"/>
  <c r="AR18" i="6"/>
  <c r="AN18" i="6"/>
  <c r="AM18" i="6"/>
  <c r="AI18" i="6"/>
  <c r="AH18" i="6"/>
  <c r="AD18" i="6"/>
  <c r="AC18" i="6"/>
  <c r="Z18" i="6"/>
  <c r="Y18" i="6"/>
  <c r="X18" i="6"/>
  <c r="U18" i="6"/>
  <c r="T18" i="6"/>
  <c r="S18" i="6"/>
  <c r="P18" i="6"/>
  <c r="O18" i="6"/>
  <c r="N18" i="6"/>
  <c r="K18" i="6"/>
  <c r="J18" i="6"/>
  <c r="I18" i="6"/>
  <c r="F18" i="6"/>
  <c r="E18" i="6"/>
  <c r="D18" i="6"/>
  <c r="BE17" i="6"/>
  <c r="AZ17" i="6"/>
  <c r="AU17" i="6"/>
  <c r="AP17" i="6"/>
  <c r="AK17" i="6"/>
  <c r="AF17" i="6"/>
  <c r="AA17" i="6"/>
  <c r="V17" i="6"/>
  <c r="Q17" i="6"/>
  <c r="L17" i="6"/>
  <c r="G17" i="6"/>
  <c r="BE16" i="6"/>
  <c r="AZ16" i="6"/>
  <c r="AU16" i="6"/>
  <c r="AP16" i="6"/>
  <c r="AK16" i="6"/>
  <c r="AF16" i="6"/>
  <c r="AA16" i="6"/>
  <c r="V16" i="6"/>
  <c r="Q16" i="6"/>
  <c r="L16" i="6"/>
  <c r="G16" i="6"/>
  <c r="BF13" i="6"/>
  <c r="BA13" i="6"/>
  <c r="AV13" i="6"/>
  <c r="AQ13" i="6"/>
  <c r="AL13" i="6"/>
  <c r="AG13" i="6"/>
  <c r="AB13" i="6"/>
  <c r="W13" i="6"/>
  <c r="R13" i="6"/>
  <c r="M13" i="6"/>
  <c r="H13" i="6"/>
  <c r="BD9" i="6"/>
  <c r="BC9" i="6"/>
  <c r="BB9" i="6"/>
  <c r="AY9" i="6"/>
  <c r="AX9" i="6"/>
  <c r="AW9" i="6"/>
  <c r="AT9" i="6"/>
  <c r="AS9" i="6"/>
  <c r="AR9" i="6"/>
  <c r="AO9" i="6"/>
  <c r="AN9" i="6"/>
  <c r="AM9" i="6"/>
  <c r="AJ9" i="6"/>
  <c r="AI9" i="6"/>
  <c r="AH9" i="6"/>
  <c r="AE9" i="6"/>
  <c r="AD9" i="6"/>
  <c r="AC9" i="6"/>
  <c r="Z9" i="6"/>
  <c r="Y9" i="6"/>
  <c r="X9" i="6"/>
  <c r="U9" i="6"/>
  <c r="T9" i="6"/>
  <c r="S9" i="6"/>
  <c r="P9" i="6"/>
  <c r="O9" i="6"/>
  <c r="N9" i="6"/>
  <c r="K9" i="6"/>
  <c r="J9" i="6"/>
  <c r="I9" i="6"/>
  <c r="F9" i="6"/>
  <c r="E9" i="6"/>
  <c r="D9" i="6"/>
  <c r="BE8" i="6"/>
  <c r="AZ8" i="6"/>
  <c r="AU8" i="6"/>
  <c r="AP8" i="6"/>
  <c r="AK8" i="6"/>
  <c r="AF8" i="6"/>
  <c r="AA8" i="6"/>
  <c r="V8" i="6"/>
  <c r="Q8" i="6"/>
  <c r="L8" i="6"/>
  <c r="G8" i="6"/>
  <c r="BE7" i="6"/>
  <c r="AZ7" i="6"/>
  <c r="AU7" i="6"/>
  <c r="AP7" i="6"/>
  <c r="AK7" i="6"/>
  <c r="AF7" i="6"/>
  <c r="AA7" i="6"/>
  <c r="V7" i="6"/>
  <c r="Q7" i="6"/>
  <c r="Q9" i="6" s="1"/>
  <c r="L7" i="6"/>
  <c r="L9" i="6" s="1"/>
  <c r="G7" i="6"/>
  <c r="AA22" i="6" l="1"/>
  <c r="G29" i="6"/>
  <c r="AF18" i="6"/>
  <c r="G22" i="6"/>
  <c r="AF9" i="6"/>
  <c r="L22" i="6"/>
  <c r="AF29" i="6"/>
  <c r="AZ29" i="6"/>
  <c r="AF121" i="8"/>
  <c r="AU18" i="6"/>
  <c r="AU9" i="6"/>
  <c r="L121" i="8"/>
  <c r="L118" i="8"/>
  <c r="V121" i="8"/>
  <c r="V118" i="8"/>
  <c r="BE22" i="6"/>
  <c r="V29" i="6"/>
  <c r="C104" i="8"/>
  <c r="B115" i="8" s="1"/>
  <c r="B124" i="8" s="1"/>
  <c r="W104" i="8"/>
  <c r="X104" i="8" s="1"/>
  <c r="M104" i="8"/>
  <c r="L115" i="8" s="1"/>
  <c r="L124" i="8" s="1"/>
  <c r="Q22" i="6"/>
  <c r="L29" i="6"/>
  <c r="AA9" i="6"/>
  <c r="BE9" i="6"/>
  <c r="AA18" i="6"/>
  <c r="V22" i="6"/>
  <c r="AZ22" i="6"/>
  <c r="Q29" i="6"/>
  <c r="AU29" i="6"/>
  <c r="AZ9" i="6"/>
  <c r="V18" i="6"/>
  <c r="AU22" i="6"/>
  <c r="G9" i="6"/>
  <c r="AK9" i="6"/>
  <c r="G18" i="6"/>
  <c r="AA29" i="6"/>
  <c r="BE29" i="6"/>
  <c r="AP29" i="6"/>
  <c r="AP22" i="6"/>
  <c r="AP18" i="6"/>
  <c r="AP9" i="6"/>
  <c r="Q18" i="6"/>
  <c r="BE18" i="6"/>
  <c r="V9" i="6"/>
  <c r="L18" i="6"/>
  <c r="AZ18" i="6"/>
  <c r="AK18" i="6"/>
  <c r="AF22" i="6"/>
  <c r="AK29" i="6"/>
  <c r="AH87" i="8"/>
  <c r="AG104" i="8"/>
  <c r="N87" i="8"/>
  <c r="D87" i="8"/>
  <c r="X87" i="8"/>
  <c r="D104" i="8" l="1"/>
  <c r="B122" i="8"/>
  <c r="V115" i="8"/>
  <c r="V124" i="8" s="1"/>
  <c r="N104" i="8"/>
  <c r="V122" i="8"/>
  <c r="L122" i="8"/>
  <c r="B126" i="8"/>
  <c r="B127" i="8"/>
  <c r="B125" i="8"/>
  <c r="B119" i="8"/>
  <c r="B128" i="8"/>
  <c r="B123" i="8"/>
  <c r="AF115" i="8"/>
  <c r="AH104" i="8"/>
  <c r="AF122" i="8"/>
  <c r="L127" i="8"/>
  <c r="L126" i="8"/>
  <c r="L125" i="8"/>
  <c r="L123" i="8"/>
  <c r="L119" i="8"/>
  <c r="L128" i="8"/>
  <c r="V125" i="8"/>
  <c r="V128" i="8"/>
  <c r="V127" i="8" l="1"/>
  <c r="V123" i="8"/>
  <c r="V119" i="8"/>
  <c r="V126" i="8"/>
  <c r="AF127" i="8"/>
  <c r="AF126" i="8"/>
  <c r="AF125" i="8"/>
  <c r="AF123" i="8"/>
  <c r="AF128" i="8"/>
  <c r="AF119" i="8"/>
  <c r="AF124" i="8"/>
</calcChain>
</file>

<file path=xl/sharedStrings.xml><?xml version="1.0" encoding="utf-8"?>
<sst xmlns="http://schemas.openxmlformats.org/spreadsheetml/2006/main" count="631" uniqueCount="212">
  <si>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</si>
  <si>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</si>
  <si>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</si>
  <si>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</si>
  <si>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</si>
  <si>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</si>
  <si>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</si>
  <si>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</si>
  <si>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</si>
  <si>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</si>
  <si>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</si>
  <si>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Select Calendar</t>
  </si>
  <si>
    <t>Unduplicated Headcount</t>
  </si>
  <si>
    <t>Student Credit Hours</t>
  </si>
  <si>
    <t>Student Contact Hours</t>
  </si>
  <si>
    <t>FTE</t>
  </si>
  <si>
    <t>Gross Tuition</t>
  </si>
  <si>
    <t>Semester</t>
  </si>
  <si>
    <t>Reimbursable for State Aid</t>
  </si>
  <si>
    <t>Undergraduate</t>
  </si>
  <si>
    <t>Resident</t>
  </si>
  <si>
    <t>Non-Resident</t>
  </si>
  <si>
    <t>Total</t>
  </si>
  <si>
    <t>Less:</t>
  </si>
  <si>
    <t>Refunds</t>
  </si>
  <si>
    <t>Remissions/Waivers</t>
  </si>
  <si>
    <t>Net Tuition Income</t>
  </si>
  <si>
    <t>Of students reported above:</t>
  </si>
  <si>
    <t>Preparatory/
Remedial</t>
  </si>
  <si>
    <t>Dual Enrollment</t>
  </si>
  <si>
    <t>Non-Reimbursable for State Aid</t>
  </si>
  <si>
    <t>Since 2014-15, a collaboration with a major industry partner has ended per company request. This has resulted in the dramatic decrease in reimbursable, non-resident headcount. Those students were taking proportionally less credits per student than non-industry, therefore not having the same amount of impact in credit hours/FTE.</t>
  </si>
  <si>
    <t>RATE/UNIT</t>
  </si>
  <si>
    <t>TOTAL REVENUE</t>
  </si>
  <si>
    <t>TYPE OF FEE</t>
  </si>
  <si>
    <t>REVENUE CLASS</t>
  </si>
  <si>
    <t>PCS SUB. PRO.</t>
  </si>
  <si>
    <t>Rate</t>
  </si>
  <si>
    <t>Unit</t>
  </si>
  <si>
    <t>MANDATORY FEES</t>
  </si>
  <si>
    <t>Activity</t>
  </si>
  <si>
    <t>Unres. Aux. Oper.</t>
  </si>
  <si>
    <t>SCH</t>
  </si>
  <si>
    <t>Facility</t>
  </si>
  <si>
    <t>Scholarship</t>
  </si>
  <si>
    <t>Technology</t>
  </si>
  <si>
    <t>Unres. Gen.</t>
  </si>
  <si>
    <t>Insert rows above here</t>
  </si>
  <si>
    <t>Total Mandatory Fees Revenue</t>
  </si>
  <si>
    <t>Total Mandatory Fees Revenue - Resident</t>
  </si>
  <si>
    <t>Total Mandatory Fees Revenue - Non-Resident</t>
  </si>
  <si>
    <t>x</t>
  </si>
  <si>
    <t>OTHER FEES AND CHARGES</t>
  </si>
  <si>
    <t>Room-double-SI</t>
  </si>
  <si>
    <t>UnresAuxOprt</t>
  </si>
  <si>
    <t>SEM</t>
  </si>
  <si>
    <t>Room-double-PA</t>
  </si>
  <si>
    <t>10 meal</t>
  </si>
  <si>
    <t>14 meal</t>
  </si>
  <si>
    <t>19 meal</t>
  </si>
  <si>
    <t>Room-double-C</t>
  </si>
  <si>
    <t>Room-double-P</t>
  </si>
  <si>
    <t>Room-private-C</t>
  </si>
  <si>
    <t>Room-private-P</t>
  </si>
  <si>
    <t>Room-triple</t>
  </si>
  <si>
    <t>Super single</t>
  </si>
  <si>
    <t>Room-private-SI</t>
  </si>
  <si>
    <t>Room-private-PA</t>
  </si>
  <si>
    <t>FUNDING BY SOURCE</t>
  </si>
  <si>
    <t>PROGRAM DESCRIPTION</t>
  </si>
  <si>
    <t>Headcount</t>
  </si>
  <si>
    <t>Total Value</t>
  </si>
  <si>
    <t>Average Award</t>
  </si>
  <si>
    <t>Tuition Waivers</t>
  </si>
  <si>
    <t>Institution</t>
  </si>
  <si>
    <t>State</t>
  </si>
  <si>
    <t>Federal</t>
  </si>
  <si>
    <t>Other</t>
  </si>
  <si>
    <t>Amount to Nebraska Residents</t>
  </si>
  <si>
    <t>Tuition Waivers to Nebraska Residents</t>
  </si>
  <si>
    <t>ACADEMIC AID</t>
  </si>
  <si>
    <t>(1) Need Based</t>
  </si>
  <si>
    <t>ACE</t>
  </si>
  <si>
    <t>ACE Plus</t>
  </si>
  <si>
    <t>Federal Direct Subsidized</t>
  </si>
  <si>
    <t>Federal Pell Grant</t>
  </si>
  <si>
    <t>Federal Supplemental Education Opportunity Grant (FSEOG)</t>
  </si>
  <si>
    <t>Foundation Aid (need-based)</t>
  </si>
  <si>
    <t>Nebraska Opportunity Grant (NOG)</t>
  </si>
  <si>
    <t>R. H. Davis Minority Scholarship</t>
  </si>
  <si>
    <t>YES Grants</t>
  </si>
  <si>
    <t>Gap Assistance</t>
  </si>
  <si>
    <t>Insert rows above here by copying row above and Insert Copied Cells</t>
  </si>
  <si>
    <t xml:space="preserve">    Subtotal Need Based</t>
  </si>
  <si>
    <t>(2) Ability Based</t>
  </si>
  <si>
    <t>Academic Scholarships</t>
  </si>
  <si>
    <t>ACT Scholarship</t>
  </si>
  <si>
    <t>Board of Governor Scholarship</t>
  </si>
  <si>
    <t>Foundation Aid (merit-based)</t>
  </si>
  <si>
    <t xml:space="preserve">    Subtotal Ability Based</t>
  </si>
  <si>
    <t>(3) Membership Based</t>
  </si>
  <si>
    <t>Academic Staff Waivers</t>
  </si>
  <si>
    <t>Dependents of Deceased Faculty</t>
  </si>
  <si>
    <t>Non-Academic Staff</t>
  </si>
  <si>
    <t>Senior Citizens Remissions</t>
  </si>
  <si>
    <t>Staff Dependent Waivers</t>
  </si>
  <si>
    <t>Veterans Waivers</t>
  </si>
  <si>
    <t xml:space="preserve">    Subtotal Membership Based</t>
  </si>
  <si>
    <t xml:space="preserve">    TOTAL ACADEMIC AID</t>
  </si>
  <si>
    <t>AID FOR SERVICE</t>
  </si>
  <si>
    <t>Campus Employment</t>
  </si>
  <si>
    <t>JTPA</t>
  </si>
  <si>
    <t>Vocational Rehabilitation Grant</t>
  </si>
  <si>
    <t>Work Study</t>
  </si>
  <si>
    <t>Men's Athletics</t>
  </si>
  <si>
    <t>Residence Hall Assistants</t>
  </si>
  <si>
    <t>Special Activity Grants</t>
  </si>
  <si>
    <t>Women's Athletics</t>
  </si>
  <si>
    <t xml:space="preserve">    TOTAL AID FOR SERVICE</t>
  </si>
  <si>
    <t>Other Aid</t>
  </si>
  <si>
    <t>Alternative Private Loans</t>
  </si>
  <si>
    <t>Early Admissions &amp; Other Fee Based</t>
  </si>
  <si>
    <t>Federal Direct Unsubsidized</t>
  </si>
  <si>
    <t>Federal PLUS</t>
  </si>
  <si>
    <t>Outside Scholarships</t>
  </si>
  <si>
    <t xml:space="preserve">    Subtotal Other Aid</t>
  </si>
  <si>
    <t xml:space="preserve">    GRAND TOTAL ACADEMIC AID, AID FOR SERVICE, OTHER AID</t>
  </si>
  <si>
    <t xml:space="preserve">     DATA CALCULATIONS</t>
  </si>
  <si>
    <t xml:space="preserve"> 1.  Total institutional headcount</t>
  </si>
  <si>
    <t>Financial Aid Payback on Need Based Academic section is the result of the federal financial aid audit.  $400,000 estimate of  penalty was accrued in fiscal year 2012 and then reversed in 2017 when the actual amount was paid to the Department of Ed in the amount of $152,355.  The result of the reversal of the accrual and the payment was a credit of $247,645 posting to the account in 2017.  The $400,000 accrual amount was used on the 2012 student financial aid report so the credit was used on this year's report.</t>
  </si>
  <si>
    <t xml:space="preserve"> 2.  Number of students participating in financial aid programs</t>
  </si>
  <si>
    <t xml:space="preserve"> 3.  Number of students receiving more than one aid</t>
  </si>
  <si>
    <t xml:space="preserve"> 4.  % of total institutional headcount receiving aid</t>
  </si>
  <si>
    <t xml:space="preserve"> 5.  Number of Nebraska residents receiving financial aid</t>
  </si>
  <si>
    <t xml:space="preserve"> 6.  % participation by Nebraska residents</t>
  </si>
  <si>
    <t xml:space="preserve"> 7.  Total dollar value of financial aid</t>
  </si>
  <si>
    <t xml:space="preserve"> 8.  Amount received by Nebraska residents</t>
  </si>
  <si>
    <t xml:space="preserve"> 9.  Amount of Tuition Waivers received by Nebraska residents</t>
  </si>
  <si>
    <t>10.  Amount of Tuition Waivers received by non-Nebraska residents</t>
  </si>
  <si>
    <t>11.  % of total dollar amount received by Nebraska residents</t>
  </si>
  <si>
    <t>12.  Gross tuition income less refunds</t>
  </si>
  <si>
    <t>13.  % gross tuition income remitted to students</t>
  </si>
  <si>
    <t>14.  % remissions is of Grand Total of all aid</t>
  </si>
  <si>
    <t>15.  % Academic Aid is of Grand Total of all aid</t>
  </si>
  <si>
    <t>16.  % Aid for Service is of Grand Total of all aid</t>
  </si>
  <si>
    <t>17.  % Need Based Aid is of Grand Total of all aid</t>
  </si>
  <si>
    <t>18.  % Ability Based Aid is of Grand Total of all aid</t>
  </si>
  <si>
    <t>19.  % Aid Based on Membership is of Grand Total of all aid</t>
  </si>
  <si>
    <t>20. % Other Academic Aid as a Grand Total of All Aid</t>
  </si>
  <si>
    <t>Cash Fund Number</t>
  </si>
  <si>
    <t>NCHEMS</t>
  </si>
  <si>
    <t>Actual</t>
  </si>
  <si>
    <t>Est.</t>
  </si>
  <si>
    <t>General</t>
  </si>
  <si>
    <t>Sub-Prog</t>
  </si>
  <si>
    <t>Unencumb. Bal. Forward</t>
  </si>
  <si>
    <t>Tuition Income</t>
  </si>
  <si>
    <t xml:space="preserve">  Need-based Remissions/Scholar</t>
  </si>
  <si>
    <t xml:space="preserve"> </t>
  </si>
  <si>
    <t xml:space="preserve">  Non-need-based Remissions/Sch</t>
  </si>
  <si>
    <t xml:space="preserve">  TOTAL Remissions/Scholarships</t>
  </si>
  <si>
    <t xml:space="preserve">  Refunds</t>
  </si>
  <si>
    <t>A Subtotal--Gross Tuition Less</t>
  </si>
  <si>
    <t xml:space="preserve">   Remissions &amp; Refunds</t>
  </si>
  <si>
    <t>Student Fees</t>
  </si>
  <si>
    <t xml:space="preserve">  Late Registration</t>
  </si>
  <si>
    <t xml:space="preserve">  Change of Schedule</t>
  </si>
  <si>
    <t xml:space="preserve">  Matriculation</t>
  </si>
  <si>
    <t xml:space="preserve">  Degree</t>
  </si>
  <si>
    <t xml:space="preserve">  Health</t>
  </si>
  <si>
    <t xml:space="preserve">  Placement</t>
  </si>
  <si>
    <t xml:space="preserve">  Student Act.</t>
  </si>
  <si>
    <t xml:space="preserve">  Transcripts</t>
  </si>
  <si>
    <t xml:space="preserve">  I.D. Cards</t>
  </si>
  <si>
    <t xml:space="preserve">  Facilities Fee</t>
  </si>
  <si>
    <t xml:space="preserve">  Facilities Fee (transfer out)</t>
  </si>
  <si>
    <t xml:space="preserve">  Other</t>
  </si>
  <si>
    <t>B Subtotal--Student Fees</t>
  </si>
  <si>
    <t>Other Income</t>
  </si>
  <si>
    <t xml:space="preserve">  Interest</t>
  </si>
  <si>
    <t xml:space="preserve">  Federal Reimb.</t>
  </si>
  <si>
    <t xml:space="preserve">  Sales of Prop.</t>
  </si>
  <si>
    <t xml:space="preserve">  Auto Registration</t>
  </si>
  <si>
    <t xml:space="preserve">  Parking Fines</t>
  </si>
  <si>
    <t xml:space="preserve">  Library Fines</t>
  </si>
  <si>
    <t xml:space="preserve">  Gate Receipts</t>
  </si>
  <si>
    <t xml:space="preserve">  ACT Testing</t>
  </si>
  <si>
    <t xml:space="preserve">  Space Rentals</t>
  </si>
  <si>
    <t xml:space="preserve">  Xeroxing</t>
  </si>
  <si>
    <t xml:space="preserve">  Vending Machines</t>
  </si>
  <si>
    <t xml:space="preserve">  Advertising</t>
  </si>
  <si>
    <t xml:space="preserve">  SSAP/SAP Aid</t>
  </si>
  <si>
    <t xml:space="preserve">  Tobacco Settlement</t>
  </si>
  <si>
    <t xml:space="preserve">  Property Tax</t>
  </si>
  <si>
    <t xml:space="preserve">  State Aid</t>
  </si>
  <si>
    <t>Prior Year Adjustments</t>
  </si>
  <si>
    <t>C Subtotal--Other Income</t>
  </si>
  <si>
    <t>TOTAL Cash Revenue (Sum A..C)</t>
  </si>
  <si>
    <t>TOTAL Cash Revenue + Balance</t>
  </si>
  <si>
    <t>(Less) PCS 1-7 Cash Expenditures</t>
  </si>
  <si>
    <t>(Less) PCS 8 Cash Exp. (Optional)</t>
  </si>
  <si>
    <t>(Less) Encumb.</t>
  </si>
  <si>
    <t>(Less) Necess. Reserve</t>
  </si>
  <si>
    <t>Available Balance</t>
  </si>
  <si>
    <t xml:space="preserve">C.F. Expenditures (PCS 1-7) </t>
  </si>
  <si>
    <t>PCS 8 Expenditures (if applicable)</t>
  </si>
  <si>
    <t>Total Cash Expenditures</t>
  </si>
  <si>
    <t xml:space="preserve">  Forms/Reports 100-A, 101-A</t>
  </si>
  <si>
    <t>2023-24</t>
  </si>
  <si>
    <t>Children of Nebraska Teammate</t>
  </si>
  <si>
    <t>Nebraska Career Scholarships - State of Nebraska</t>
  </si>
  <si>
    <t>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</si>
</sst>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_(* #,##0_);_(* \(#,##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Arial"/>
      <family val="2"/>
    </font>
    <font>
      <sz val="11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b/>
      <sz val="20"/>
      <name val="Cambria"/>
      <family val="1"/>
    </font>
    <font>
      <sz val="11"/>
      <color rgb="FF000000"/>
      <name val="Cambria"/>
      <family val="1"/>
    </font>
    <font>
      <b/>
      <sz val="14"/>
      <name val="Cambria"/>
      <family val="1"/>
    </font>
    <font>
      <b/>
      <sz val="14"/>
      <color rgb="FF000000"/>
      <name val="Cambria"/>
      <family val="1"/>
    </font>
    <font>
      <sz val="14"/>
      <color rgb="FF000000"/>
      <name val="Cambria"/>
      <family val="1"/>
    </font>
    <font>
      <b/>
      <sz val="10"/>
      <name val="Cambria"/>
      <family val="1"/>
    </font>
    <font>
      <b/>
      <sz val="10"/>
      <color rgb="FF000000"/>
      <name val="Cambria"/>
      <family val="1"/>
    </font>
    <font>
      <sz val="8"/>
      <color theme="1"/>
      <name val="Arial"/>
      <family val="2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4"/>
      <color theme="1"/>
      <name val="Cambria"/>
      <family val="1"/>
    </font>
    <font>
      <b/>
      <u/>
      <sz val="10"/>
      <name val="Cambria"/>
      <family val="1"/>
    </font>
    <font>
      <sz val="10"/>
      <name val="Cambria"/>
      <family val="1"/>
    </font>
    <font>
      <b/>
      <sz val="8"/>
      <color rgb="FFFF0000"/>
      <name val="Cambria"/>
      <family val="1"/>
    </font>
    <font>
      <u/>
      <sz val="12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Cambria"/>
      <family val="1"/>
    </font>
    <font>
      <sz val="11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DFEC"/>
        <bgColor rgb="FFFFFFFF"/>
      </patternFill>
    </fill>
    <fill>
      <patternFill patternType="solid">
        <fgColor rgb="FFF2DCDB"/>
        <bgColor rgb="FFFFFFFF"/>
      </patternFill>
    </fill>
    <fill>
      <patternFill patternType="solid">
        <fgColor rgb="FFDDD9C4"/>
        <bgColor rgb="FFFFFFFF"/>
      </patternFill>
    </fill>
    <fill>
      <patternFill patternType="solid">
        <fgColor rgb="FFC5D9F1"/>
        <bgColor rgb="FFFFFFFF"/>
      </patternFill>
    </fill>
    <fill>
      <patternFill patternType="solid">
        <fgColor rgb="FFEBF1DE"/>
        <bgColor rgb="FFFFFFFF"/>
      </patternFill>
    </fill>
    <fill>
      <patternFill patternType="solid">
        <fgColor rgb="FFFDE9D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2DCDB"/>
        <bgColor rgb="FF000000"/>
      </patternFill>
    </fill>
    <fill>
      <patternFill patternType="solid">
        <fgColor rgb="FFDDD9C4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ADDD8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</cellStyleXfs>
  <cellXfs count="536">
    <xf numFmtId="0" fontId="0" fillId="0" borderId="0" xfId="0"/>
    <xf numFmtId="0" fontId="6" fillId="4" borderId="0" xfId="0" applyFont="1" applyFill="1"/>
    <xf numFmtId="0" fontId="6" fillId="4" borderId="13" xfId="0" applyFont="1" applyFill="1" applyBorder="1"/>
    <xf numFmtId="164" fontId="2" fillId="0" borderId="19" xfId="1" applyNumberFormat="1" applyFont="1" applyFill="1" applyBorder="1" applyProtection="1"/>
    <xf numFmtId="3" fontId="2" fillId="0" borderId="24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4" fontId="2" fillId="0" borderId="27" xfId="1" applyNumberFormat="1" applyFont="1" applyFill="1" applyBorder="1" applyProtection="1"/>
    <xf numFmtId="164" fontId="2" fillId="0" borderId="21" xfId="1" applyNumberFormat="1" applyFont="1" applyFill="1" applyBorder="1" applyProtection="1"/>
    <xf numFmtId="0" fontId="0" fillId="4" borderId="0" xfId="0" applyFill="1"/>
    <xf numFmtId="0" fontId="8" fillId="0" borderId="22" xfId="0" applyFont="1" applyBorder="1" applyProtection="1">
      <protection locked="0"/>
    </xf>
    <xf numFmtId="4" fontId="8" fillId="0" borderId="22" xfId="0" applyNumberFormat="1" applyFont="1" applyBorder="1" applyAlignment="1" applyProtection="1">
      <alignment horizontal="right" indent="1"/>
      <protection locked="0"/>
    </xf>
    <xf numFmtId="3" fontId="8" fillId="0" borderId="22" xfId="0" applyNumberFormat="1" applyFont="1" applyBorder="1" applyProtection="1">
      <protection locked="0"/>
    </xf>
    <xf numFmtId="0" fontId="8" fillId="0" borderId="22" xfId="0" applyFont="1" applyBorder="1" applyAlignment="1" applyProtection="1">
      <alignment horizontal="left" indent="1"/>
      <protection locked="0"/>
    </xf>
    <xf numFmtId="0" fontId="0" fillId="4" borderId="13" xfId="0" applyFill="1" applyBorder="1"/>
    <xf numFmtId="0" fontId="0" fillId="4" borderId="0" xfId="0" applyFill="1" applyProtection="1">
      <protection locked="0"/>
    </xf>
    <xf numFmtId="0" fontId="6" fillId="3" borderId="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4" borderId="28" xfId="0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6" fillId="4" borderId="9" xfId="0" applyFont="1" applyFill="1" applyBorder="1"/>
    <xf numFmtId="0" fontId="0" fillId="4" borderId="9" xfId="0" applyFill="1" applyBorder="1"/>
    <xf numFmtId="167" fontId="1" fillId="4" borderId="9" xfId="1" applyNumberFormat="1" applyFont="1" applyFill="1" applyBorder="1"/>
    <xf numFmtId="167" fontId="0" fillId="4" borderId="9" xfId="1" applyNumberFormat="1" applyFont="1" applyFill="1" applyBorder="1"/>
    <xf numFmtId="0" fontId="19" fillId="4" borderId="9" xfId="0" applyFont="1" applyFill="1" applyBorder="1"/>
    <xf numFmtId="0" fontId="6" fillId="4" borderId="9" xfId="0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167" fontId="0" fillId="4" borderId="9" xfId="1" applyNumberFormat="1" applyFont="1" applyFill="1" applyBorder="1" applyProtection="1">
      <protection locked="0"/>
    </xf>
    <xf numFmtId="167" fontId="20" fillId="4" borderId="9" xfId="1" applyNumberFormat="1" applyFont="1" applyFill="1" applyBorder="1" applyProtection="1">
      <protection locked="0"/>
    </xf>
    <xf numFmtId="0" fontId="6" fillId="4" borderId="49" xfId="0" applyFont="1" applyFill="1" applyBorder="1" applyProtection="1">
      <protection locked="0"/>
    </xf>
    <xf numFmtId="0" fontId="0" fillId="4" borderId="49" xfId="0" applyFill="1" applyBorder="1" applyProtection="1">
      <protection locked="0"/>
    </xf>
    <xf numFmtId="167" fontId="20" fillId="4" borderId="49" xfId="1" applyNumberFormat="1" applyFont="1" applyFill="1" applyBorder="1" applyProtection="1">
      <protection locked="0"/>
    </xf>
    <xf numFmtId="167" fontId="20" fillId="4" borderId="9" xfId="1" applyNumberFormat="1" applyFont="1" applyFill="1" applyBorder="1"/>
    <xf numFmtId="0" fontId="6" fillId="4" borderId="14" xfId="0" applyFont="1" applyFill="1" applyBorder="1"/>
    <xf numFmtId="0" fontId="0" fillId="4" borderId="14" xfId="0" applyFill="1" applyBorder="1" applyProtection="1">
      <protection locked="0"/>
    </xf>
    <xf numFmtId="167" fontId="20" fillId="4" borderId="14" xfId="1" applyNumberFormat="1" applyFont="1" applyFill="1" applyBorder="1" applyProtection="1">
      <protection locked="0"/>
    </xf>
    <xf numFmtId="0" fontId="19" fillId="4" borderId="9" xfId="0" applyFont="1" applyFill="1" applyBorder="1" applyProtection="1">
      <protection locked="0"/>
    </xf>
    <xf numFmtId="0" fontId="13" fillId="0" borderId="15" xfId="0" applyFont="1" applyBorder="1" applyAlignment="1">
      <alignment horizontal="left" indent="1"/>
    </xf>
    <xf numFmtId="167" fontId="0" fillId="4" borderId="14" xfId="1" applyNumberFormat="1" applyFont="1" applyFill="1" applyBorder="1"/>
    <xf numFmtId="167" fontId="0" fillId="4" borderId="0" xfId="1" applyNumberFormat="1" applyFont="1" applyFill="1"/>
    <xf numFmtId="167" fontId="0" fillId="4" borderId="39" xfId="1" applyNumberFormat="1" applyFont="1" applyFill="1" applyBorder="1"/>
    <xf numFmtId="167" fontId="0" fillId="4" borderId="10" xfId="1" applyNumberFormat="1" applyFont="1" applyFill="1" applyBorder="1"/>
    <xf numFmtId="0" fontId="6" fillId="4" borderId="9" xfId="0" applyFont="1" applyFill="1" applyBorder="1" applyAlignment="1" applyProtection="1">
      <alignment horizontal="left" indent="1"/>
      <protection locked="0"/>
    </xf>
    <xf numFmtId="167" fontId="0" fillId="4" borderId="35" xfId="1" applyNumberFormat="1" applyFont="1" applyFill="1" applyBorder="1" applyProtection="1">
      <protection locked="0"/>
    </xf>
    <xf numFmtId="167" fontId="20" fillId="4" borderId="35" xfId="1" applyNumberFormat="1" applyFont="1" applyFill="1" applyBorder="1" applyProtection="1">
      <protection locked="0"/>
    </xf>
    <xf numFmtId="167" fontId="20" fillId="4" borderId="15" xfId="1" applyNumberFormat="1" applyFont="1" applyFill="1" applyBorder="1" applyProtection="1">
      <protection locked="0"/>
    </xf>
    <xf numFmtId="0" fontId="0" fillId="4" borderId="14" xfId="0" applyFill="1" applyBorder="1"/>
    <xf numFmtId="167" fontId="1" fillId="4" borderId="14" xfId="0" applyNumberFormat="1" applyFont="1" applyFill="1" applyBorder="1"/>
    <xf numFmtId="167" fontId="1" fillId="4" borderId="9" xfId="0" applyNumberFormat="1" applyFont="1" applyFill="1" applyBorder="1" applyProtection="1">
      <protection locked="0"/>
    </xf>
    <xf numFmtId="0" fontId="1" fillId="4" borderId="9" xfId="0" applyFont="1" applyFill="1" applyBorder="1" applyProtection="1">
      <protection locked="0"/>
    </xf>
    <xf numFmtId="167" fontId="1" fillId="4" borderId="14" xfId="0" applyNumberFormat="1" applyFont="1" applyFill="1" applyBorder="1" applyProtection="1">
      <protection locked="0"/>
    </xf>
    <xf numFmtId="167" fontId="0" fillId="4" borderId="0" xfId="0" applyNumberFormat="1" applyFill="1"/>
    <xf numFmtId="165" fontId="2" fillId="0" borderId="22" xfId="1" applyNumberFormat="1" applyFont="1" applyFill="1" applyBorder="1" applyProtection="1"/>
    <xf numFmtId="3" fontId="2" fillId="0" borderId="22" xfId="1" applyNumberFormat="1" applyFont="1" applyFill="1" applyBorder="1" applyProtection="1"/>
    <xf numFmtId="167" fontId="0" fillId="0" borderId="9" xfId="1" applyNumberFormat="1" applyFont="1" applyFill="1" applyBorder="1"/>
    <xf numFmtId="167" fontId="0" fillId="0" borderId="9" xfId="1" applyNumberFormat="1" applyFont="1" applyFill="1" applyBorder="1" applyProtection="1">
      <protection locked="0"/>
    </xf>
    <xf numFmtId="167" fontId="20" fillId="0" borderId="9" xfId="1" applyNumberFormat="1" applyFont="1" applyFill="1" applyBorder="1" applyProtection="1">
      <protection locked="0"/>
    </xf>
    <xf numFmtId="164" fontId="2" fillId="0" borderId="23" xfId="1" applyNumberFormat="1" applyFont="1" applyFill="1" applyBorder="1" applyProtection="1"/>
    <xf numFmtId="164" fontId="2" fillId="0" borderId="23" xfId="1" applyNumberFormat="1" applyFont="1" applyFill="1" applyBorder="1" applyProtection="1">
      <protection locked="0"/>
    </xf>
    <xf numFmtId="3" fontId="32" fillId="0" borderId="20" xfId="0" applyNumberFormat="1" applyFont="1" applyBorder="1" applyAlignment="1" applyProtection="1">
      <alignment horizontal="right" indent="1"/>
      <protection locked="0"/>
    </xf>
    <xf numFmtId="164" fontId="32" fillId="0" borderId="0" xfId="0" applyNumberFormat="1" applyFont="1" applyAlignment="1" applyProtection="1">
      <alignment horizontal="right" indent="1"/>
      <protection locked="0"/>
    </xf>
    <xf numFmtId="3" fontId="43" fillId="0" borderId="24" xfId="0" applyNumberFormat="1" applyFont="1" applyBorder="1" applyAlignment="1" applyProtection="1">
      <alignment vertical="center"/>
      <protection locked="0"/>
    </xf>
    <xf numFmtId="166" fontId="36" fillId="5" borderId="24" xfId="2" applyNumberFormat="1" applyFont="1" applyFill="1" applyBorder="1" applyAlignment="1" applyProtection="1">
      <alignment vertical="center"/>
    </xf>
    <xf numFmtId="164" fontId="43" fillId="0" borderId="24" xfId="0" applyNumberFormat="1" applyFont="1" applyBorder="1" applyAlignment="1" applyProtection="1">
      <alignment vertical="center"/>
      <protection locked="0"/>
    </xf>
    <xf numFmtId="166" fontId="36" fillId="5" borderId="24" xfId="4" applyNumberFormat="1" applyFont="1" applyFill="1" applyBorder="1" applyAlignment="1" applyProtection="1">
      <alignment vertical="center"/>
    </xf>
    <xf numFmtId="166" fontId="43" fillId="5" borderId="24" xfId="4" applyNumberFormat="1" applyFont="1" applyFill="1" applyBorder="1" applyAlignment="1" applyProtection="1">
      <alignment vertical="center"/>
    </xf>
    <xf numFmtId="166" fontId="36" fillId="5" borderId="45" xfId="2" applyNumberFormat="1" applyFont="1" applyFill="1" applyBorder="1" applyAlignment="1" applyProtection="1">
      <alignment vertical="center"/>
    </xf>
    <xf numFmtId="164" fontId="32" fillId="5" borderId="19" xfId="0" applyNumberFormat="1" applyFont="1" applyFill="1" applyBorder="1" applyAlignment="1" applyProtection="1">
      <alignment horizontal="right" indent="1"/>
      <protection locked="0"/>
    </xf>
    <xf numFmtId="0" fontId="36" fillId="0" borderId="0" xfId="0" applyFont="1" applyProtection="1">
      <protection locked="0"/>
    </xf>
    <xf numFmtId="0" fontId="21" fillId="0" borderId="0" xfId="0" applyFont="1"/>
    <xf numFmtId="164" fontId="21" fillId="0" borderId="0" xfId="0" applyNumberFormat="1" applyFont="1"/>
    <xf numFmtId="0" fontId="22" fillId="0" borderId="0" xfId="0" applyFont="1"/>
    <xf numFmtId="0" fontId="23" fillId="0" borderId="0" xfId="0" applyFont="1"/>
    <xf numFmtId="0" fontId="4" fillId="2" borderId="0" xfId="0" applyFont="1" applyFill="1"/>
    <xf numFmtId="0" fontId="2" fillId="0" borderId="0" xfId="0" applyFont="1"/>
    <xf numFmtId="0" fontId="2" fillId="2" borderId="8" xfId="0" applyFont="1" applyFill="1" applyBorder="1"/>
    <xf numFmtId="0" fontId="2" fillId="4" borderId="0" xfId="0" applyFont="1" applyFill="1"/>
    <xf numFmtId="0" fontId="7" fillId="0" borderId="18" xfId="0" applyFont="1" applyBorder="1" applyAlignment="1">
      <alignment horizontal="left" vertical="center"/>
    </xf>
    <xf numFmtId="0" fontId="6" fillId="0" borderId="0" xfId="0" applyFont="1"/>
    <xf numFmtId="3" fontId="2" fillId="0" borderId="0" xfId="0" applyNumberFormat="1" applyFont="1"/>
    <xf numFmtId="165" fontId="2" fillId="0" borderId="0" xfId="0" applyNumberFormat="1" applyFont="1"/>
    <xf numFmtId="3" fontId="2" fillId="0" borderId="20" xfId="0" applyNumberFormat="1" applyFont="1" applyBorder="1"/>
    <xf numFmtId="0" fontId="2" fillId="4" borderId="18" xfId="0" applyFont="1" applyFill="1" applyBorder="1"/>
    <xf numFmtId="165" fontId="2" fillId="5" borderId="22" xfId="0" applyNumberFormat="1" applyFont="1" applyFill="1" applyBorder="1"/>
    <xf numFmtId="3" fontId="2" fillId="0" borderId="24" xfId="0" applyNumberFormat="1" applyFont="1" applyBorder="1"/>
    <xf numFmtId="165" fontId="2" fillId="0" borderId="22" xfId="0" applyNumberFormat="1" applyFont="1" applyBorder="1"/>
    <xf numFmtId="0" fontId="6" fillId="4" borderId="18" xfId="0" applyFont="1" applyFill="1" applyBorder="1"/>
    <xf numFmtId="3" fontId="2" fillId="5" borderId="22" xfId="0" applyNumberFormat="1" applyFont="1" applyFill="1" applyBorder="1"/>
    <xf numFmtId="165" fontId="2" fillId="5" borderId="18" xfId="0" applyNumberFormat="1" applyFont="1" applyFill="1" applyBorder="1"/>
    <xf numFmtId="164" fontId="2" fillId="5" borderId="23" xfId="0" applyNumberFormat="1" applyFont="1" applyFill="1" applyBorder="1"/>
    <xf numFmtId="3" fontId="2" fillId="5" borderId="24" xfId="0" applyNumberFormat="1" applyFont="1" applyFill="1" applyBorder="1"/>
    <xf numFmtId="0" fontId="8" fillId="0" borderId="0" xfId="0" applyFont="1"/>
    <xf numFmtId="164" fontId="2" fillId="0" borderId="0" xfId="0" applyNumberFormat="1" applyFont="1"/>
    <xf numFmtId="164" fontId="2" fillId="0" borderId="19" xfId="0" applyNumberFormat="1" applyFont="1" applyBorder="1"/>
    <xf numFmtId="165" fontId="31" fillId="0" borderId="0" xfId="0" applyNumberFormat="1" applyFont="1"/>
    <xf numFmtId="164" fontId="31" fillId="0" borderId="19" xfId="0" applyNumberFormat="1" applyFont="1" applyBorder="1"/>
    <xf numFmtId="3" fontId="31" fillId="0" borderId="20" xfId="0" applyNumberFormat="1" applyFont="1" applyBorder="1"/>
    <xf numFmtId="0" fontId="9" fillId="0" borderId="0" xfId="0" applyFont="1" applyAlignment="1">
      <alignment horizontal="left" indent="2"/>
    </xf>
    <xf numFmtId="164" fontId="2" fillId="0" borderId="22" xfId="0" applyNumberFormat="1" applyFont="1" applyBorder="1"/>
    <xf numFmtId="164" fontId="2" fillId="0" borderId="23" xfId="0" applyNumberFormat="1" applyFont="1" applyBorder="1"/>
    <xf numFmtId="164" fontId="2" fillId="6" borderId="22" xfId="0" applyNumberFormat="1" applyFont="1" applyFill="1" applyBorder="1"/>
    <xf numFmtId="164" fontId="2" fillId="6" borderId="23" xfId="0" applyNumberFormat="1" applyFont="1" applyFill="1" applyBorder="1"/>
    <xf numFmtId="165" fontId="2" fillId="6" borderId="22" xfId="0" applyNumberFormat="1" applyFont="1" applyFill="1" applyBorder="1"/>
    <xf numFmtId="3" fontId="2" fillId="0" borderId="22" xfId="0" applyNumberFormat="1" applyFont="1" applyBorder="1"/>
    <xf numFmtId="0" fontId="2" fillId="0" borderId="25" xfId="0" applyFont="1" applyBorder="1"/>
    <xf numFmtId="3" fontId="2" fillId="0" borderId="25" xfId="0" applyNumberFormat="1" applyFont="1" applyBorder="1"/>
    <xf numFmtId="164" fontId="2" fillId="0" borderId="25" xfId="0" applyNumberFormat="1" applyFont="1" applyBorder="1"/>
    <xf numFmtId="3" fontId="2" fillId="0" borderId="26" xfId="0" applyNumberFormat="1" applyFont="1" applyBorder="1"/>
    <xf numFmtId="164" fontId="2" fillId="0" borderId="27" xfId="0" applyNumberFormat="1" applyFont="1" applyBorder="1"/>
    <xf numFmtId="165" fontId="2" fillId="0" borderId="25" xfId="0" applyNumberFormat="1" applyFont="1" applyBorder="1"/>
    <xf numFmtId="0" fontId="2" fillId="4" borderId="0" xfId="0" applyFont="1" applyFill="1" applyAlignment="1">
      <alignment horizontal="center" vertical="center"/>
    </xf>
    <xf numFmtId="0" fontId="2" fillId="7" borderId="0" xfId="0" applyFont="1" applyFill="1"/>
    <xf numFmtId="3" fontId="2" fillId="7" borderId="0" xfId="0" applyNumberFormat="1" applyFont="1" applyFill="1"/>
    <xf numFmtId="164" fontId="2" fillId="7" borderId="0" xfId="0" applyNumberFormat="1" applyFont="1" applyFill="1"/>
    <xf numFmtId="165" fontId="2" fillId="7" borderId="0" xfId="0" applyNumberFormat="1" applyFont="1" applyFill="1"/>
    <xf numFmtId="165" fontId="2" fillId="4" borderId="0" xfId="0" applyNumberFormat="1" applyFont="1" applyFill="1"/>
    <xf numFmtId="0" fontId="6" fillId="0" borderId="25" xfId="0" applyFont="1" applyBorder="1"/>
    <xf numFmtId="3" fontId="2" fillId="0" borderId="18" xfId="0" applyNumberFormat="1" applyFont="1" applyBorder="1"/>
    <xf numFmtId="0" fontId="4" fillId="0" borderId="0" xfId="0" applyFont="1"/>
    <xf numFmtId="164" fontId="4" fillId="0" borderId="0" xfId="0" applyNumberFormat="1" applyFont="1"/>
    <xf numFmtId="0" fontId="2" fillId="0" borderId="0" xfId="0" applyFont="1" applyAlignment="1">
      <alignment wrapText="1"/>
    </xf>
    <xf numFmtId="0" fontId="21" fillId="15" borderId="0" xfId="0" applyFont="1" applyFill="1" applyAlignment="1">
      <alignment wrapText="1"/>
    </xf>
    <xf numFmtId="0" fontId="6" fillId="15" borderId="0" xfId="0" applyFont="1" applyFill="1" applyAlignment="1">
      <alignment wrapText="1"/>
    </xf>
    <xf numFmtId="0" fontId="6" fillId="15" borderId="19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1" fillId="15" borderId="20" xfId="0" applyFont="1" applyFill="1" applyBorder="1" applyAlignment="1">
      <alignment wrapText="1"/>
    </xf>
    <xf numFmtId="0" fontId="6" fillId="15" borderId="0" xfId="0" applyFont="1" applyFill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21" fillId="15" borderId="32" xfId="0" applyFont="1" applyFill="1" applyBorder="1" applyAlignment="1">
      <alignment wrapText="1"/>
    </xf>
    <xf numFmtId="0" fontId="6" fillId="15" borderId="32" xfId="0" applyFont="1" applyFill="1" applyBorder="1"/>
    <xf numFmtId="0" fontId="6" fillId="15" borderId="33" xfId="0" applyFont="1" applyFill="1" applyBorder="1"/>
    <xf numFmtId="0" fontId="21" fillId="15" borderId="20" xfId="0" applyFont="1" applyFill="1" applyBorder="1"/>
    <xf numFmtId="0" fontId="21" fillId="15" borderId="0" xfId="0" applyFont="1" applyFill="1"/>
    <xf numFmtId="0" fontId="9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9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7" borderId="28" xfId="0" applyFont="1" applyFill="1" applyBorder="1" applyAlignment="1">
      <alignment horizontal="center" vertical="center" wrapText="1"/>
    </xf>
    <xf numFmtId="0" fontId="6" fillId="18" borderId="28" xfId="0" applyFont="1" applyFill="1" applyBorder="1" applyAlignment="1">
      <alignment horizontal="center" vertical="center" wrapText="1"/>
    </xf>
    <xf numFmtId="0" fontId="6" fillId="19" borderId="28" xfId="0" applyFont="1" applyFill="1" applyBorder="1" applyAlignment="1">
      <alignment horizontal="center" vertical="center" wrapText="1"/>
    </xf>
    <xf numFmtId="0" fontId="6" fillId="20" borderId="28" xfId="0" applyFont="1" applyFill="1" applyBorder="1" applyAlignment="1">
      <alignment horizontal="center" vertical="center" wrapText="1"/>
    </xf>
    <xf numFmtId="0" fontId="6" fillId="21" borderId="28" xfId="0" applyFont="1" applyFill="1" applyBorder="1" applyAlignment="1">
      <alignment horizontal="center" vertical="center" wrapText="1"/>
    </xf>
    <xf numFmtId="0" fontId="21" fillId="15" borderId="0" xfId="0" applyFont="1" applyFill="1" applyAlignment="1">
      <alignment horizontal="center" vertical="center" wrapText="1"/>
    </xf>
    <xf numFmtId="0" fontId="21" fillId="15" borderId="0" xfId="0" applyFont="1" applyFill="1" applyAlignment="1">
      <alignment horizontal="center" vertical="center"/>
    </xf>
    <xf numFmtId="0" fontId="9" fillId="0" borderId="34" xfId="0" applyFont="1" applyBorder="1"/>
    <xf numFmtId="0" fontId="8" fillId="0" borderId="0" xfId="0" applyFont="1" applyAlignment="1">
      <alignment horizontal="center"/>
    </xf>
    <xf numFmtId="4" fontId="8" fillId="0" borderId="35" xfId="0" applyNumberFormat="1" applyFont="1" applyBorder="1"/>
    <xf numFmtId="0" fontId="8" fillId="0" borderId="13" xfId="0" applyFont="1" applyBorder="1"/>
    <xf numFmtId="4" fontId="8" fillId="0" borderId="34" xfId="0" applyNumberFormat="1" applyFont="1" applyBorder="1"/>
    <xf numFmtId="0" fontId="8" fillId="0" borderId="14" xfId="0" applyFont="1" applyBorder="1"/>
    <xf numFmtId="4" fontId="8" fillId="0" borderId="13" xfId="0" applyNumberFormat="1" applyFont="1" applyBorder="1"/>
    <xf numFmtId="4" fontId="8" fillId="0" borderId="36" xfId="0" applyNumberFormat="1" applyFont="1" applyBorder="1"/>
    <xf numFmtId="4" fontId="8" fillId="0" borderId="14" xfId="0" applyNumberFormat="1" applyFont="1" applyBorder="1"/>
    <xf numFmtId="0" fontId="8" fillId="0" borderId="22" xfId="0" applyFont="1" applyBorder="1"/>
    <xf numFmtId="0" fontId="8" fillId="0" borderId="22" xfId="0" applyFont="1" applyBorder="1" applyAlignment="1">
      <alignment horizontal="center"/>
    </xf>
    <xf numFmtId="4" fontId="8" fillId="0" borderId="22" xfId="0" applyNumberFormat="1" applyFont="1" applyBorder="1"/>
    <xf numFmtId="4" fontId="8" fillId="0" borderId="22" xfId="0" applyNumberFormat="1" applyFont="1" applyBorder="1" applyAlignment="1">
      <alignment horizontal="right" indent="1"/>
    </xf>
    <xf numFmtId="0" fontId="8" fillId="0" borderId="10" xfId="0" applyFont="1" applyBorder="1"/>
    <xf numFmtId="3" fontId="8" fillId="0" borderId="22" xfId="0" applyNumberFormat="1" applyFont="1" applyBorder="1"/>
    <xf numFmtId="0" fontId="8" fillId="0" borderId="22" xfId="0" applyFont="1" applyBorder="1" applyAlignment="1">
      <alignment horizontal="left" indent="1"/>
    </xf>
    <xf numFmtId="0" fontId="13" fillId="0" borderId="22" xfId="0" applyFont="1" applyBorder="1" applyAlignment="1">
      <alignment horizontal="left" indent="1"/>
    </xf>
    <xf numFmtId="4" fontId="8" fillId="0" borderId="0" xfId="0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3" fontId="8" fillId="0" borderId="0" xfId="0" applyNumberFormat="1" applyFont="1"/>
    <xf numFmtId="0" fontId="0" fillId="8" borderId="0" xfId="0" applyFill="1"/>
    <xf numFmtId="0" fontId="8" fillId="8" borderId="22" xfId="0" applyFont="1" applyFill="1" applyBorder="1" applyAlignment="1">
      <alignment horizontal="left" vertical="center" wrapText="1"/>
    </xf>
    <xf numFmtId="0" fontId="8" fillId="8" borderId="0" xfId="0" applyFont="1" applyFill="1" applyAlignment="1">
      <alignment wrapText="1"/>
    </xf>
    <xf numFmtId="0" fontId="8" fillId="8" borderId="0" xfId="0" applyFont="1" applyFill="1" applyAlignment="1">
      <alignment horizontal="center" wrapText="1"/>
    </xf>
    <xf numFmtId="4" fontId="14" fillId="0" borderId="0" xfId="0" applyNumberFormat="1" applyFont="1" applyAlignment="1">
      <alignment horizontal="right" indent="1"/>
    </xf>
    <xf numFmtId="0" fontId="15" fillId="0" borderId="0" xfId="0" applyFont="1"/>
    <xf numFmtId="3" fontId="8" fillId="5" borderId="22" xfId="0" applyNumberFormat="1" applyFont="1" applyFill="1" applyBorder="1"/>
    <xf numFmtId="0" fontId="8" fillId="0" borderId="25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3" fontId="8" fillId="0" borderId="25" xfId="0" applyNumberFormat="1" applyFont="1" applyBorder="1"/>
    <xf numFmtId="0" fontId="8" fillId="8" borderId="22" xfId="0" applyFont="1" applyFill="1" applyBorder="1" applyAlignment="1">
      <alignment horizontal="left" vertical="center" wrapText="1" indent="2"/>
    </xf>
    <xf numFmtId="4" fontId="14" fillId="8" borderId="0" xfId="0" applyNumberFormat="1" applyFont="1" applyFill="1" applyAlignment="1">
      <alignment horizontal="right" indent="1"/>
    </xf>
    <xf numFmtId="0" fontId="0" fillId="8" borderId="0" xfId="0" applyFill="1" applyAlignment="1">
      <alignment horizontal="right" indent="1"/>
    </xf>
    <xf numFmtId="0" fontId="16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 horizontal="right" indent="1"/>
    </xf>
    <xf numFmtId="0" fontId="12" fillId="4" borderId="0" xfId="0" applyFont="1" applyFill="1"/>
    <xf numFmtId="3" fontId="12" fillId="4" borderId="0" xfId="0" applyNumberFormat="1" applyFont="1" applyFill="1"/>
    <xf numFmtId="0" fontId="8" fillId="0" borderId="37" xfId="0" applyFont="1" applyBorder="1"/>
    <xf numFmtId="0" fontId="8" fillId="0" borderId="37" xfId="0" applyFont="1" applyBorder="1" applyAlignment="1">
      <alignment horizontal="center"/>
    </xf>
    <xf numFmtId="4" fontId="8" fillId="0" borderId="37" xfId="0" applyNumberFormat="1" applyFont="1" applyBorder="1" applyAlignment="1">
      <alignment horizontal="right" indent="1"/>
    </xf>
    <xf numFmtId="0" fontId="8" fillId="0" borderId="37" xfId="0" applyFont="1" applyBorder="1" applyAlignment="1">
      <alignment horizontal="right" indent="1"/>
    </xf>
    <xf numFmtId="0" fontId="8" fillId="0" borderId="1" xfId="0" applyFont="1" applyBorder="1"/>
    <xf numFmtId="3" fontId="8" fillId="0" borderId="37" xfId="0" applyNumberFormat="1" applyFont="1" applyBorder="1"/>
    <xf numFmtId="3" fontId="8" fillId="0" borderId="2" xfId="0" applyNumberFormat="1" applyFont="1" applyBorder="1"/>
    <xf numFmtId="3" fontId="8" fillId="0" borderId="38" xfId="0" applyNumberFormat="1" applyFont="1" applyBorder="1"/>
    <xf numFmtId="164" fontId="8" fillId="0" borderId="22" xfId="0" applyNumberFormat="1" applyFont="1" applyBorder="1" applyAlignment="1">
      <alignment horizontal="right" indent="1"/>
    </xf>
    <xf numFmtId="164" fontId="8" fillId="0" borderId="22" xfId="0" applyNumberFormat="1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 indent="1"/>
    </xf>
    <xf numFmtId="0" fontId="8" fillId="0" borderId="22" xfId="0" applyFont="1" applyBorder="1" applyAlignment="1">
      <alignment horizontal="left"/>
    </xf>
    <xf numFmtId="0" fontId="0" fillId="4" borderId="22" xfId="0" applyFill="1" applyBorder="1"/>
    <xf numFmtId="0" fontId="0" fillId="4" borderId="22" xfId="0" applyFill="1" applyBorder="1" applyAlignment="1">
      <alignment horizontal="center"/>
    </xf>
    <xf numFmtId="0" fontId="0" fillId="4" borderId="22" xfId="0" applyFill="1" applyBorder="1" applyAlignment="1">
      <alignment horizontal="right" indent="1"/>
    </xf>
    <xf numFmtId="0" fontId="0" fillId="4" borderId="22" xfId="0" applyFill="1" applyBorder="1" applyAlignment="1">
      <alignment horizontal="left"/>
    </xf>
    <xf numFmtId="0" fontId="0" fillId="4" borderId="10" xfId="0" applyFill="1" applyBorder="1"/>
    <xf numFmtId="0" fontId="9" fillId="4" borderId="0" xfId="0" applyFont="1" applyFill="1" applyAlignment="1">
      <alignment horizontal="left" inden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 indent="1"/>
    </xf>
    <xf numFmtId="0" fontId="4" fillId="4" borderId="0" xfId="0" applyFont="1" applyFill="1" applyAlignment="1">
      <alignment wrapText="1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1" fillId="4" borderId="39" xfId="0" applyFont="1" applyFill="1" applyBorder="1"/>
    <xf numFmtId="3" fontId="11" fillId="4" borderId="0" xfId="0" applyNumberFormat="1" applyFont="1" applyFill="1"/>
    <xf numFmtId="0" fontId="17" fillId="4" borderId="0" xfId="0" applyFont="1" applyFill="1" applyAlignment="1">
      <alignment vertical="top"/>
    </xf>
    <xf numFmtId="0" fontId="17" fillId="4" borderId="39" xfId="0" applyFont="1" applyFill="1" applyBorder="1" applyAlignment="1">
      <alignment vertical="top"/>
    </xf>
    <xf numFmtId="0" fontId="18" fillId="4" borderId="0" xfId="3" applyFill="1"/>
    <xf numFmtId="0" fontId="6" fillId="0" borderId="4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5" fillId="0" borderId="0" xfId="0" applyFont="1"/>
    <xf numFmtId="0" fontId="26" fillId="22" borderId="0" xfId="0" applyFont="1" applyFill="1" applyAlignment="1">
      <alignment horizontal="right"/>
    </xf>
    <xf numFmtId="0" fontId="26" fillId="24" borderId="3" xfId="0" applyFont="1" applyFill="1" applyBorder="1" applyAlignment="1">
      <alignment horizontal="center"/>
    </xf>
    <xf numFmtId="0" fontId="28" fillId="22" borderId="0" xfId="0" applyFont="1" applyFill="1"/>
    <xf numFmtId="0" fontId="29" fillId="22" borderId="0" xfId="0" applyFont="1" applyFill="1"/>
    <xf numFmtId="0" fontId="29" fillId="18" borderId="20" xfId="0" applyFont="1" applyFill="1" applyBorder="1"/>
    <xf numFmtId="164" fontId="29" fillId="18" borderId="0" xfId="0" applyNumberFormat="1" applyFont="1" applyFill="1"/>
    <xf numFmtId="0" fontId="25" fillId="19" borderId="20" xfId="0" applyFont="1" applyFill="1" applyBorder="1"/>
    <xf numFmtId="164" fontId="25" fillId="19" borderId="0" xfId="0" applyNumberFormat="1" applyFont="1" applyFill="1"/>
    <xf numFmtId="164" fontId="25" fillId="19" borderId="19" xfId="0" applyNumberFormat="1" applyFont="1" applyFill="1" applyBorder="1"/>
    <xf numFmtId="0" fontId="29" fillId="20" borderId="20" xfId="0" applyFont="1" applyFill="1" applyBorder="1"/>
    <xf numFmtId="164" fontId="29" fillId="20" borderId="0" xfId="0" applyNumberFormat="1" applyFont="1" applyFill="1"/>
    <xf numFmtId="164" fontId="29" fillId="20" borderId="19" xfId="0" applyNumberFormat="1" applyFont="1" applyFill="1" applyBorder="1"/>
    <xf numFmtId="0" fontId="29" fillId="21" borderId="20" xfId="0" applyFont="1" applyFill="1" applyBorder="1"/>
    <xf numFmtId="164" fontId="29" fillId="21" borderId="0" xfId="0" applyNumberFormat="1" applyFont="1" applyFill="1"/>
    <xf numFmtId="164" fontId="29" fillId="21" borderId="19" xfId="0" applyNumberFormat="1" applyFont="1" applyFill="1" applyBorder="1"/>
    <xf numFmtId="0" fontId="29" fillId="23" borderId="20" xfId="0" applyFont="1" applyFill="1" applyBorder="1"/>
    <xf numFmtId="164" fontId="29" fillId="23" borderId="0" xfId="0" applyNumberFormat="1" applyFont="1" applyFill="1"/>
    <xf numFmtId="164" fontId="29" fillId="23" borderId="19" xfId="0" applyNumberFormat="1" applyFont="1" applyFill="1" applyBorder="1"/>
    <xf numFmtId="0" fontId="29" fillId="17" borderId="20" xfId="0" applyFont="1" applyFill="1" applyBorder="1"/>
    <xf numFmtId="164" fontId="29" fillId="17" borderId="0" xfId="0" applyNumberFormat="1" applyFont="1" applyFill="1"/>
    <xf numFmtId="164" fontId="29" fillId="17" borderId="19" xfId="0" applyNumberFormat="1" applyFont="1" applyFill="1" applyBorder="1"/>
    <xf numFmtId="0" fontId="29" fillId="24" borderId="20" xfId="0" applyFont="1" applyFill="1" applyBorder="1"/>
    <xf numFmtId="164" fontId="29" fillId="24" borderId="0" xfId="0" applyNumberFormat="1" applyFont="1" applyFill="1"/>
    <xf numFmtId="164" fontId="29" fillId="24" borderId="19" xfId="0" applyNumberFormat="1" applyFont="1" applyFill="1" applyBorder="1"/>
    <xf numFmtId="0" fontId="29" fillId="25" borderId="20" xfId="0" applyFont="1" applyFill="1" applyBorder="1"/>
    <xf numFmtId="164" fontId="29" fillId="25" borderId="0" xfId="0" applyNumberFormat="1" applyFont="1" applyFill="1"/>
    <xf numFmtId="164" fontId="29" fillId="25" borderId="19" xfId="0" applyNumberFormat="1" applyFont="1" applyFill="1" applyBorder="1"/>
    <xf numFmtId="0" fontId="25" fillId="22" borderId="0" xfId="0" applyFont="1" applyFill="1"/>
    <xf numFmtId="0" fontId="29" fillId="18" borderId="20" xfId="0" applyFont="1" applyFill="1" applyBorder="1" applyAlignment="1">
      <alignment horizontal="center" vertical="center"/>
    </xf>
    <xf numFmtId="164" fontId="29" fillId="18" borderId="0" xfId="0" applyNumberFormat="1" applyFont="1" applyFill="1" applyAlignment="1">
      <alignment horizontal="center" vertical="center"/>
    </xf>
    <xf numFmtId="164" fontId="29" fillId="18" borderId="35" xfId="0" applyNumberFormat="1" applyFont="1" applyFill="1" applyBorder="1" applyAlignment="1">
      <alignment horizontal="center" vertical="center" wrapText="1"/>
    </xf>
    <xf numFmtId="164" fontId="29" fillId="18" borderId="0" xfId="0" applyNumberFormat="1" applyFont="1" applyFill="1" applyAlignment="1">
      <alignment horizontal="center" vertical="center" wrapText="1"/>
    </xf>
    <xf numFmtId="0" fontId="29" fillId="19" borderId="20" xfId="0" applyFont="1" applyFill="1" applyBorder="1" applyAlignment="1">
      <alignment horizontal="center" vertical="center"/>
    </xf>
    <xf numFmtId="164" fontId="29" fillId="19" borderId="0" xfId="0" applyNumberFormat="1" applyFont="1" applyFill="1" applyAlignment="1">
      <alignment horizontal="center" vertical="center"/>
    </xf>
    <xf numFmtId="164" fontId="29" fillId="19" borderId="35" xfId="0" applyNumberFormat="1" applyFont="1" applyFill="1" applyBorder="1" applyAlignment="1">
      <alignment horizontal="center" vertical="center" wrapText="1"/>
    </xf>
    <xf numFmtId="164" fontId="29" fillId="19" borderId="19" xfId="0" applyNumberFormat="1" applyFont="1" applyFill="1" applyBorder="1" applyAlignment="1">
      <alignment horizontal="center" vertical="center" wrapText="1"/>
    </xf>
    <xf numFmtId="0" fontId="29" fillId="20" borderId="20" xfId="0" applyFont="1" applyFill="1" applyBorder="1" applyAlignment="1">
      <alignment horizontal="center" vertical="center"/>
    </xf>
    <xf numFmtId="164" fontId="29" fillId="20" borderId="0" xfId="0" applyNumberFormat="1" applyFont="1" applyFill="1" applyAlignment="1">
      <alignment horizontal="center" vertical="center"/>
    </xf>
    <xf numFmtId="164" fontId="29" fillId="20" borderId="35" xfId="0" applyNumberFormat="1" applyFont="1" applyFill="1" applyBorder="1" applyAlignment="1">
      <alignment horizontal="center" vertical="center" wrapText="1"/>
    </xf>
    <xf numFmtId="164" fontId="29" fillId="20" borderId="19" xfId="0" applyNumberFormat="1" applyFont="1" applyFill="1" applyBorder="1" applyAlignment="1">
      <alignment horizontal="center" vertical="center" wrapText="1"/>
    </xf>
    <xf numFmtId="0" fontId="29" fillId="21" borderId="20" xfId="0" applyFont="1" applyFill="1" applyBorder="1" applyAlignment="1">
      <alignment horizontal="center" vertical="center"/>
    </xf>
    <xf numFmtId="164" fontId="29" fillId="21" borderId="0" xfId="0" applyNumberFormat="1" applyFont="1" applyFill="1" applyAlignment="1">
      <alignment horizontal="center" vertical="center"/>
    </xf>
    <xf numFmtId="164" fontId="29" fillId="21" borderId="35" xfId="0" applyNumberFormat="1" applyFont="1" applyFill="1" applyBorder="1" applyAlignment="1">
      <alignment horizontal="center" vertical="center" wrapText="1"/>
    </xf>
    <xf numFmtId="164" fontId="29" fillId="21" borderId="19" xfId="0" applyNumberFormat="1" applyFont="1" applyFill="1" applyBorder="1" applyAlignment="1">
      <alignment horizontal="center" vertical="center" wrapText="1"/>
    </xf>
    <xf numFmtId="0" fontId="29" fillId="23" borderId="20" xfId="0" applyFont="1" applyFill="1" applyBorder="1" applyAlignment="1">
      <alignment horizontal="center" vertical="center"/>
    </xf>
    <xf numFmtId="164" fontId="29" fillId="23" borderId="0" xfId="0" applyNumberFormat="1" applyFont="1" applyFill="1" applyAlignment="1">
      <alignment horizontal="center" vertical="center"/>
    </xf>
    <xf numFmtId="164" fontId="29" fillId="23" borderId="35" xfId="0" applyNumberFormat="1" applyFont="1" applyFill="1" applyBorder="1" applyAlignment="1">
      <alignment horizontal="center" vertical="center" wrapText="1"/>
    </xf>
    <xf numFmtId="164" fontId="29" fillId="23" borderId="19" xfId="0" applyNumberFormat="1" applyFont="1" applyFill="1" applyBorder="1" applyAlignment="1">
      <alignment horizontal="center" vertical="center" wrapText="1"/>
    </xf>
    <xf numFmtId="0" fontId="29" fillId="17" borderId="20" xfId="0" applyFont="1" applyFill="1" applyBorder="1" applyAlignment="1">
      <alignment horizontal="center" vertical="center"/>
    </xf>
    <xf numFmtId="164" fontId="29" fillId="17" borderId="0" xfId="0" applyNumberFormat="1" applyFont="1" applyFill="1" applyAlignment="1">
      <alignment horizontal="center" vertical="center"/>
    </xf>
    <xf numFmtId="164" fontId="29" fillId="17" borderId="35" xfId="0" applyNumberFormat="1" applyFont="1" applyFill="1" applyBorder="1" applyAlignment="1">
      <alignment horizontal="center" vertical="center" wrapText="1"/>
    </xf>
    <xf numFmtId="164" fontId="29" fillId="17" borderId="19" xfId="0" applyNumberFormat="1" applyFont="1" applyFill="1" applyBorder="1" applyAlignment="1">
      <alignment horizontal="center" vertical="center" wrapText="1"/>
    </xf>
    <xf numFmtId="0" fontId="29" fillId="24" borderId="20" xfId="0" applyFont="1" applyFill="1" applyBorder="1" applyAlignment="1">
      <alignment horizontal="center" vertical="center"/>
    </xf>
    <xf numFmtId="164" fontId="29" fillId="24" borderId="0" xfId="0" applyNumberFormat="1" applyFont="1" applyFill="1" applyAlignment="1">
      <alignment horizontal="center" vertical="center"/>
    </xf>
    <xf numFmtId="164" fontId="29" fillId="24" borderId="35" xfId="0" applyNumberFormat="1" applyFont="1" applyFill="1" applyBorder="1" applyAlignment="1">
      <alignment horizontal="center" vertical="center" wrapText="1"/>
    </xf>
    <xf numFmtId="164" fontId="29" fillId="24" borderId="19" xfId="0" applyNumberFormat="1" applyFont="1" applyFill="1" applyBorder="1" applyAlignment="1">
      <alignment horizontal="center" vertical="center" wrapText="1"/>
    </xf>
    <xf numFmtId="0" fontId="29" fillId="25" borderId="20" xfId="0" applyFont="1" applyFill="1" applyBorder="1" applyAlignment="1">
      <alignment horizontal="center" vertical="center"/>
    </xf>
    <xf numFmtId="164" fontId="29" fillId="25" borderId="0" xfId="0" applyNumberFormat="1" applyFont="1" applyFill="1" applyAlignment="1">
      <alignment horizontal="center" vertical="center"/>
    </xf>
    <xf numFmtId="164" fontId="29" fillId="25" borderId="35" xfId="0" applyNumberFormat="1" applyFont="1" applyFill="1" applyBorder="1" applyAlignment="1">
      <alignment horizontal="center" vertical="center" wrapText="1"/>
    </xf>
    <xf numFmtId="164" fontId="29" fillId="25" borderId="19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18" borderId="26" xfId="0" applyFont="1" applyFill="1" applyBorder="1" applyAlignment="1">
      <alignment horizontal="center" vertical="center" wrapText="1"/>
    </xf>
    <xf numFmtId="164" fontId="29" fillId="18" borderId="22" xfId="0" applyNumberFormat="1" applyFont="1" applyFill="1" applyBorder="1" applyAlignment="1">
      <alignment horizontal="center" vertical="center" wrapText="1"/>
    </xf>
    <xf numFmtId="164" fontId="29" fillId="18" borderId="21" xfId="0" applyNumberFormat="1" applyFont="1" applyFill="1" applyBorder="1" applyAlignment="1">
      <alignment horizontal="center" vertical="center" wrapText="1"/>
    </xf>
    <xf numFmtId="164" fontId="30" fillId="18" borderId="21" xfId="0" applyNumberFormat="1" applyFont="1" applyFill="1" applyBorder="1" applyAlignment="1">
      <alignment horizontal="center" vertical="center" wrapText="1"/>
    </xf>
    <xf numFmtId="164" fontId="29" fillId="18" borderId="18" xfId="0" applyNumberFormat="1" applyFont="1" applyFill="1" applyBorder="1" applyAlignment="1">
      <alignment horizontal="center" vertical="center" wrapText="1"/>
    </xf>
    <xf numFmtId="164" fontId="29" fillId="18" borderId="23" xfId="0" applyNumberFormat="1" applyFont="1" applyFill="1" applyBorder="1" applyAlignment="1">
      <alignment horizontal="center" vertical="center" wrapText="1"/>
    </xf>
    <xf numFmtId="0" fontId="29" fillId="19" borderId="26" xfId="0" applyFont="1" applyFill="1" applyBorder="1" applyAlignment="1">
      <alignment horizontal="center" vertical="center" wrapText="1"/>
    </xf>
    <xf numFmtId="164" fontId="29" fillId="19" borderId="22" xfId="0" applyNumberFormat="1" applyFont="1" applyFill="1" applyBorder="1" applyAlignment="1">
      <alignment horizontal="center" vertical="center" wrapText="1"/>
    </xf>
    <xf numFmtId="164" fontId="29" fillId="19" borderId="21" xfId="0" applyNumberFormat="1" applyFont="1" applyFill="1" applyBorder="1" applyAlignment="1">
      <alignment horizontal="center" vertical="center" wrapText="1"/>
    </xf>
    <xf numFmtId="164" fontId="30" fillId="19" borderId="21" xfId="0" applyNumberFormat="1" applyFont="1" applyFill="1" applyBorder="1" applyAlignment="1">
      <alignment horizontal="center" vertical="center" wrapText="1"/>
    </xf>
    <xf numFmtId="164" fontId="29" fillId="19" borderId="18" xfId="0" applyNumberFormat="1" applyFont="1" applyFill="1" applyBorder="1" applyAlignment="1">
      <alignment horizontal="center" vertical="center" wrapText="1"/>
    </xf>
    <xf numFmtId="164" fontId="29" fillId="19" borderId="23" xfId="0" applyNumberFormat="1" applyFont="1" applyFill="1" applyBorder="1" applyAlignment="1">
      <alignment horizontal="center" vertical="center" wrapText="1"/>
    </xf>
    <xf numFmtId="0" fontId="29" fillId="20" borderId="26" xfId="0" applyFont="1" applyFill="1" applyBorder="1" applyAlignment="1">
      <alignment horizontal="center" vertical="center" wrapText="1"/>
    </xf>
    <xf numFmtId="164" fontId="29" fillId="20" borderId="22" xfId="0" applyNumberFormat="1" applyFont="1" applyFill="1" applyBorder="1" applyAlignment="1">
      <alignment horizontal="center" vertical="center" wrapText="1"/>
    </xf>
    <xf numFmtId="164" fontId="29" fillId="20" borderId="21" xfId="0" applyNumberFormat="1" applyFont="1" applyFill="1" applyBorder="1" applyAlignment="1">
      <alignment horizontal="center" vertical="center" wrapText="1"/>
    </xf>
    <xf numFmtId="164" fontId="30" fillId="20" borderId="21" xfId="0" applyNumberFormat="1" applyFont="1" applyFill="1" applyBorder="1" applyAlignment="1">
      <alignment horizontal="center" vertical="center" wrapText="1"/>
    </xf>
    <xf numFmtId="164" fontId="29" fillId="20" borderId="18" xfId="0" applyNumberFormat="1" applyFont="1" applyFill="1" applyBorder="1" applyAlignment="1">
      <alignment horizontal="center" vertical="center" wrapText="1"/>
    </xf>
    <xf numFmtId="164" fontId="29" fillId="20" borderId="23" xfId="0" applyNumberFormat="1" applyFont="1" applyFill="1" applyBorder="1" applyAlignment="1">
      <alignment horizontal="center" vertical="center" wrapText="1"/>
    </xf>
    <xf numFmtId="0" fontId="29" fillId="21" borderId="26" xfId="0" applyFont="1" applyFill="1" applyBorder="1" applyAlignment="1">
      <alignment horizontal="center" vertical="center" wrapText="1"/>
    </xf>
    <xf numFmtId="164" fontId="29" fillId="21" borderId="22" xfId="0" applyNumberFormat="1" applyFont="1" applyFill="1" applyBorder="1" applyAlignment="1">
      <alignment horizontal="center" vertical="center" wrapText="1"/>
    </xf>
    <xf numFmtId="164" fontId="29" fillId="21" borderId="21" xfId="0" applyNumberFormat="1" applyFont="1" applyFill="1" applyBorder="1" applyAlignment="1">
      <alignment horizontal="center" vertical="center" wrapText="1"/>
    </xf>
    <xf numFmtId="164" fontId="30" fillId="21" borderId="21" xfId="0" applyNumberFormat="1" applyFont="1" applyFill="1" applyBorder="1" applyAlignment="1">
      <alignment horizontal="center" vertical="center" wrapText="1"/>
    </xf>
    <xf numFmtId="164" fontId="29" fillId="21" borderId="18" xfId="0" applyNumberFormat="1" applyFont="1" applyFill="1" applyBorder="1" applyAlignment="1">
      <alignment horizontal="center" vertical="center" wrapText="1"/>
    </xf>
    <xf numFmtId="164" fontId="29" fillId="21" borderId="23" xfId="0" applyNumberFormat="1" applyFont="1" applyFill="1" applyBorder="1" applyAlignment="1">
      <alignment horizontal="center" vertical="center" wrapText="1"/>
    </xf>
    <xf numFmtId="0" fontId="29" fillId="23" borderId="26" xfId="0" applyFont="1" applyFill="1" applyBorder="1" applyAlignment="1">
      <alignment horizontal="center" vertical="center" wrapText="1"/>
    </xf>
    <xf numFmtId="164" fontId="29" fillId="23" borderId="22" xfId="0" applyNumberFormat="1" applyFont="1" applyFill="1" applyBorder="1" applyAlignment="1">
      <alignment horizontal="center" vertical="center" wrapText="1"/>
    </xf>
    <xf numFmtId="164" fontId="29" fillId="23" borderId="21" xfId="0" applyNumberFormat="1" applyFont="1" applyFill="1" applyBorder="1" applyAlignment="1">
      <alignment horizontal="center" vertical="center" wrapText="1"/>
    </xf>
    <xf numFmtId="164" fontId="30" fillId="23" borderId="21" xfId="0" applyNumberFormat="1" applyFont="1" applyFill="1" applyBorder="1" applyAlignment="1">
      <alignment horizontal="center" vertical="center" wrapText="1"/>
    </xf>
    <xf numFmtId="164" fontId="29" fillId="23" borderId="18" xfId="0" applyNumberFormat="1" applyFont="1" applyFill="1" applyBorder="1" applyAlignment="1">
      <alignment horizontal="center" vertical="center" wrapText="1"/>
    </xf>
    <xf numFmtId="164" fontId="29" fillId="23" borderId="23" xfId="0" applyNumberFormat="1" applyFont="1" applyFill="1" applyBorder="1" applyAlignment="1">
      <alignment horizontal="center" vertical="center" wrapText="1"/>
    </xf>
    <xf numFmtId="0" fontId="29" fillId="17" borderId="26" xfId="0" applyFont="1" applyFill="1" applyBorder="1" applyAlignment="1">
      <alignment horizontal="center" vertical="center" wrapText="1"/>
    </xf>
    <xf numFmtId="164" fontId="29" fillId="17" borderId="22" xfId="0" applyNumberFormat="1" applyFont="1" applyFill="1" applyBorder="1" applyAlignment="1">
      <alignment horizontal="center" vertical="center" wrapText="1"/>
    </xf>
    <xf numFmtId="164" fontId="29" fillId="17" borderId="21" xfId="0" applyNumberFormat="1" applyFont="1" applyFill="1" applyBorder="1" applyAlignment="1">
      <alignment horizontal="center" vertical="center" wrapText="1"/>
    </xf>
    <xf numFmtId="164" fontId="30" fillId="17" borderId="21" xfId="0" applyNumberFormat="1" applyFont="1" applyFill="1" applyBorder="1" applyAlignment="1">
      <alignment horizontal="center" vertical="center" wrapText="1"/>
    </xf>
    <xf numFmtId="164" fontId="29" fillId="17" borderId="18" xfId="0" applyNumberFormat="1" applyFont="1" applyFill="1" applyBorder="1" applyAlignment="1">
      <alignment horizontal="center" vertical="center" wrapText="1"/>
    </xf>
    <xf numFmtId="164" fontId="29" fillId="17" borderId="23" xfId="0" applyNumberFormat="1" applyFont="1" applyFill="1" applyBorder="1" applyAlignment="1">
      <alignment horizontal="center" vertical="center" wrapText="1"/>
    </xf>
    <xf numFmtId="0" fontId="29" fillId="24" borderId="26" xfId="0" applyFont="1" applyFill="1" applyBorder="1" applyAlignment="1">
      <alignment horizontal="center" vertical="center" wrapText="1"/>
    </xf>
    <xf numFmtId="164" fontId="29" fillId="24" borderId="22" xfId="0" applyNumberFormat="1" applyFont="1" applyFill="1" applyBorder="1" applyAlignment="1">
      <alignment horizontal="center" vertical="center" wrapText="1"/>
    </xf>
    <xf numFmtId="164" fontId="29" fillId="24" borderId="21" xfId="0" applyNumberFormat="1" applyFont="1" applyFill="1" applyBorder="1" applyAlignment="1">
      <alignment horizontal="center" vertical="center" wrapText="1"/>
    </xf>
    <xf numFmtId="164" fontId="30" fillId="24" borderId="21" xfId="0" applyNumberFormat="1" applyFont="1" applyFill="1" applyBorder="1" applyAlignment="1">
      <alignment horizontal="center" vertical="center" wrapText="1"/>
    </xf>
    <xf numFmtId="164" fontId="29" fillId="24" borderId="18" xfId="0" applyNumberFormat="1" applyFont="1" applyFill="1" applyBorder="1" applyAlignment="1">
      <alignment horizontal="center" vertical="center" wrapText="1"/>
    </xf>
    <xf numFmtId="164" fontId="29" fillId="24" borderId="27" xfId="0" applyNumberFormat="1" applyFont="1" applyFill="1" applyBorder="1" applyAlignment="1">
      <alignment horizontal="center" vertical="center" wrapText="1"/>
    </xf>
    <xf numFmtId="0" fontId="29" fillId="25" borderId="26" xfId="0" applyFont="1" applyFill="1" applyBorder="1" applyAlignment="1">
      <alignment horizontal="center" vertical="center" wrapText="1"/>
    </xf>
    <xf numFmtId="164" fontId="29" fillId="25" borderId="22" xfId="0" applyNumberFormat="1" applyFont="1" applyFill="1" applyBorder="1" applyAlignment="1">
      <alignment horizontal="center" vertical="center" wrapText="1"/>
    </xf>
    <xf numFmtId="164" fontId="29" fillId="25" borderId="21" xfId="0" applyNumberFormat="1" applyFont="1" applyFill="1" applyBorder="1" applyAlignment="1">
      <alignment horizontal="center" vertical="center" wrapText="1"/>
    </xf>
    <xf numFmtId="164" fontId="30" fillId="25" borderId="21" xfId="0" applyNumberFormat="1" applyFont="1" applyFill="1" applyBorder="1" applyAlignment="1">
      <alignment horizontal="center" vertical="center" wrapText="1"/>
    </xf>
    <xf numFmtId="164" fontId="29" fillId="25" borderId="18" xfId="0" applyNumberFormat="1" applyFont="1" applyFill="1" applyBorder="1" applyAlignment="1">
      <alignment horizontal="center" vertical="center" wrapText="1"/>
    </xf>
    <xf numFmtId="164" fontId="29" fillId="25" borderId="6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33" fillId="0" borderId="0" xfId="0" applyFont="1"/>
    <xf numFmtId="3" fontId="32" fillId="0" borderId="20" xfId="0" applyNumberFormat="1" applyFont="1" applyBorder="1" applyAlignment="1">
      <alignment horizontal="right" indent="1"/>
    </xf>
    <xf numFmtId="164" fontId="32" fillId="5" borderId="10" xfId="0" applyNumberFormat="1" applyFont="1" applyFill="1" applyBorder="1" applyAlignment="1">
      <alignment horizontal="right" indent="1"/>
    </xf>
    <xf numFmtId="164" fontId="32" fillId="5" borderId="5" xfId="0" applyNumberFormat="1" applyFont="1" applyFill="1" applyBorder="1" applyAlignment="1">
      <alignment horizontal="right" indent="1"/>
    </xf>
    <xf numFmtId="164" fontId="32" fillId="0" borderId="0" xfId="0" applyNumberFormat="1" applyFont="1" applyAlignment="1">
      <alignment horizontal="right" indent="1"/>
    </xf>
    <xf numFmtId="164" fontId="32" fillId="5" borderId="19" xfId="0" applyNumberFormat="1" applyFont="1" applyFill="1" applyBorder="1" applyAlignment="1">
      <alignment horizontal="right" indent="1"/>
    </xf>
    <xf numFmtId="0" fontId="26" fillId="0" borderId="0" xfId="0" applyFont="1"/>
    <xf numFmtId="0" fontId="34" fillId="0" borderId="0" xfId="0" applyFont="1"/>
    <xf numFmtId="0" fontId="29" fillId="0" borderId="0" xfId="0" applyFont="1"/>
    <xf numFmtId="0" fontId="35" fillId="0" borderId="0" xfId="0" applyFont="1"/>
    <xf numFmtId="0" fontId="36" fillId="0" borderId="0" xfId="0" applyFont="1"/>
    <xf numFmtId="0" fontId="32" fillId="0" borderId="0" xfId="0" applyFont="1"/>
    <xf numFmtId="0" fontId="37" fillId="0" borderId="11" xfId="0" applyFont="1" applyBorder="1" applyAlignment="1">
      <alignment horizontal="left" indent="1"/>
    </xf>
    <xf numFmtId="0" fontId="29" fillId="5" borderId="0" xfId="0" applyFont="1" applyFill="1"/>
    <xf numFmtId="3" fontId="32" fillId="5" borderId="20" xfId="0" applyNumberFormat="1" applyFont="1" applyFill="1" applyBorder="1" applyAlignment="1">
      <alignment horizontal="right" indent="1"/>
    </xf>
    <xf numFmtId="164" fontId="32" fillId="5" borderId="0" xfId="0" applyNumberFormat="1" applyFont="1" applyFill="1" applyAlignment="1">
      <alignment horizontal="right" indent="1"/>
    </xf>
    <xf numFmtId="0" fontId="29" fillId="5" borderId="13" xfId="0" applyFont="1" applyFill="1" applyBorder="1" applyAlignment="1">
      <alignment horizontal="center" wrapText="1"/>
    </xf>
    <xf numFmtId="3" fontId="32" fillId="5" borderId="40" xfId="0" applyNumberFormat="1" applyFont="1" applyFill="1" applyBorder="1" applyAlignment="1">
      <alignment horizontal="right" indent="1"/>
    </xf>
    <xf numFmtId="164" fontId="32" fillId="5" borderId="15" xfId="0" applyNumberFormat="1" applyFont="1" applyFill="1" applyBorder="1" applyAlignment="1">
      <alignment horizontal="right" indent="1"/>
    </xf>
    <xf numFmtId="164" fontId="32" fillId="5" borderId="13" xfId="0" applyNumberFormat="1" applyFont="1" applyFill="1" applyBorder="1" applyAlignment="1">
      <alignment horizontal="right" indent="1"/>
    </xf>
    <xf numFmtId="164" fontId="32" fillId="5" borderId="41" xfId="0" applyNumberFormat="1" applyFont="1" applyFill="1" applyBorder="1" applyAlignment="1">
      <alignment horizontal="right" indent="1"/>
    </xf>
    <xf numFmtId="164" fontId="32" fillId="5" borderId="15" xfId="0" applyNumberFormat="1" applyFont="1" applyFill="1" applyBorder="1" applyAlignment="1">
      <alignment horizontal="right"/>
    </xf>
    <xf numFmtId="0" fontId="32" fillId="0" borderId="0" xfId="0" applyFont="1" applyAlignment="1">
      <alignment wrapText="1"/>
    </xf>
    <xf numFmtId="0" fontId="38" fillId="8" borderId="0" xfId="0" applyFont="1" applyFill="1"/>
    <xf numFmtId="3" fontId="36" fillId="8" borderId="20" xfId="0" applyNumberFormat="1" applyFont="1" applyFill="1" applyBorder="1" applyAlignment="1">
      <alignment horizontal="right" indent="1"/>
    </xf>
    <xf numFmtId="164" fontId="36" fillId="8" borderId="0" xfId="0" applyNumberFormat="1" applyFont="1" applyFill="1" applyAlignment="1">
      <alignment horizontal="right" indent="1"/>
    </xf>
    <xf numFmtId="164" fontId="36" fillId="0" borderId="0" xfId="0" applyNumberFormat="1" applyFont="1" applyAlignment="1">
      <alignment horizontal="right" indent="1"/>
    </xf>
    <xf numFmtId="164" fontId="32" fillId="8" borderId="0" xfId="0" applyNumberFormat="1" applyFont="1" applyFill="1" applyAlignment="1">
      <alignment horizontal="right" indent="1"/>
    </xf>
    <xf numFmtId="0" fontId="33" fillId="8" borderId="20" xfId="0" applyFont="1" applyFill="1" applyBorder="1" applyAlignment="1">
      <alignment horizontal="right" indent="1"/>
    </xf>
    <xf numFmtId="164" fontId="33" fillId="8" borderId="0" xfId="0" applyNumberFormat="1" applyFont="1" applyFill="1" applyAlignment="1">
      <alignment horizontal="right" indent="1"/>
    </xf>
    <xf numFmtId="164" fontId="33" fillId="8" borderId="19" xfId="0" applyNumberFormat="1" applyFont="1" applyFill="1" applyBorder="1" applyAlignment="1">
      <alignment horizontal="right" indent="1"/>
    </xf>
    <xf numFmtId="0" fontId="39" fillId="8" borderId="20" xfId="0" applyFont="1" applyFill="1" applyBorder="1" applyAlignment="1">
      <alignment horizontal="right" indent="1"/>
    </xf>
    <xf numFmtId="164" fontId="39" fillId="8" borderId="0" xfId="0" applyNumberFormat="1" applyFont="1" applyFill="1" applyAlignment="1">
      <alignment horizontal="right" indent="1"/>
    </xf>
    <xf numFmtId="164" fontId="39" fillId="0" borderId="0" xfId="0" applyNumberFormat="1" applyFont="1" applyAlignment="1">
      <alignment horizontal="right" indent="1"/>
    </xf>
    <xf numFmtId="0" fontId="33" fillId="8" borderId="0" xfId="0" applyFont="1" applyFill="1"/>
    <xf numFmtId="164" fontId="33" fillId="8" borderId="41" xfId="0" applyNumberFormat="1" applyFont="1" applyFill="1" applyBorder="1" applyAlignment="1">
      <alignment horizontal="right" indent="1"/>
    </xf>
    <xf numFmtId="0" fontId="40" fillId="0" borderId="18" xfId="0" applyFont="1" applyBorder="1" applyAlignment="1">
      <alignment horizontal="left" vertical="center" wrapText="1"/>
    </xf>
    <xf numFmtId="3" fontId="29" fillId="0" borderId="24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3" fillId="8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3" fontId="36" fillId="0" borderId="24" xfId="0" applyNumberFormat="1" applyFont="1" applyBorder="1" applyAlignment="1">
      <alignment vertical="center"/>
    </xf>
    <xf numFmtId="3" fontId="43" fillId="0" borderId="24" xfId="0" applyNumberFormat="1" applyFont="1" applyBorder="1" applyAlignment="1">
      <alignment vertical="center"/>
    </xf>
    <xf numFmtId="166" fontId="36" fillId="5" borderId="24" xfId="0" applyNumberFormat="1" applyFont="1" applyFill="1" applyBorder="1" applyAlignment="1">
      <alignment vertical="center"/>
    </xf>
    <xf numFmtId="166" fontId="43" fillId="5" borderId="24" xfId="0" applyNumberFormat="1" applyFont="1" applyFill="1" applyBorder="1" applyAlignment="1">
      <alignment vertical="center"/>
    </xf>
    <xf numFmtId="164" fontId="36" fillId="5" borderId="24" xfId="0" applyNumberFormat="1" applyFont="1" applyFill="1" applyBorder="1" applyAlignment="1">
      <alignment vertical="center"/>
    </xf>
    <xf numFmtId="164" fontId="43" fillId="5" borderId="24" xfId="0" applyNumberFormat="1" applyFont="1" applyFill="1" applyBorder="1" applyAlignment="1">
      <alignment vertical="center"/>
    </xf>
    <xf numFmtId="164" fontId="36" fillId="0" borderId="24" xfId="0" applyNumberFormat="1" applyFont="1" applyBorder="1" applyAlignment="1">
      <alignment vertical="center"/>
    </xf>
    <xf numFmtId="164" fontId="43" fillId="0" borderId="24" xfId="0" applyNumberFormat="1" applyFont="1" applyBorder="1" applyAlignment="1">
      <alignment vertical="center"/>
    </xf>
    <xf numFmtId="166" fontId="36" fillId="5" borderId="45" xfId="0" applyNumberFormat="1" applyFont="1" applyFill="1" applyBorder="1" applyAlignment="1">
      <alignment vertical="center"/>
    </xf>
    <xf numFmtId="166" fontId="43" fillId="5" borderId="45" xfId="0" applyNumberFormat="1" applyFont="1" applyFill="1" applyBorder="1" applyAlignment="1">
      <alignment vertical="center"/>
    </xf>
    <xf numFmtId="3" fontId="32" fillId="8" borderId="0" xfId="0" applyNumberFormat="1" applyFont="1" applyFill="1" applyAlignment="1">
      <alignment horizontal="right" indent="1"/>
    </xf>
    <xf numFmtId="0" fontId="33" fillId="8" borderId="0" xfId="0" applyFont="1" applyFill="1" applyAlignment="1">
      <alignment horizontal="right" indent="1"/>
    </xf>
    <xf numFmtId="164" fontId="33" fillId="0" borderId="0" xfId="0" applyNumberFormat="1" applyFont="1" applyAlignment="1">
      <alignment horizontal="right" indent="1"/>
    </xf>
    <xf numFmtId="3" fontId="32" fillId="0" borderId="0" xfId="0" applyNumberFormat="1" applyFont="1" applyAlignment="1">
      <alignment horizontal="right" indent="1"/>
    </xf>
    <xf numFmtId="164" fontId="32" fillId="0" borderId="0" xfId="0" applyNumberFormat="1" applyFont="1"/>
    <xf numFmtId="164" fontId="33" fillId="0" borderId="0" xfId="0" applyNumberFormat="1" applyFont="1"/>
    <xf numFmtId="3" fontId="33" fillId="0" borderId="0" xfId="0" applyNumberFormat="1" applyFont="1" applyAlignment="1">
      <alignment horizontal="right" indent="1"/>
    </xf>
    <xf numFmtId="0" fontId="36" fillId="27" borderId="0" xfId="0" applyFont="1" applyFill="1"/>
    <xf numFmtId="0" fontId="3" fillId="14" borderId="4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top" wrapText="1"/>
      <protection locked="0"/>
    </xf>
    <xf numFmtId="0" fontId="2" fillId="0" borderId="25" xfId="0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18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/>
    </xf>
    <xf numFmtId="0" fontId="6" fillId="10" borderId="33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33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33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33" xfId="0" applyFont="1" applyFill="1" applyBorder="1" applyAlignment="1">
      <alignment horizontal="center"/>
    </xf>
    <xf numFmtId="0" fontId="6" fillId="14" borderId="8" xfId="0" applyFont="1" applyFill="1" applyBorder="1" applyAlignment="1">
      <alignment horizontal="center"/>
    </xf>
    <xf numFmtId="0" fontId="6" fillId="14" borderId="33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0" fontId="6" fillId="26" borderId="8" xfId="0" applyFont="1" applyFill="1" applyBorder="1" applyAlignment="1">
      <alignment horizontal="center"/>
    </xf>
    <xf numFmtId="0" fontId="6" fillId="26" borderId="33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 vertical="top"/>
    </xf>
    <xf numFmtId="0" fontId="17" fillId="4" borderId="21" xfId="0" applyFont="1" applyFill="1" applyBorder="1" applyAlignment="1">
      <alignment horizontal="center" vertical="top"/>
    </xf>
    <xf numFmtId="0" fontId="11" fillId="4" borderId="18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7" fillId="4" borderId="18" xfId="0" applyFont="1" applyFill="1" applyBorder="1" applyAlignment="1" applyProtection="1">
      <alignment horizontal="center" vertical="top"/>
      <protection locked="0"/>
    </xf>
    <xf numFmtId="0" fontId="17" fillId="4" borderId="21" xfId="0" applyFont="1" applyFill="1" applyBorder="1" applyAlignment="1" applyProtection="1">
      <alignment horizontal="center" vertical="top"/>
      <protection locked="0"/>
    </xf>
    <xf numFmtId="0" fontId="0" fillId="4" borderId="18" xfId="0" applyFill="1" applyBorder="1" applyAlignment="1">
      <alignment horizontal="left" vertical="top"/>
    </xf>
    <xf numFmtId="0" fontId="0" fillId="4" borderId="21" xfId="0" applyFill="1" applyBorder="1" applyAlignment="1">
      <alignment horizontal="left" vertical="top"/>
    </xf>
    <xf numFmtId="164" fontId="29" fillId="17" borderId="22" xfId="0" applyNumberFormat="1" applyFont="1" applyFill="1" applyBorder="1" applyAlignment="1">
      <alignment horizontal="center" vertical="center" wrapText="1"/>
    </xf>
    <xf numFmtId="0" fontId="26" fillId="18" borderId="4" xfId="0" applyFont="1" applyFill="1" applyBorder="1" applyAlignment="1">
      <alignment horizontal="center"/>
    </xf>
    <xf numFmtId="0" fontId="26" fillId="18" borderId="2" xfId="0" applyFont="1" applyFill="1" applyBorder="1" applyAlignment="1">
      <alignment horizontal="center"/>
    </xf>
    <xf numFmtId="0" fontId="26" fillId="18" borderId="3" xfId="0" applyFont="1" applyFill="1" applyBorder="1" applyAlignment="1">
      <alignment horizontal="center"/>
    </xf>
    <xf numFmtId="0" fontId="26" fillId="17" borderId="4" xfId="0" applyFont="1" applyFill="1" applyBorder="1" applyAlignment="1">
      <alignment horizontal="center"/>
    </xf>
    <xf numFmtId="0" fontId="26" fillId="17" borderId="2" xfId="0" applyFont="1" applyFill="1" applyBorder="1" applyAlignment="1">
      <alignment horizontal="center"/>
    </xf>
    <xf numFmtId="0" fontId="26" fillId="17" borderId="3" xfId="0" applyFont="1" applyFill="1" applyBorder="1" applyAlignment="1">
      <alignment horizontal="center"/>
    </xf>
    <xf numFmtId="164" fontId="41" fillId="8" borderId="18" xfId="0" applyNumberFormat="1" applyFont="1" applyFill="1" applyBorder="1" applyAlignment="1">
      <alignment horizontal="center" vertical="center" wrapText="1"/>
    </xf>
    <xf numFmtId="164" fontId="41" fillId="8" borderId="25" xfId="0" applyNumberFormat="1" applyFont="1" applyFill="1" applyBorder="1" applyAlignment="1">
      <alignment horizontal="center" vertical="center" wrapText="1"/>
    </xf>
    <xf numFmtId="164" fontId="41" fillId="8" borderId="27" xfId="0" applyNumberFormat="1" applyFont="1" applyFill="1" applyBorder="1" applyAlignment="1">
      <alignment horizontal="center" vertical="center" wrapText="1"/>
    </xf>
    <xf numFmtId="164" fontId="29" fillId="23" borderId="22" xfId="0" applyNumberFormat="1" applyFont="1" applyFill="1" applyBorder="1" applyAlignment="1">
      <alignment horizontal="center" vertical="center" wrapText="1"/>
    </xf>
    <xf numFmtId="164" fontId="29" fillId="18" borderId="22" xfId="0" applyNumberFormat="1" applyFont="1" applyFill="1" applyBorder="1" applyAlignment="1">
      <alignment horizontal="center" vertical="center" wrapText="1"/>
    </xf>
    <xf numFmtId="164" fontId="29" fillId="19" borderId="22" xfId="0" applyNumberFormat="1" applyFont="1" applyFill="1" applyBorder="1" applyAlignment="1">
      <alignment horizontal="center" vertical="center" wrapText="1"/>
    </xf>
    <xf numFmtId="164" fontId="29" fillId="20" borderId="22" xfId="0" applyNumberFormat="1" applyFont="1" applyFill="1" applyBorder="1" applyAlignment="1">
      <alignment horizontal="center" vertical="center" wrapText="1"/>
    </xf>
    <xf numFmtId="164" fontId="29" fillId="21" borderId="22" xfId="0" applyNumberFormat="1" applyFont="1" applyFill="1" applyBorder="1" applyAlignment="1">
      <alignment horizontal="center" vertical="center" wrapText="1"/>
    </xf>
    <xf numFmtId="164" fontId="33" fillId="8" borderId="42" xfId="0" applyNumberFormat="1" applyFont="1" applyFill="1" applyBorder="1" applyAlignment="1">
      <alignment vertical="top" wrapText="1"/>
    </xf>
    <xf numFmtId="164" fontId="33" fillId="8" borderId="43" xfId="0" applyNumberFormat="1" applyFont="1" applyFill="1" applyBorder="1" applyAlignment="1">
      <alignment vertical="top" wrapText="1"/>
    </xf>
    <xf numFmtId="164" fontId="33" fillId="8" borderId="44" xfId="0" applyNumberFormat="1" applyFont="1" applyFill="1" applyBorder="1" applyAlignment="1">
      <alignment vertical="top" wrapText="1"/>
    </xf>
    <xf numFmtId="164" fontId="33" fillId="8" borderId="39" xfId="0" applyNumberFormat="1" applyFont="1" applyFill="1" applyBorder="1" applyAlignment="1">
      <alignment vertical="top" wrapText="1"/>
    </xf>
    <xf numFmtId="164" fontId="33" fillId="8" borderId="0" xfId="0" applyNumberFormat="1" applyFont="1" applyFill="1" applyAlignment="1">
      <alignment vertical="top" wrapText="1"/>
    </xf>
    <xf numFmtId="164" fontId="33" fillId="8" borderId="19" xfId="0" applyNumberFormat="1" applyFont="1" applyFill="1" applyBorder="1" applyAlignment="1">
      <alignment vertical="top" wrapText="1"/>
    </xf>
    <xf numFmtId="164" fontId="33" fillId="8" borderId="46" xfId="0" applyNumberFormat="1" applyFont="1" applyFill="1" applyBorder="1" applyAlignment="1">
      <alignment vertical="top" wrapText="1"/>
    </xf>
    <xf numFmtId="164" fontId="33" fillId="8" borderId="47" xfId="0" applyNumberFormat="1" applyFont="1" applyFill="1" applyBorder="1" applyAlignment="1">
      <alignment vertical="top" wrapText="1"/>
    </xf>
    <xf numFmtId="164" fontId="33" fillId="8" borderId="48" xfId="0" applyNumberFormat="1" applyFont="1" applyFill="1" applyBorder="1" applyAlignment="1">
      <alignment vertical="top" wrapText="1"/>
    </xf>
    <xf numFmtId="164" fontId="42" fillId="8" borderId="18" xfId="0" applyNumberFormat="1" applyFont="1" applyFill="1" applyBorder="1" applyAlignment="1">
      <alignment horizontal="center" vertical="center" wrapText="1"/>
    </xf>
    <xf numFmtId="164" fontId="42" fillId="8" borderId="25" xfId="0" applyNumberFormat="1" applyFont="1" applyFill="1" applyBorder="1" applyAlignment="1">
      <alignment horizontal="center" vertical="center" wrapText="1"/>
    </xf>
    <xf numFmtId="164" fontId="42" fillId="8" borderId="27" xfId="0" applyNumberFormat="1" applyFont="1" applyFill="1" applyBorder="1" applyAlignment="1">
      <alignment horizontal="center" vertical="center" wrapText="1"/>
    </xf>
    <xf numFmtId="164" fontId="33" fillId="8" borderId="39" xfId="0" applyNumberFormat="1" applyFont="1" applyFill="1" applyBorder="1" applyAlignment="1" applyProtection="1">
      <alignment vertical="top" wrapText="1"/>
      <protection locked="0"/>
    </xf>
    <xf numFmtId="164" fontId="33" fillId="8" borderId="0" xfId="0" applyNumberFormat="1" applyFont="1" applyFill="1" applyAlignment="1" applyProtection="1">
      <alignment vertical="top" wrapText="1"/>
      <protection locked="0"/>
    </xf>
    <xf numFmtId="164" fontId="33" fillId="8" borderId="19" xfId="0" applyNumberFormat="1" applyFont="1" applyFill="1" applyBorder="1" applyAlignment="1" applyProtection="1">
      <alignment vertical="top" wrapText="1"/>
      <protection locked="0"/>
    </xf>
    <xf numFmtId="164" fontId="33" fillId="8" borderId="46" xfId="0" applyNumberFormat="1" applyFont="1" applyFill="1" applyBorder="1" applyAlignment="1" applyProtection="1">
      <alignment vertical="top" wrapText="1"/>
      <protection locked="0"/>
    </xf>
    <xf numFmtId="164" fontId="33" fillId="8" borderId="47" xfId="0" applyNumberFormat="1" applyFont="1" applyFill="1" applyBorder="1" applyAlignment="1" applyProtection="1">
      <alignment vertical="top" wrapText="1"/>
      <protection locked="0"/>
    </xf>
    <xf numFmtId="164" fontId="33" fillId="8" borderId="48" xfId="0" applyNumberFormat="1" applyFont="1" applyFill="1" applyBorder="1" applyAlignment="1" applyProtection="1">
      <alignment vertical="top" wrapText="1"/>
      <protection locked="0"/>
    </xf>
    <xf numFmtId="0" fontId="33" fillId="8" borderId="42" xfId="0" applyFont="1" applyFill="1" applyBorder="1" applyAlignment="1">
      <alignment horizontal="left" vertical="top" wrapText="1"/>
    </xf>
    <xf numFmtId="0" fontId="33" fillId="8" borderId="43" xfId="0" applyFont="1" applyFill="1" applyBorder="1" applyAlignment="1">
      <alignment horizontal="left" vertical="top" wrapText="1"/>
    </xf>
    <xf numFmtId="0" fontId="33" fillId="8" borderId="44" xfId="0" applyFont="1" applyFill="1" applyBorder="1" applyAlignment="1">
      <alignment horizontal="left" vertical="top" wrapText="1"/>
    </xf>
    <xf numFmtId="0" fontId="33" fillId="8" borderId="39" xfId="0" applyFont="1" applyFill="1" applyBorder="1" applyAlignment="1">
      <alignment horizontal="left" vertical="top" wrapText="1"/>
    </xf>
    <xf numFmtId="0" fontId="33" fillId="8" borderId="0" xfId="0" applyFont="1" applyFill="1" applyAlignment="1">
      <alignment horizontal="left" vertical="top" wrapText="1"/>
    </xf>
    <xf numFmtId="0" fontId="33" fillId="8" borderId="19" xfId="0" applyFont="1" applyFill="1" applyBorder="1" applyAlignment="1">
      <alignment horizontal="left" vertical="top" wrapText="1"/>
    </xf>
    <xf numFmtId="0" fontId="33" fillId="8" borderId="46" xfId="0" applyFont="1" applyFill="1" applyBorder="1" applyAlignment="1">
      <alignment horizontal="left" vertical="top" wrapText="1"/>
    </xf>
    <xf numFmtId="0" fontId="33" fillId="8" borderId="47" xfId="0" applyFont="1" applyFill="1" applyBorder="1" applyAlignment="1">
      <alignment horizontal="left" vertical="top" wrapText="1"/>
    </xf>
    <xf numFmtId="0" fontId="33" fillId="8" borderId="48" xfId="0" applyFont="1" applyFill="1" applyBorder="1" applyAlignment="1">
      <alignment horizontal="left" vertical="top" wrapText="1"/>
    </xf>
    <xf numFmtId="164" fontId="29" fillId="25" borderId="22" xfId="0" applyNumberFormat="1" applyFont="1" applyFill="1" applyBorder="1" applyAlignment="1">
      <alignment horizontal="center" vertical="center" wrapText="1"/>
    </xf>
    <xf numFmtId="0" fontId="26" fillId="24" borderId="4" xfId="0" applyFont="1" applyFill="1" applyBorder="1" applyAlignment="1">
      <alignment horizontal="center"/>
    </xf>
    <xf numFmtId="0" fontId="26" fillId="24" borderId="2" xfId="0" applyFont="1" applyFill="1" applyBorder="1" applyAlignment="1">
      <alignment horizontal="center"/>
    </xf>
    <xf numFmtId="164" fontId="29" fillId="24" borderId="22" xfId="0" applyNumberFormat="1" applyFont="1" applyFill="1" applyBorder="1" applyAlignment="1">
      <alignment horizontal="center" vertical="center" wrapText="1"/>
    </xf>
    <xf numFmtId="0" fontId="26" fillId="25" borderId="50" xfId="0" applyFont="1" applyFill="1" applyBorder="1" applyAlignment="1">
      <alignment horizontal="center"/>
    </xf>
    <xf numFmtId="0" fontId="26" fillId="25" borderId="37" xfId="0" applyFont="1" applyFill="1" applyBorder="1" applyAlignment="1">
      <alignment horizontal="center"/>
    </xf>
    <xf numFmtId="0" fontId="26" fillId="25" borderId="51" xfId="0" applyFont="1" applyFill="1" applyBorder="1" applyAlignment="1">
      <alignment horizontal="center"/>
    </xf>
    <xf numFmtId="0" fontId="26" fillId="23" borderId="4" xfId="0" applyFont="1" applyFill="1" applyBorder="1" applyAlignment="1">
      <alignment horizontal="center"/>
    </xf>
    <xf numFmtId="0" fontId="26" fillId="23" borderId="2" xfId="0" applyFont="1" applyFill="1" applyBorder="1" applyAlignment="1">
      <alignment horizontal="center"/>
    </xf>
    <xf numFmtId="0" fontId="26" fillId="23" borderId="3" xfId="0" applyFont="1" applyFill="1" applyBorder="1" applyAlignment="1">
      <alignment horizontal="center"/>
    </xf>
    <xf numFmtId="0" fontId="26" fillId="21" borderId="4" xfId="0" applyFont="1" applyFill="1" applyBorder="1" applyAlignment="1">
      <alignment horizontal="center"/>
    </xf>
    <xf numFmtId="0" fontId="26" fillId="21" borderId="2" xfId="0" applyFont="1" applyFill="1" applyBorder="1" applyAlignment="1">
      <alignment horizontal="center"/>
    </xf>
    <xf numFmtId="0" fontId="26" fillId="21" borderId="3" xfId="0" applyFont="1" applyFill="1" applyBorder="1" applyAlignment="1">
      <alignment horizontal="center"/>
    </xf>
    <xf numFmtId="164" fontId="32" fillId="8" borderId="42" xfId="0" applyNumberFormat="1" applyFont="1" applyFill="1" applyBorder="1" applyAlignment="1">
      <alignment vertical="top" wrapText="1"/>
    </xf>
    <xf numFmtId="164" fontId="32" fillId="8" borderId="43" xfId="0" applyNumberFormat="1" applyFont="1" applyFill="1" applyBorder="1" applyAlignment="1">
      <alignment vertical="top" wrapText="1"/>
    </xf>
    <xf numFmtId="164" fontId="32" fillId="8" borderId="44" xfId="0" applyNumberFormat="1" applyFont="1" applyFill="1" applyBorder="1" applyAlignment="1">
      <alignment vertical="top" wrapText="1"/>
    </xf>
    <xf numFmtId="164" fontId="32" fillId="8" borderId="39" xfId="0" applyNumberFormat="1" applyFont="1" applyFill="1" applyBorder="1" applyAlignment="1">
      <alignment vertical="top" wrapText="1"/>
    </xf>
    <xf numFmtId="164" fontId="32" fillId="8" borderId="0" xfId="0" applyNumberFormat="1" applyFont="1" applyFill="1" applyAlignment="1">
      <alignment vertical="top" wrapText="1"/>
    </xf>
    <xf numFmtId="164" fontId="32" fillId="8" borderId="19" xfId="0" applyNumberFormat="1" applyFont="1" applyFill="1" applyBorder="1" applyAlignment="1">
      <alignment vertical="top" wrapText="1"/>
    </xf>
    <xf numFmtId="164" fontId="32" fillId="8" borderId="46" xfId="0" applyNumberFormat="1" applyFont="1" applyFill="1" applyBorder="1" applyAlignment="1">
      <alignment vertical="top" wrapText="1"/>
    </xf>
    <xf numFmtId="164" fontId="32" fillId="8" borderId="47" xfId="0" applyNumberFormat="1" applyFont="1" applyFill="1" applyBorder="1" applyAlignment="1">
      <alignment vertical="top" wrapText="1"/>
    </xf>
    <xf numFmtId="164" fontId="32" fillId="8" borderId="48" xfId="0" applyNumberFormat="1" applyFont="1" applyFill="1" applyBorder="1" applyAlignment="1">
      <alignment vertical="top" wrapText="1"/>
    </xf>
    <xf numFmtId="0" fontId="26" fillId="20" borderId="4" xfId="0" applyFont="1" applyFill="1" applyBorder="1" applyAlignment="1">
      <alignment horizontal="center"/>
    </xf>
    <xf numFmtId="0" fontId="26" fillId="20" borderId="2" xfId="0" applyFont="1" applyFill="1" applyBorder="1" applyAlignment="1">
      <alignment horizontal="center"/>
    </xf>
    <xf numFmtId="0" fontId="26" fillId="20" borderId="3" xfId="0" applyFont="1" applyFill="1" applyBorder="1" applyAlignment="1">
      <alignment horizontal="center"/>
    </xf>
    <xf numFmtId="0" fontId="27" fillId="19" borderId="4" xfId="0" applyFont="1" applyFill="1" applyBorder="1" applyAlignment="1">
      <alignment horizontal="center"/>
    </xf>
    <xf numFmtId="0" fontId="27" fillId="19" borderId="2" xfId="0" applyFont="1" applyFill="1" applyBorder="1" applyAlignment="1">
      <alignment horizontal="center"/>
    </xf>
    <xf numFmtId="0" fontId="27" fillId="19" borderId="3" xfId="0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 2 4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2" defaultPivotStyle="PivotStyleLight16"/>
  <colors>
    <mruColors>
      <color rgb="FFDDD9C4"/>
      <color rgb="FFDCC384"/>
      <color rgb="FFEAE8E9"/>
      <color rgb="FFFAD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F36"/>
  <sheetViews>
    <sheetView tabSelected="1" zoomScale="90" zoomScaleNormal="90" workbookViewId="0">
      <pane xSplit="3" ySplit="5" topLeftCell="AN6" activePane="bottomRight" state="frozen"/>
      <selection pane="topRight" activeCell="D1" sqref="D1"/>
      <selection pane="bottomLeft" activeCell="A6" sqref="A6"/>
      <selection pane="bottomRight" activeCell="BH11" sqref="BH11"/>
    </sheetView>
  </sheetViews>
  <sheetFormatPr defaultColWidth="9.140625" defaultRowHeight="14.25" x14ac:dyDescent="0.2"/>
  <cols>
    <col min="1" max="1" width="2.140625" style="75" customWidth="1"/>
    <col min="2" max="2" width="21" style="75" customWidth="1"/>
    <col min="3" max="3" width="21.28515625" style="75" customWidth="1"/>
    <col min="4" max="4" width="14.140625" style="75" hidden="1" customWidth="1"/>
    <col min="5" max="7" width="13.140625" style="75" hidden="1" customWidth="1"/>
    <col min="8" max="8" width="16.42578125" style="93" hidden="1" customWidth="1"/>
    <col min="9" max="9" width="14.140625" style="75" hidden="1" customWidth="1"/>
    <col min="10" max="12" width="13.140625" style="75" hidden="1" customWidth="1"/>
    <col min="13" max="13" width="14.42578125" style="93" hidden="1" customWidth="1"/>
    <col min="14" max="14" width="14.140625" style="75" hidden="1" customWidth="1"/>
    <col min="15" max="17" width="13.140625" style="75" hidden="1" customWidth="1"/>
    <col min="18" max="18" width="14.42578125" style="93" hidden="1" customWidth="1"/>
    <col min="19" max="19" width="14.28515625" style="75" hidden="1" customWidth="1"/>
    <col min="20" max="22" width="13.140625" style="75" hidden="1" customWidth="1"/>
    <col min="23" max="23" width="14.42578125" style="93" hidden="1" customWidth="1"/>
    <col min="24" max="24" width="14.140625" style="75" hidden="1" customWidth="1"/>
    <col min="25" max="27" width="13.140625" style="75" hidden="1" customWidth="1"/>
    <col min="28" max="28" width="14.42578125" style="93" hidden="1" customWidth="1"/>
    <col min="29" max="29" width="14.140625" style="75" hidden="1" customWidth="1"/>
    <col min="30" max="32" width="13.140625" style="75" hidden="1" customWidth="1"/>
    <col min="33" max="33" width="14.42578125" style="93" hidden="1" customWidth="1"/>
    <col min="34" max="34" width="14.140625" style="75" hidden="1" customWidth="1"/>
    <col min="35" max="37" width="13.140625" style="75" hidden="1" customWidth="1"/>
    <col min="38" max="38" width="14.42578125" style="93" hidden="1" customWidth="1"/>
    <col min="39" max="39" width="14.140625" style="75" hidden="1" customWidth="1"/>
    <col min="40" max="42" width="13.140625" style="75" hidden="1" customWidth="1"/>
    <col min="43" max="43" width="14.42578125" style="93" hidden="1" customWidth="1"/>
    <col min="44" max="44" width="14.140625" style="75" customWidth="1"/>
    <col min="45" max="47" width="13.140625" style="75" customWidth="1"/>
    <col min="48" max="48" width="14.42578125" style="93" customWidth="1"/>
    <col min="49" max="49" width="14.140625" style="75" customWidth="1"/>
    <col min="50" max="52" width="13.140625" style="75" customWidth="1"/>
    <col min="53" max="53" width="14.42578125" style="93" customWidth="1"/>
    <col min="54" max="54" width="14.140625" style="75" customWidth="1"/>
    <col min="55" max="57" width="13.140625" style="75" customWidth="1"/>
    <col min="58" max="58" width="14.42578125" style="93" customWidth="1"/>
    <col min="59" max="701" width="9.140625" style="75"/>
    <col min="702" max="702" width="0" style="75" hidden="1" customWidth="1"/>
    <col min="703" max="16384" width="9.140625" style="75"/>
  </cols>
  <sheetData>
    <row r="1" spans="2:58" s="70" customFormat="1" ht="15.75" thickBot="1" x14ac:dyDescent="0.3">
      <c r="H1" s="71"/>
      <c r="M1" s="71"/>
      <c r="R1" s="71"/>
      <c r="W1" s="71"/>
      <c r="AB1" s="71"/>
      <c r="AG1" s="71"/>
      <c r="AL1" s="71"/>
      <c r="AQ1" s="71"/>
      <c r="AV1" s="71"/>
      <c r="BA1" s="71"/>
      <c r="BF1" s="71"/>
    </row>
    <row r="2" spans="2:58" s="70" customFormat="1" ht="21" x14ac:dyDescent="0.35">
      <c r="B2" s="72"/>
      <c r="C2" s="73"/>
      <c r="D2" s="392" t="s">
        <v>0</v>
      </c>
      <c r="E2" s="393"/>
      <c r="F2" s="393"/>
      <c r="G2" s="393"/>
      <c r="H2" s="394"/>
      <c r="I2" s="395" t="s">
        <v>1</v>
      </c>
      <c r="J2" s="396"/>
      <c r="K2" s="396"/>
      <c r="L2" s="396"/>
      <c r="M2" s="397"/>
      <c r="N2" s="398" t="s">
        <v>2</v>
      </c>
      <c r="O2" s="399"/>
      <c r="P2" s="399"/>
      <c r="Q2" s="399"/>
      <c r="R2" s="400"/>
      <c r="S2" s="401" t="s">
        <v>3</v>
      </c>
      <c r="T2" s="402"/>
      <c r="U2" s="402"/>
      <c r="V2" s="402"/>
      <c r="W2" s="403"/>
      <c r="X2" s="404" t="s">
        <v>4</v>
      </c>
      <c r="Y2" s="405"/>
      <c r="Z2" s="405"/>
      <c r="AA2" s="405"/>
      <c r="AB2" s="406"/>
      <c r="AC2" s="389" t="s">
        <v>5</v>
      </c>
      <c r="AD2" s="390"/>
      <c r="AE2" s="390"/>
      <c r="AF2" s="390"/>
      <c r="AG2" s="391"/>
      <c r="AH2" s="392" t="s">
        <v>6</v>
      </c>
      <c r="AI2" s="393"/>
      <c r="AJ2" s="393"/>
      <c r="AK2" s="393"/>
      <c r="AL2" s="394"/>
      <c r="AM2" s="395" t="s">
        <v>7</v>
      </c>
      <c r="AN2" s="396"/>
      <c r="AO2" s="396"/>
      <c r="AP2" s="396"/>
      <c r="AQ2" s="397"/>
      <c r="AR2" s="398" t="s">
        <v>8</v>
      </c>
      <c r="AS2" s="399"/>
      <c r="AT2" s="399"/>
      <c r="AU2" s="399"/>
      <c r="AV2" s="400"/>
      <c r="AW2" s="401" t="s">
        <v>9</v>
      </c>
      <c r="AX2" s="402"/>
      <c r="AY2" s="402"/>
      <c r="AZ2" s="402"/>
      <c r="BA2" s="403"/>
      <c r="BB2" s="404" t="s">
        <v>10</v>
      </c>
      <c r="BC2" s="405"/>
      <c r="BD2" s="405"/>
      <c r="BE2" s="405"/>
      <c r="BF2" s="406"/>
    </row>
    <row r="3" spans="2:58" ht="15.75" thickBot="1" x14ac:dyDescent="0.3">
      <c r="B3" s="74" t="s">
        <v>11</v>
      </c>
      <c r="D3" s="407" t="s">
        <v>12</v>
      </c>
      <c r="E3" s="410" t="s">
        <v>13</v>
      </c>
      <c r="F3" s="410" t="s">
        <v>14</v>
      </c>
      <c r="G3" s="413" t="s">
        <v>15</v>
      </c>
      <c r="H3" s="416" t="s">
        <v>16</v>
      </c>
      <c r="I3" s="419" t="s">
        <v>12</v>
      </c>
      <c r="J3" s="410" t="s">
        <v>13</v>
      </c>
      <c r="K3" s="410" t="s">
        <v>14</v>
      </c>
      <c r="L3" s="413" t="s">
        <v>15</v>
      </c>
      <c r="M3" s="416" t="s">
        <v>16</v>
      </c>
      <c r="N3" s="419" t="s">
        <v>12</v>
      </c>
      <c r="O3" s="410" t="s">
        <v>13</v>
      </c>
      <c r="P3" s="410" t="s">
        <v>14</v>
      </c>
      <c r="Q3" s="413" t="s">
        <v>15</v>
      </c>
      <c r="R3" s="416" t="s">
        <v>16</v>
      </c>
      <c r="S3" s="419" t="s">
        <v>12</v>
      </c>
      <c r="T3" s="410" t="s">
        <v>13</v>
      </c>
      <c r="U3" s="410" t="s">
        <v>14</v>
      </c>
      <c r="V3" s="413" t="s">
        <v>15</v>
      </c>
      <c r="W3" s="416" t="s">
        <v>16</v>
      </c>
      <c r="X3" s="419" t="s">
        <v>12</v>
      </c>
      <c r="Y3" s="410" t="s">
        <v>13</v>
      </c>
      <c r="Z3" s="410" t="s">
        <v>14</v>
      </c>
      <c r="AA3" s="413" t="s">
        <v>15</v>
      </c>
      <c r="AB3" s="416" t="s">
        <v>16</v>
      </c>
      <c r="AC3" s="419" t="s">
        <v>12</v>
      </c>
      <c r="AD3" s="410" t="s">
        <v>13</v>
      </c>
      <c r="AE3" s="410" t="s">
        <v>14</v>
      </c>
      <c r="AF3" s="413" t="s">
        <v>15</v>
      </c>
      <c r="AG3" s="416" t="s">
        <v>16</v>
      </c>
      <c r="AH3" s="419" t="s">
        <v>12</v>
      </c>
      <c r="AI3" s="410" t="s">
        <v>13</v>
      </c>
      <c r="AJ3" s="410" t="s">
        <v>14</v>
      </c>
      <c r="AK3" s="413" t="s">
        <v>15</v>
      </c>
      <c r="AL3" s="416" t="s">
        <v>16</v>
      </c>
      <c r="AM3" s="419" t="s">
        <v>12</v>
      </c>
      <c r="AN3" s="410" t="s">
        <v>13</v>
      </c>
      <c r="AO3" s="410" t="s">
        <v>14</v>
      </c>
      <c r="AP3" s="413" t="s">
        <v>15</v>
      </c>
      <c r="AQ3" s="416" t="s">
        <v>16</v>
      </c>
      <c r="AR3" s="419" t="s">
        <v>12</v>
      </c>
      <c r="AS3" s="410" t="s">
        <v>13</v>
      </c>
      <c r="AT3" s="410" t="s">
        <v>14</v>
      </c>
      <c r="AU3" s="413" t="s">
        <v>15</v>
      </c>
      <c r="AV3" s="416" t="s">
        <v>16</v>
      </c>
      <c r="AW3" s="419" t="s">
        <v>12</v>
      </c>
      <c r="AX3" s="410" t="s">
        <v>13</v>
      </c>
      <c r="AY3" s="410" t="s">
        <v>14</v>
      </c>
      <c r="AZ3" s="413" t="s">
        <v>15</v>
      </c>
      <c r="BA3" s="416" t="s">
        <v>16</v>
      </c>
      <c r="BB3" s="419" t="s">
        <v>12</v>
      </c>
      <c r="BC3" s="410" t="s">
        <v>13</v>
      </c>
      <c r="BD3" s="410" t="s">
        <v>14</v>
      </c>
      <c r="BE3" s="413" t="s">
        <v>15</v>
      </c>
      <c r="BF3" s="416" t="s">
        <v>16</v>
      </c>
    </row>
    <row r="4" spans="2:58" ht="15" thickBot="1" x14ac:dyDescent="0.25">
      <c r="B4" s="76" t="s">
        <v>17</v>
      </c>
      <c r="C4" s="77"/>
      <c r="D4" s="408"/>
      <c r="E4" s="411"/>
      <c r="F4" s="411"/>
      <c r="G4" s="414"/>
      <c r="H4" s="417"/>
      <c r="I4" s="420"/>
      <c r="J4" s="411"/>
      <c r="K4" s="411"/>
      <c r="L4" s="414"/>
      <c r="M4" s="417"/>
      <c r="N4" s="420"/>
      <c r="O4" s="411"/>
      <c r="P4" s="411"/>
      <c r="Q4" s="414"/>
      <c r="R4" s="417"/>
      <c r="S4" s="420"/>
      <c r="T4" s="411"/>
      <c r="U4" s="411"/>
      <c r="V4" s="414"/>
      <c r="W4" s="417"/>
      <c r="X4" s="420"/>
      <c r="Y4" s="411"/>
      <c r="Z4" s="411"/>
      <c r="AA4" s="414"/>
      <c r="AB4" s="417"/>
      <c r="AC4" s="420"/>
      <c r="AD4" s="411"/>
      <c r="AE4" s="411"/>
      <c r="AF4" s="414"/>
      <c r="AG4" s="417"/>
      <c r="AH4" s="420"/>
      <c r="AI4" s="411"/>
      <c r="AJ4" s="411"/>
      <c r="AK4" s="414"/>
      <c r="AL4" s="417"/>
      <c r="AM4" s="420"/>
      <c r="AN4" s="411"/>
      <c r="AO4" s="411"/>
      <c r="AP4" s="414"/>
      <c r="AQ4" s="417"/>
      <c r="AR4" s="420"/>
      <c r="AS4" s="411"/>
      <c r="AT4" s="411"/>
      <c r="AU4" s="414"/>
      <c r="AV4" s="417"/>
      <c r="AW4" s="420"/>
      <c r="AX4" s="411"/>
      <c r="AY4" s="411"/>
      <c r="AZ4" s="414"/>
      <c r="BA4" s="417"/>
      <c r="BB4" s="420"/>
      <c r="BC4" s="411"/>
      <c r="BD4" s="411"/>
      <c r="BE4" s="414"/>
      <c r="BF4" s="417"/>
    </row>
    <row r="5" spans="2:58" x14ac:dyDescent="0.2">
      <c r="B5" s="1"/>
      <c r="C5" s="2"/>
      <c r="D5" s="409"/>
      <c r="E5" s="412"/>
      <c r="F5" s="412"/>
      <c r="G5" s="415"/>
      <c r="H5" s="418"/>
      <c r="I5" s="421"/>
      <c r="J5" s="412"/>
      <c r="K5" s="412"/>
      <c r="L5" s="415"/>
      <c r="M5" s="418"/>
      <c r="N5" s="421"/>
      <c r="O5" s="412"/>
      <c r="P5" s="412"/>
      <c r="Q5" s="415"/>
      <c r="R5" s="418"/>
      <c r="S5" s="421"/>
      <c r="T5" s="412"/>
      <c r="U5" s="412"/>
      <c r="V5" s="415"/>
      <c r="W5" s="418"/>
      <c r="X5" s="421"/>
      <c r="Y5" s="412"/>
      <c r="Z5" s="412"/>
      <c r="AA5" s="415"/>
      <c r="AB5" s="418"/>
      <c r="AC5" s="421"/>
      <c r="AD5" s="412"/>
      <c r="AE5" s="412"/>
      <c r="AF5" s="415"/>
      <c r="AG5" s="418"/>
      <c r="AH5" s="421"/>
      <c r="AI5" s="412"/>
      <c r="AJ5" s="412"/>
      <c r="AK5" s="415"/>
      <c r="AL5" s="418"/>
      <c r="AM5" s="421"/>
      <c r="AN5" s="412"/>
      <c r="AO5" s="412"/>
      <c r="AP5" s="415"/>
      <c r="AQ5" s="418"/>
      <c r="AR5" s="421"/>
      <c r="AS5" s="412"/>
      <c r="AT5" s="412"/>
      <c r="AU5" s="415"/>
      <c r="AV5" s="418"/>
      <c r="AW5" s="421"/>
      <c r="AX5" s="412"/>
      <c r="AY5" s="412"/>
      <c r="AZ5" s="415"/>
      <c r="BA5" s="418"/>
      <c r="BB5" s="421"/>
      <c r="BC5" s="412"/>
      <c r="BD5" s="412"/>
      <c r="BE5" s="415"/>
      <c r="BF5" s="418"/>
    </row>
    <row r="6" spans="2:58" ht="36.75" customHeight="1" x14ac:dyDescent="0.2">
      <c r="B6" s="78" t="s">
        <v>18</v>
      </c>
      <c r="C6" s="79"/>
      <c r="D6" s="80"/>
      <c r="E6" s="81"/>
      <c r="F6" s="81"/>
      <c r="G6" s="81"/>
      <c r="H6" s="3"/>
      <c r="I6" s="82"/>
      <c r="J6" s="81"/>
      <c r="K6" s="81"/>
      <c r="L6" s="81"/>
      <c r="M6" s="3"/>
      <c r="N6" s="82"/>
      <c r="O6" s="81"/>
      <c r="P6" s="81"/>
      <c r="Q6" s="81"/>
      <c r="R6" s="3"/>
      <c r="S6" s="82"/>
      <c r="T6" s="81"/>
      <c r="U6" s="81"/>
      <c r="V6" s="81"/>
      <c r="W6" s="3"/>
      <c r="X6" s="82"/>
      <c r="Y6" s="81"/>
      <c r="Z6" s="81"/>
      <c r="AA6" s="81"/>
      <c r="AB6" s="3"/>
      <c r="AC6" s="82"/>
      <c r="AD6" s="81"/>
      <c r="AE6" s="81"/>
      <c r="AF6" s="81"/>
      <c r="AG6" s="3"/>
      <c r="AH6" s="82"/>
      <c r="AI6" s="81"/>
      <c r="AJ6" s="81"/>
      <c r="AK6" s="81"/>
      <c r="AL6" s="3"/>
      <c r="AM6" s="82"/>
      <c r="AN6" s="81"/>
      <c r="AO6" s="81"/>
      <c r="AP6" s="81"/>
      <c r="AQ6" s="3"/>
      <c r="AR6" s="82"/>
      <c r="AS6" s="81"/>
      <c r="AT6" s="81"/>
      <c r="AU6" s="81"/>
      <c r="AV6" s="3"/>
      <c r="AW6" s="82"/>
      <c r="AX6" s="81"/>
      <c r="AY6" s="81"/>
      <c r="AZ6" s="81"/>
      <c r="BA6" s="3"/>
      <c r="BB6" s="82"/>
      <c r="BC6" s="81"/>
      <c r="BD6" s="81"/>
      <c r="BE6" s="81"/>
      <c r="BF6" s="3"/>
    </row>
    <row r="7" spans="2:58" x14ac:dyDescent="0.2">
      <c r="B7" s="423" t="s">
        <v>19</v>
      </c>
      <c r="C7" s="83" t="s">
        <v>20</v>
      </c>
      <c r="D7" s="54">
        <v>11352</v>
      </c>
      <c r="E7" s="53">
        <v>35538</v>
      </c>
      <c r="F7" s="53">
        <v>132272</v>
      </c>
      <c r="G7" s="84">
        <f>IF($B$4="quarter",SUM((E7/45),(F7/900)),IF($B$4="semester",SUM((E7/30),F7/900)))</f>
        <v>1331.5688888888888</v>
      </c>
      <c r="H7" s="58">
        <v>2879442</v>
      </c>
      <c r="I7" s="54">
        <v>10924</v>
      </c>
      <c r="J7" s="53">
        <v>30917.5</v>
      </c>
      <c r="K7" s="53">
        <v>168653.5</v>
      </c>
      <c r="L7" s="84">
        <f>IF($B$4="quarter",SUM((J7/45),(K7/900)),IF($B$4="semester",SUM((J7/30),K7/900)))</f>
        <v>1217.9761111111111</v>
      </c>
      <c r="M7" s="58">
        <v>2613968</v>
      </c>
      <c r="N7" s="54">
        <v>16681</v>
      </c>
      <c r="O7" s="53">
        <v>27272</v>
      </c>
      <c r="P7" s="53">
        <v>442650</v>
      </c>
      <c r="Q7" s="84">
        <f>IF($B$4="quarter",SUM((O7/45),(P7/900)),IF($B$4="semester",SUM((O7/30),P7/900)))</f>
        <v>1400.9</v>
      </c>
      <c r="R7" s="58">
        <v>3314407</v>
      </c>
      <c r="S7" s="54">
        <v>16705</v>
      </c>
      <c r="T7" s="53">
        <v>25901</v>
      </c>
      <c r="U7" s="53">
        <v>346235</v>
      </c>
      <c r="V7" s="84">
        <f>IF($B$4="quarter",SUM((T7/45),(U7/900)),IF($B$4="semester",SUM((T7/30),U7/900)))</f>
        <v>1248.0722222222223</v>
      </c>
      <c r="W7" s="58">
        <v>3240742</v>
      </c>
      <c r="X7" s="54">
        <v>17649</v>
      </c>
      <c r="Y7" s="53">
        <v>26349</v>
      </c>
      <c r="Z7" s="53">
        <v>330905</v>
      </c>
      <c r="AA7" s="84">
        <f>IF($B$4="quarter",SUM((Y7/45),(Z7/900)),IF($B$4="semester",SUM((Y7/30),Z7/900)))</f>
        <v>1245.9722222222222</v>
      </c>
      <c r="AB7" s="58">
        <v>2986598</v>
      </c>
      <c r="AC7" s="85">
        <v>23702</v>
      </c>
      <c r="AD7" s="86">
        <v>27001</v>
      </c>
      <c r="AE7" s="86">
        <v>289854.84999999998</v>
      </c>
      <c r="AF7" s="84">
        <f>IF($B$4="quarter",SUM((AD7/45),(AE7/900)),IF($B$4="semester",SUM((AD7/30),AE7/900)))</f>
        <v>1222.0942777777777</v>
      </c>
      <c r="AG7" s="58">
        <v>3009327</v>
      </c>
      <c r="AH7" s="85">
        <v>19675.25</v>
      </c>
      <c r="AI7" s="86">
        <v>25467</v>
      </c>
      <c r="AJ7" s="86">
        <v>220966</v>
      </c>
      <c r="AK7" s="84">
        <f>IF($B$4="quarter",SUM((AI7/45),(AJ7/900)),IF($B$4="semester",SUM((AI7/30),AJ7/900)))</f>
        <v>1094.4177777777777</v>
      </c>
      <c r="AL7" s="58">
        <v>2850117</v>
      </c>
      <c r="AM7" s="85">
        <v>13195</v>
      </c>
      <c r="AN7" s="86">
        <v>25753</v>
      </c>
      <c r="AO7" s="86">
        <v>101578.75</v>
      </c>
      <c r="AP7" s="84">
        <f>IF($B$4="quarter",SUM((AN7/45),(AO7/900)),IF($B$4="semester",SUM((AN7/30),AO7/900)))</f>
        <v>971.29861111111109</v>
      </c>
      <c r="AQ7" s="58">
        <v>2519443</v>
      </c>
      <c r="AR7" s="85">
        <v>3303</v>
      </c>
      <c r="AS7" s="86">
        <v>23044</v>
      </c>
      <c r="AT7" s="86">
        <v>80498</v>
      </c>
      <c r="AU7" s="84">
        <f>IF($B$4="quarter",SUM((AS7/45),(AT7/900)),IF($B$4="semester",SUM((AS7/30),AT7/900)))</f>
        <v>857.57555555555552</v>
      </c>
      <c r="AV7" s="58">
        <v>2476690</v>
      </c>
      <c r="AW7" s="85">
        <v>2218</v>
      </c>
      <c r="AX7" s="86">
        <v>22829</v>
      </c>
      <c r="AY7" s="86">
        <v>31607</v>
      </c>
      <c r="AZ7" s="84">
        <f>IF($B$4="quarter",SUM((AX7/45),(AY7/900)),IF($B$4="semester",SUM((AX7/30),AY7/900)))</f>
        <v>796.08555555555563</v>
      </c>
      <c r="BA7" s="58">
        <v>2322532.88</v>
      </c>
      <c r="BB7" s="4">
        <v>1995</v>
      </c>
      <c r="BC7" s="5">
        <v>22937.5</v>
      </c>
      <c r="BD7" s="5">
        <v>10920.5</v>
      </c>
      <c r="BE7" s="84">
        <f>IF($B$4="quarter",SUM((BC7/45),(BD7/900)),IF($B$4="semester",SUM((BC7/30),BD7/900)))</f>
        <v>776.71722222222229</v>
      </c>
      <c r="BF7" s="59">
        <v>2343311.88</v>
      </c>
    </row>
    <row r="8" spans="2:58" x14ac:dyDescent="0.2">
      <c r="B8" s="424"/>
      <c r="C8" s="83" t="s">
        <v>21</v>
      </c>
      <c r="D8" s="54">
        <v>9434</v>
      </c>
      <c r="E8" s="53">
        <v>14367</v>
      </c>
      <c r="F8" s="53">
        <v>89827</v>
      </c>
      <c r="G8" s="84">
        <f>IF($B$4="quarter",SUM((E8/45),(F8/900)),IF($B$4="semester",SUM((E8/30),F8/900)))</f>
        <v>578.70777777777778</v>
      </c>
      <c r="H8" s="58">
        <v>1340498</v>
      </c>
      <c r="I8" s="54">
        <v>9040</v>
      </c>
      <c r="J8" s="53">
        <v>13436</v>
      </c>
      <c r="K8" s="53">
        <v>146699</v>
      </c>
      <c r="L8" s="84">
        <f>IF($B$4="quarter",SUM((J8/45),(K8/900)),IF($B$4="semester",SUM((J8/30),K8/900)))</f>
        <v>610.8655555555556</v>
      </c>
      <c r="M8" s="58">
        <v>1458446</v>
      </c>
      <c r="N8" s="54">
        <v>12080</v>
      </c>
      <c r="O8" s="53">
        <v>7880</v>
      </c>
      <c r="P8" s="53">
        <v>77883</v>
      </c>
      <c r="Q8" s="84">
        <f>IF($B$4="quarter",SUM((O8/45),(P8/900)),IF($B$4="semester",SUM((O8/30),P8/900)))</f>
        <v>349.20333333333338</v>
      </c>
      <c r="R8" s="58">
        <v>527775</v>
      </c>
      <c r="S8" s="54">
        <v>9621</v>
      </c>
      <c r="T8" s="53">
        <v>8747</v>
      </c>
      <c r="U8" s="53">
        <v>86558</v>
      </c>
      <c r="V8" s="84">
        <f>IF($B$4="quarter",SUM((T8/45),(U8/900)),IF($B$4="semester",SUM((T8/30),U8/900)))</f>
        <v>387.74222222222221</v>
      </c>
      <c r="W8" s="58">
        <v>595578</v>
      </c>
      <c r="X8" s="54">
        <v>10634</v>
      </c>
      <c r="Y8" s="53">
        <v>8723</v>
      </c>
      <c r="Z8" s="53">
        <v>84283</v>
      </c>
      <c r="AA8" s="84">
        <f>IF($B$4="quarter",SUM((Y8/45),(Z8/900)),IF($B$4="semester",SUM((Y8/30),Z8/900)))</f>
        <v>384.41444444444443</v>
      </c>
      <c r="AB8" s="58">
        <v>952826</v>
      </c>
      <c r="AC8" s="85">
        <v>4068</v>
      </c>
      <c r="AD8" s="86">
        <v>7773</v>
      </c>
      <c r="AE8" s="86">
        <v>51908.65</v>
      </c>
      <c r="AF8" s="84">
        <f>IF($B$4="quarter",SUM((AD8/45),(AE8/900)),IF($B$4="semester",SUM((AD8/30),AE8/900)))</f>
        <v>316.77627777777781</v>
      </c>
      <c r="AG8" s="58">
        <v>808258.79</v>
      </c>
      <c r="AH8" s="85">
        <v>3696.75</v>
      </c>
      <c r="AI8" s="86">
        <v>8063</v>
      </c>
      <c r="AJ8" s="86">
        <v>75960</v>
      </c>
      <c r="AK8" s="84">
        <f>IF($B$4="quarter",SUM((AI8/45),(AJ8/900)),IF($B$4="semester",SUM((AI8/30),AJ8/900)))</f>
        <v>353.16666666666663</v>
      </c>
      <c r="AL8" s="58">
        <v>845995</v>
      </c>
      <c r="AM8" s="85">
        <v>2697</v>
      </c>
      <c r="AN8" s="86">
        <v>7509</v>
      </c>
      <c r="AO8" s="86">
        <v>38273.75</v>
      </c>
      <c r="AP8" s="84">
        <f>IF($B$4="quarter",SUM((AN8/45),(AO8/900)),IF($B$4="semester",SUM((AN8/30),AO8/900)))</f>
        <v>292.82638888888891</v>
      </c>
      <c r="AQ8" s="58">
        <v>787673</v>
      </c>
      <c r="AR8" s="85">
        <v>353</v>
      </c>
      <c r="AS8" s="86">
        <v>6394.5</v>
      </c>
      <c r="AT8" s="86">
        <v>11064.5</v>
      </c>
      <c r="AU8" s="84">
        <f>IF($B$4="quarter",SUM((AS8/45),(AT8/900)),IF($B$4="semester",SUM((AS8/30),AT8/900)))</f>
        <v>225.44388888888889</v>
      </c>
      <c r="AV8" s="58">
        <v>728581</v>
      </c>
      <c r="AW8" s="85">
        <v>303</v>
      </c>
      <c r="AX8" s="86">
        <v>7125</v>
      </c>
      <c r="AY8" s="86">
        <v>4648</v>
      </c>
      <c r="AZ8" s="84">
        <f>IF($B$4="quarter",SUM((AX8/45),(AY8/900)),IF($B$4="semester",SUM((AX8/30),AY8/900)))</f>
        <v>242.66444444444446</v>
      </c>
      <c r="BA8" s="58">
        <v>828656.63</v>
      </c>
      <c r="BB8" s="4">
        <v>327</v>
      </c>
      <c r="BC8" s="5">
        <v>7385.5</v>
      </c>
      <c r="BD8" s="5">
        <v>963.5</v>
      </c>
      <c r="BE8" s="84">
        <f>IF($B$4="quarter",SUM((BC8/45),(BD8/900)),IF($B$4="semester",SUM((BC8/30),BD8/900)))</f>
        <v>247.25388888888889</v>
      </c>
      <c r="BF8" s="59">
        <v>754508.12</v>
      </c>
    </row>
    <row r="9" spans="2:58" x14ac:dyDescent="0.2">
      <c r="B9" s="425"/>
      <c r="C9" s="87" t="s">
        <v>22</v>
      </c>
      <c r="D9" s="88">
        <f t="shared" ref="D9:AF9" si="0">SUM(D7:D8)</f>
        <v>20786</v>
      </c>
      <c r="E9" s="84">
        <f t="shared" si="0"/>
        <v>49905</v>
      </c>
      <c r="F9" s="84">
        <f t="shared" si="0"/>
        <v>222099</v>
      </c>
      <c r="G9" s="89">
        <f t="shared" si="0"/>
        <v>1910.2766666666666</v>
      </c>
      <c r="H9" s="90">
        <f>SUM(H7:H8)</f>
        <v>4219940</v>
      </c>
      <c r="I9" s="91">
        <f t="shared" si="0"/>
        <v>19964</v>
      </c>
      <c r="J9" s="84">
        <f t="shared" si="0"/>
        <v>44353.5</v>
      </c>
      <c r="K9" s="84">
        <f t="shared" si="0"/>
        <v>315352.5</v>
      </c>
      <c r="L9" s="84">
        <f t="shared" si="0"/>
        <v>1828.8416666666667</v>
      </c>
      <c r="M9" s="90">
        <f>SUM(M7:M8)</f>
        <v>4072414</v>
      </c>
      <c r="N9" s="91">
        <f t="shared" si="0"/>
        <v>28761</v>
      </c>
      <c r="O9" s="84">
        <f t="shared" si="0"/>
        <v>35152</v>
      </c>
      <c r="P9" s="84">
        <f t="shared" si="0"/>
        <v>520533</v>
      </c>
      <c r="Q9" s="84">
        <f t="shared" si="0"/>
        <v>1750.1033333333335</v>
      </c>
      <c r="R9" s="90">
        <f>SUM(R7:R8)</f>
        <v>3842182</v>
      </c>
      <c r="S9" s="91">
        <f t="shared" si="0"/>
        <v>26326</v>
      </c>
      <c r="T9" s="84">
        <f t="shared" si="0"/>
        <v>34648</v>
      </c>
      <c r="U9" s="84">
        <f t="shared" si="0"/>
        <v>432793</v>
      </c>
      <c r="V9" s="84">
        <f t="shared" si="0"/>
        <v>1635.8144444444445</v>
      </c>
      <c r="W9" s="90">
        <f>SUM(W7:W8)</f>
        <v>3836320</v>
      </c>
      <c r="X9" s="91">
        <f t="shared" si="0"/>
        <v>28283</v>
      </c>
      <c r="Y9" s="84">
        <f t="shared" si="0"/>
        <v>35072</v>
      </c>
      <c r="Z9" s="84">
        <f t="shared" si="0"/>
        <v>415188</v>
      </c>
      <c r="AA9" s="84">
        <f t="shared" si="0"/>
        <v>1630.3866666666665</v>
      </c>
      <c r="AB9" s="90">
        <f>SUM(AB7:AB8)</f>
        <v>3939424</v>
      </c>
      <c r="AC9" s="91">
        <f t="shared" si="0"/>
        <v>27770</v>
      </c>
      <c r="AD9" s="84">
        <f t="shared" si="0"/>
        <v>34774</v>
      </c>
      <c r="AE9" s="84">
        <f t="shared" si="0"/>
        <v>341763.5</v>
      </c>
      <c r="AF9" s="84">
        <f t="shared" si="0"/>
        <v>1538.8705555555555</v>
      </c>
      <c r="AG9" s="90">
        <f>SUM(AG7:AG8)</f>
        <v>3817585.79</v>
      </c>
      <c r="AH9" s="91">
        <f t="shared" ref="AH9:AP9" si="1">SUM(AH7:AH8)</f>
        <v>23372</v>
      </c>
      <c r="AI9" s="84">
        <f t="shared" si="1"/>
        <v>33530</v>
      </c>
      <c r="AJ9" s="84">
        <f t="shared" si="1"/>
        <v>296926</v>
      </c>
      <c r="AK9" s="84">
        <f t="shared" si="1"/>
        <v>1447.5844444444442</v>
      </c>
      <c r="AL9" s="90">
        <f>SUM(AL7:AL8)</f>
        <v>3696112</v>
      </c>
      <c r="AM9" s="91">
        <f t="shared" si="1"/>
        <v>15892</v>
      </c>
      <c r="AN9" s="84">
        <f t="shared" si="1"/>
        <v>33262</v>
      </c>
      <c r="AO9" s="84">
        <f t="shared" si="1"/>
        <v>139852.5</v>
      </c>
      <c r="AP9" s="84">
        <f t="shared" si="1"/>
        <v>1264.125</v>
      </c>
      <c r="AQ9" s="90">
        <f>SUM(AQ7:AQ8)</f>
        <v>3307116</v>
      </c>
      <c r="AR9" s="91">
        <f t="shared" ref="AR9:BE9" si="2">SUM(AR7:AR8)</f>
        <v>3656</v>
      </c>
      <c r="AS9" s="84">
        <f t="shared" si="2"/>
        <v>29438.5</v>
      </c>
      <c r="AT9" s="84">
        <f t="shared" si="2"/>
        <v>91562.5</v>
      </c>
      <c r="AU9" s="84">
        <f t="shared" si="2"/>
        <v>1083.0194444444444</v>
      </c>
      <c r="AV9" s="90">
        <f>SUM(AV7:AV8)</f>
        <v>3205271</v>
      </c>
      <c r="AW9" s="91">
        <f t="shared" si="2"/>
        <v>2521</v>
      </c>
      <c r="AX9" s="84">
        <f t="shared" si="2"/>
        <v>29954</v>
      </c>
      <c r="AY9" s="84">
        <f t="shared" si="2"/>
        <v>36255</v>
      </c>
      <c r="AZ9" s="84">
        <f t="shared" si="2"/>
        <v>1038.75</v>
      </c>
      <c r="BA9" s="90">
        <f>SUM(BA7:BA8)</f>
        <v>3151189.51</v>
      </c>
      <c r="BB9" s="91">
        <f t="shared" si="2"/>
        <v>2322</v>
      </c>
      <c r="BC9" s="84">
        <f t="shared" si="2"/>
        <v>30323</v>
      </c>
      <c r="BD9" s="84">
        <f t="shared" si="2"/>
        <v>11884</v>
      </c>
      <c r="BE9" s="84">
        <f t="shared" si="2"/>
        <v>1023.9711111111112</v>
      </c>
      <c r="BF9" s="90">
        <f>SUM(BF7:BF8)</f>
        <v>3097820</v>
      </c>
    </row>
    <row r="10" spans="2:58" x14ac:dyDescent="0.2">
      <c r="B10" s="92" t="s">
        <v>23</v>
      </c>
      <c r="D10" s="80"/>
      <c r="E10" s="81"/>
      <c r="F10" s="81"/>
      <c r="G10" s="81"/>
      <c r="I10" s="80"/>
      <c r="J10" s="81"/>
      <c r="K10" s="81"/>
      <c r="L10" s="81"/>
      <c r="M10" s="94"/>
      <c r="N10" s="82"/>
      <c r="O10" s="81"/>
      <c r="P10" s="81"/>
      <c r="Q10" s="81"/>
      <c r="R10" s="94"/>
      <c r="S10" s="82"/>
      <c r="T10" s="81"/>
      <c r="U10" s="81"/>
      <c r="V10" s="81"/>
      <c r="W10" s="94"/>
      <c r="X10" s="82"/>
      <c r="Y10" s="81"/>
      <c r="Z10" s="81"/>
      <c r="AA10" s="81"/>
      <c r="AB10" s="94"/>
      <c r="AC10" s="82"/>
      <c r="AD10" s="81"/>
      <c r="AE10" s="81"/>
      <c r="AF10" s="95"/>
      <c r="AG10" s="96"/>
      <c r="AH10" s="97"/>
      <c r="AI10" s="95"/>
      <c r="AJ10" s="95"/>
      <c r="AK10" s="95"/>
      <c r="AL10" s="96"/>
      <c r="AM10" s="97"/>
      <c r="AN10" s="95"/>
      <c r="AO10" s="95"/>
      <c r="AP10" s="95"/>
      <c r="AQ10" s="96"/>
      <c r="AR10" s="82"/>
      <c r="AS10" s="81"/>
      <c r="AT10" s="81"/>
      <c r="AU10" s="81"/>
      <c r="AV10" s="94"/>
      <c r="AW10" s="82"/>
      <c r="AX10" s="81"/>
      <c r="AY10" s="81"/>
      <c r="AZ10" s="81"/>
      <c r="BA10" s="94"/>
      <c r="BB10" s="82"/>
      <c r="BC10" s="81"/>
      <c r="BD10" s="81"/>
      <c r="BE10" s="81"/>
      <c r="BF10" s="94"/>
    </row>
    <row r="11" spans="2:58" ht="18" customHeight="1" x14ac:dyDescent="0.25">
      <c r="B11" s="98" t="s">
        <v>24</v>
      </c>
      <c r="D11" s="80"/>
      <c r="E11" s="81"/>
      <c r="F11" s="81"/>
      <c r="G11" s="81"/>
      <c r="H11" s="99"/>
      <c r="I11" s="80"/>
      <c r="J11" s="81"/>
      <c r="K11" s="81"/>
      <c r="L11" s="81"/>
      <c r="M11" s="100"/>
      <c r="N11" s="82"/>
      <c r="O11" s="81"/>
      <c r="P11" s="81"/>
      <c r="Q11" s="81"/>
      <c r="R11" s="100"/>
      <c r="S11" s="82"/>
      <c r="T11" s="81"/>
      <c r="U11" s="81"/>
      <c r="V11" s="81"/>
      <c r="W11" s="100"/>
      <c r="X11" s="82"/>
      <c r="Y11" s="81"/>
      <c r="Z11" s="81"/>
      <c r="AA11" s="81"/>
      <c r="AB11" s="100"/>
      <c r="AC11" s="82"/>
      <c r="AD11" s="81"/>
      <c r="AE11" s="81"/>
      <c r="AF11" s="81"/>
      <c r="AG11" s="100"/>
      <c r="AH11" s="82"/>
      <c r="AI11" s="81"/>
      <c r="AJ11" s="81"/>
      <c r="AK11" s="81"/>
      <c r="AL11" s="100"/>
      <c r="AM11" s="82"/>
      <c r="AN11" s="81"/>
      <c r="AO11" s="81"/>
      <c r="AP11" s="81"/>
      <c r="AQ11" s="100"/>
      <c r="AR11" s="82"/>
      <c r="AS11" s="81"/>
      <c r="AT11" s="81"/>
      <c r="AU11" s="81"/>
      <c r="AV11" s="100"/>
      <c r="AW11" s="82"/>
      <c r="AX11" s="81"/>
      <c r="AY11" s="81"/>
      <c r="AZ11" s="81"/>
      <c r="BA11" s="100"/>
      <c r="BB11" s="82"/>
      <c r="BC11" s="81"/>
      <c r="BD11" s="81"/>
      <c r="BE11" s="81"/>
      <c r="BF11" s="6"/>
    </row>
    <row r="12" spans="2:58" ht="18" customHeight="1" x14ac:dyDescent="0.25">
      <c r="B12" s="98" t="s">
        <v>25</v>
      </c>
      <c r="D12" s="80"/>
      <c r="E12" s="81"/>
      <c r="F12" s="81"/>
      <c r="G12" s="81"/>
      <c r="H12" s="99">
        <v>523421</v>
      </c>
      <c r="I12" s="80"/>
      <c r="J12" s="81"/>
      <c r="K12" s="81"/>
      <c r="L12" s="81"/>
      <c r="M12" s="100">
        <v>569965</v>
      </c>
      <c r="N12" s="82"/>
      <c r="O12" s="81"/>
      <c r="P12" s="81"/>
      <c r="Q12" s="81"/>
      <c r="R12" s="100">
        <v>585238</v>
      </c>
      <c r="S12" s="82"/>
      <c r="T12" s="80"/>
      <c r="U12" s="80"/>
      <c r="V12" s="80"/>
      <c r="W12" s="100">
        <v>821761</v>
      </c>
      <c r="X12" s="82"/>
      <c r="Y12" s="80"/>
      <c r="Z12" s="80"/>
      <c r="AA12" s="80"/>
      <c r="AB12" s="100">
        <v>852090</v>
      </c>
      <c r="AC12" s="82"/>
      <c r="AD12" s="80"/>
      <c r="AE12" s="80"/>
      <c r="AF12" s="80"/>
      <c r="AG12" s="100">
        <v>760423</v>
      </c>
      <c r="AH12" s="82"/>
      <c r="AI12" s="80"/>
      <c r="AJ12" s="80"/>
      <c r="AK12" s="80"/>
      <c r="AL12" s="100">
        <v>715905</v>
      </c>
      <c r="AM12" s="82"/>
      <c r="AN12" s="80"/>
      <c r="AO12" s="80"/>
      <c r="AP12" s="80"/>
      <c r="AQ12" s="100">
        <v>817958</v>
      </c>
      <c r="AR12" s="82"/>
      <c r="AS12" s="80"/>
      <c r="AT12" s="80"/>
      <c r="AU12" s="80"/>
      <c r="AV12" s="100">
        <v>702437</v>
      </c>
      <c r="AW12" s="82"/>
      <c r="AX12" s="80"/>
      <c r="AY12" s="80"/>
      <c r="AZ12" s="80"/>
      <c r="BA12" s="100">
        <v>842408.61</v>
      </c>
      <c r="BB12" s="82"/>
      <c r="BC12" s="80"/>
      <c r="BD12" s="80"/>
      <c r="BE12" s="80"/>
      <c r="BF12" s="6">
        <v>710430.36</v>
      </c>
    </row>
    <row r="13" spans="2:58" ht="18" customHeight="1" x14ac:dyDescent="0.25">
      <c r="B13" s="98" t="s">
        <v>26</v>
      </c>
      <c r="D13" s="80"/>
      <c r="E13" s="81"/>
      <c r="F13" s="81"/>
      <c r="G13" s="81"/>
      <c r="H13" s="90">
        <f>H9-H11-H12</f>
        <v>3696519</v>
      </c>
      <c r="I13" s="80"/>
      <c r="J13" s="81"/>
      <c r="K13" s="81"/>
      <c r="L13" s="81"/>
      <c r="M13" s="90">
        <f>M9-M11-M12</f>
        <v>3502449</v>
      </c>
      <c r="N13" s="82"/>
      <c r="O13" s="81"/>
      <c r="P13" s="81"/>
      <c r="Q13" s="81"/>
      <c r="R13" s="90">
        <f>R9-R11-R12</f>
        <v>3256944</v>
      </c>
      <c r="S13" s="82"/>
      <c r="T13" s="81"/>
      <c r="U13" s="81"/>
      <c r="V13" s="81"/>
      <c r="W13" s="90">
        <f>W9-W11-W12</f>
        <v>3014559</v>
      </c>
      <c r="X13" s="82"/>
      <c r="Y13" s="81"/>
      <c r="Z13" s="81"/>
      <c r="AA13" s="81"/>
      <c r="AB13" s="90">
        <f>AB9-AB11-AB12</f>
        <v>3087334</v>
      </c>
      <c r="AC13" s="82"/>
      <c r="AD13" s="81"/>
      <c r="AE13" s="81"/>
      <c r="AF13" s="81"/>
      <c r="AG13" s="90">
        <f>AG9-AG11-AG12</f>
        <v>3057162.79</v>
      </c>
      <c r="AH13" s="82"/>
      <c r="AI13" s="81"/>
      <c r="AJ13" s="81"/>
      <c r="AK13" s="81"/>
      <c r="AL13" s="90">
        <f>AL9-AL11-AL12</f>
        <v>2980207</v>
      </c>
      <c r="AM13" s="82"/>
      <c r="AN13" s="81"/>
      <c r="AO13" s="81"/>
      <c r="AP13" s="81"/>
      <c r="AQ13" s="90">
        <f>AQ9-AQ11-AQ12</f>
        <v>2489158</v>
      </c>
      <c r="AR13" s="82"/>
      <c r="AS13" s="81"/>
      <c r="AT13" s="81"/>
      <c r="AU13" s="81"/>
      <c r="AV13" s="90">
        <f>AV9-AV11-AV12</f>
        <v>2502834</v>
      </c>
      <c r="AW13" s="82"/>
      <c r="AX13" s="81"/>
      <c r="AY13" s="81"/>
      <c r="AZ13" s="81"/>
      <c r="BA13" s="90">
        <f>BA9-BA11-BA12</f>
        <v>2308780.9</v>
      </c>
      <c r="BB13" s="82"/>
      <c r="BC13" s="81"/>
      <c r="BD13" s="81"/>
      <c r="BE13" s="81"/>
      <c r="BF13" s="90">
        <f>BF9-BF11-BF12</f>
        <v>2387389.64</v>
      </c>
    </row>
    <row r="14" spans="2:58" ht="15" x14ac:dyDescent="0.25">
      <c r="B14" s="98"/>
      <c r="D14" s="80"/>
      <c r="E14" s="81"/>
      <c r="F14" s="81"/>
      <c r="G14" s="81"/>
      <c r="I14" s="80"/>
      <c r="J14" s="81"/>
      <c r="K14" s="81"/>
      <c r="L14" s="81"/>
      <c r="M14" s="94"/>
      <c r="N14" s="82"/>
      <c r="O14" s="81"/>
      <c r="P14" s="81"/>
      <c r="Q14" s="81"/>
      <c r="R14" s="94"/>
      <c r="S14" s="82"/>
      <c r="T14" s="81"/>
      <c r="U14" s="81"/>
      <c r="V14" s="81"/>
      <c r="W14" s="94"/>
      <c r="X14" s="82"/>
      <c r="Y14" s="81"/>
      <c r="Z14" s="81"/>
      <c r="AA14" s="81"/>
      <c r="AB14" s="94"/>
      <c r="AC14" s="82"/>
      <c r="AD14" s="81"/>
      <c r="AE14" s="81"/>
      <c r="AF14" s="81"/>
      <c r="AG14" s="94"/>
      <c r="AH14" s="82"/>
      <c r="AI14" s="81"/>
      <c r="AJ14" s="81"/>
      <c r="AK14" s="81"/>
      <c r="AL14" s="94"/>
      <c r="AM14" s="82"/>
      <c r="AN14" s="81"/>
      <c r="AO14" s="81"/>
      <c r="AP14" s="81"/>
      <c r="AQ14" s="94"/>
      <c r="AR14" s="82"/>
      <c r="AS14" s="81"/>
      <c r="AT14" s="81"/>
      <c r="AU14" s="81"/>
      <c r="AV14" s="94"/>
      <c r="AW14" s="82"/>
      <c r="AX14" s="81"/>
      <c r="AY14" s="81"/>
      <c r="AZ14" s="81"/>
      <c r="BA14" s="94"/>
      <c r="BB14" s="82"/>
      <c r="BC14" s="81"/>
      <c r="BD14" s="81"/>
      <c r="BE14" s="81"/>
      <c r="BF14" s="94"/>
    </row>
    <row r="15" spans="2:58" ht="15.75" x14ac:dyDescent="0.25">
      <c r="B15" s="426" t="s">
        <v>27</v>
      </c>
      <c r="C15" s="426"/>
      <c r="D15" s="80"/>
      <c r="I15" s="80"/>
      <c r="M15" s="94"/>
      <c r="N15" s="82"/>
      <c r="R15" s="94"/>
      <c r="S15" s="82"/>
      <c r="W15" s="94"/>
      <c r="X15" s="82"/>
      <c r="AB15" s="94"/>
      <c r="AC15" s="82"/>
      <c r="AG15" s="94"/>
      <c r="AH15" s="82"/>
      <c r="AL15" s="94"/>
      <c r="AM15" s="82"/>
      <c r="AQ15" s="94"/>
      <c r="AR15" s="82"/>
      <c r="AV15" s="94"/>
      <c r="AW15" s="82"/>
      <c r="BA15" s="94"/>
      <c r="BB15" s="82"/>
      <c r="BF15" s="94"/>
    </row>
    <row r="16" spans="2:58" x14ac:dyDescent="0.2">
      <c r="B16" s="427" t="s">
        <v>28</v>
      </c>
      <c r="C16" s="83" t="s">
        <v>20</v>
      </c>
      <c r="D16" s="54">
        <v>671</v>
      </c>
      <c r="E16" s="53">
        <v>4030</v>
      </c>
      <c r="F16" s="53">
        <v>0</v>
      </c>
      <c r="G16" s="84">
        <f>IF($B$4="quarter",SUM((E16/45),(F16/900)),IF($B$4="semester",SUM((E16/30),F16/900)))</f>
        <v>134.33333333333334</v>
      </c>
      <c r="H16" s="101"/>
      <c r="I16" s="54">
        <v>686</v>
      </c>
      <c r="J16" s="53">
        <v>2838</v>
      </c>
      <c r="K16" s="53">
        <v>0</v>
      </c>
      <c r="L16" s="84">
        <f>IF($B$4="quarter",SUM((J16/45),(K16/900)),IF($B$4="semester",SUM((J16/30),K16/900)))</f>
        <v>94.6</v>
      </c>
      <c r="M16" s="102"/>
      <c r="N16" s="54">
        <v>470</v>
      </c>
      <c r="O16" s="53">
        <v>2734</v>
      </c>
      <c r="P16" s="53">
        <v>0</v>
      </c>
      <c r="Q16" s="84">
        <f>IF($B$4="quarter",SUM((O16/45),(P16/900)),IF($B$4="semester",SUM((O16/30),P16/900)))</f>
        <v>91.13333333333334</v>
      </c>
      <c r="R16" s="102"/>
      <c r="S16" s="54">
        <v>449</v>
      </c>
      <c r="T16" s="53">
        <v>2546</v>
      </c>
      <c r="U16" s="53">
        <v>0</v>
      </c>
      <c r="V16" s="84">
        <f>IF($B$4="quarter",SUM((T16/45),(U16/900)),IF($B$4="semester",SUM((T16/30),U16/900)))</f>
        <v>84.86666666666666</v>
      </c>
      <c r="W16" s="102"/>
      <c r="X16" s="54">
        <v>499</v>
      </c>
      <c r="Y16" s="53">
        <v>3076</v>
      </c>
      <c r="Z16" s="53">
        <v>0</v>
      </c>
      <c r="AA16" s="84">
        <f>IF($B$4="quarter",SUM((Y16/45),(Z16/900)),IF($B$4="semester",SUM((Y16/30),Z16/900)))</f>
        <v>102.53333333333333</v>
      </c>
      <c r="AB16" s="102"/>
      <c r="AC16" s="85">
        <v>416</v>
      </c>
      <c r="AD16" s="86">
        <v>2437</v>
      </c>
      <c r="AE16" s="103">
        <v>0</v>
      </c>
      <c r="AF16" s="84">
        <f>IF($B$4="quarter",SUM((AD16/45),(AE16/900)),IF($B$4="semester",SUM((AD16/30),AE16/900)))</f>
        <v>81.233333333333334</v>
      </c>
      <c r="AG16" s="102"/>
      <c r="AH16" s="85">
        <v>364</v>
      </c>
      <c r="AI16" s="86">
        <v>2089</v>
      </c>
      <c r="AJ16" s="103">
        <v>0</v>
      </c>
      <c r="AK16" s="84">
        <f>IF($B$4="quarter",SUM((AI16/45),(AJ16/900)),IF($B$4="semester",SUM((AI16/30),AJ16/900)))</f>
        <v>69.63333333333334</v>
      </c>
      <c r="AL16" s="102"/>
      <c r="AM16" s="85">
        <v>331</v>
      </c>
      <c r="AN16" s="86">
        <v>1992</v>
      </c>
      <c r="AO16" s="103">
        <v>0</v>
      </c>
      <c r="AP16" s="84">
        <f>IF($B$4="quarter",SUM((AN16/45),(AO16/900)),IF($B$4="semester",SUM((AN16/30),AO16/900)))</f>
        <v>66.400000000000006</v>
      </c>
      <c r="AQ16" s="102"/>
      <c r="AR16" s="85">
        <v>363</v>
      </c>
      <c r="AS16" s="86">
        <v>1879</v>
      </c>
      <c r="AT16" s="103">
        <v>0</v>
      </c>
      <c r="AU16" s="84">
        <f>IF($B$4="quarter",SUM((AS16/45),(AT16/900)),IF($B$4="semester",SUM((AS16/30),AT16/900)))</f>
        <v>62.633333333333333</v>
      </c>
      <c r="AV16" s="102"/>
      <c r="AW16" s="85">
        <v>177</v>
      </c>
      <c r="AX16" s="86">
        <v>1150</v>
      </c>
      <c r="AY16" s="103">
        <v>0</v>
      </c>
      <c r="AZ16" s="84">
        <f>IF($B$4="quarter",SUM((AX16/45),(AY16/900)),IF($B$4="semester",SUM((AX16/30),AY16/900)))</f>
        <v>38.333333333333336</v>
      </c>
      <c r="BA16" s="102"/>
      <c r="BB16" s="4">
        <v>220</v>
      </c>
      <c r="BC16" s="5">
        <v>1382</v>
      </c>
      <c r="BD16" s="103">
        <v>0</v>
      </c>
      <c r="BE16" s="84">
        <f>IF($B$4="quarter",SUM((BC16/45),(BD16/900)),IF($B$4="semester",SUM((BC16/30),BD16/900)))</f>
        <v>46.06666666666667</v>
      </c>
      <c r="BF16" s="102"/>
    </row>
    <row r="17" spans="2:58" x14ac:dyDescent="0.2">
      <c r="B17" s="428"/>
      <c r="C17" s="83" t="s">
        <v>21</v>
      </c>
      <c r="D17" s="104">
        <v>103</v>
      </c>
      <c r="E17" s="86">
        <v>872</v>
      </c>
      <c r="F17" s="86">
        <v>0</v>
      </c>
      <c r="G17" s="84">
        <f>IF($B$4="quarter",SUM((E17/45),(F17/900)),IF($B$4="semester",SUM((E17/30),F17/900)))</f>
        <v>29.066666666666666</v>
      </c>
      <c r="H17" s="101"/>
      <c r="I17" s="54">
        <v>189</v>
      </c>
      <c r="J17" s="53">
        <v>924</v>
      </c>
      <c r="K17" s="53">
        <v>0</v>
      </c>
      <c r="L17" s="84">
        <f>IF($B$4="quarter",SUM((J17/45),(K17/900)),IF($B$4="semester",SUM((J17/30),K17/900)))</f>
        <v>30.8</v>
      </c>
      <c r="M17" s="102"/>
      <c r="N17" s="54">
        <v>123</v>
      </c>
      <c r="O17" s="53">
        <v>1003</v>
      </c>
      <c r="P17" s="53">
        <v>0</v>
      </c>
      <c r="Q17" s="84">
        <f>IF($B$4="quarter",SUM((O17/45),(P17/900)),IF($B$4="semester",SUM((O17/30),P17/900)))</f>
        <v>33.43333333333333</v>
      </c>
      <c r="R17" s="102"/>
      <c r="S17" s="54">
        <v>149</v>
      </c>
      <c r="T17" s="53">
        <v>1161</v>
      </c>
      <c r="U17" s="53">
        <v>0</v>
      </c>
      <c r="V17" s="84">
        <f>IF($B$4="quarter",SUM((T17/45),(U17/900)),IF($B$4="semester",SUM((T17/30),U17/900)))</f>
        <v>38.700000000000003</v>
      </c>
      <c r="W17" s="102"/>
      <c r="X17" s="54">
        <v>137</v>
      </c>
      <c r="Y17" s="53">
        <v>1082</v>
      </c>
      <c r="Z17" s="53">
        <v>0</v>
      </c>
      <c r="AA17" s="84">
        <f>IF($B$4="quarter",SUM((Y17/45),(Z17/900)),IF($B$4="semester",SUM((Y17/30),Z17/900)))</f>
        <v>36.06666666666667</v>
      </c>
      <c r="AB17" s="102"/>
      <c r="AC17" s="85">
        <v>111</v>
      </c>
      <c r="AD17" s="86">
        <v>888</v>
      </c>
      <c r="AE17" s="103">
        <v>0</v>
      </c>
      <c r="AF17" s="84">
        <f>IF($B$4="quarter",SUM((AD17/45),(AE17/900)),IF($B$4="semester",SUM((AD17/30),AE17/900)))</f>
        <v>29.6</v>
      </c>
      <c r="AG17" s="102"/>
      <c r="AH17" s="85">
        <v>108</v>
      </c>
      <c r="AI17" s="86">
        <v>774</v>
      </c>
      <c r="AJ17" s="103">
        <v>0</v>
      </c>
      <c r="AK17" s="84">
        <f>IF($B$4="quarter",SUM((AI17/45),(AJ17/900)),IF($B$4="semester",SUM((AI17/30),AJ17/900)))</f>
        <v>25.8</v>
      </c>
      <c r="AL17" s="102"/>
      <c r="AM17" s="85">
        <v>90</v>
      </c>
      <c r="AN17" s="86">
        <v>681</v>
      </c>
      <c r="AO17" s="103">
        <v>0</v>
      </c>
      <c r="AP17" s="84">
        <f>IF($B$4="quarter",SUM((AN17/45),(AO17/900)),IF($B$4="semester",SUM((AN17/30),AO17/900)))</f>
        <v>22.7</v>
      </c>
      <c r="AQ17" s="102"/>
      <c r="AR17" s="85">
        <v>110</v>
      </c>
      <c r="AS17" s="86">
        <v>690</v>
      </c>
      <c r="AT17" s="103">
        <v>0</v>
      </c>
      <c r="AU17" s="84">
        <f>IF($B$4="quarter",SUM((AS17/45),(AT17/900)),IF($B$4="semester",SUM((AS17/30),AT17/900)))</f>
        <v>23</v>
      </c>
      <c r="AV17" s="102"/>
      <c r="AW17" s="85">
        <v>67</v>
      </c>
      <c r="AX17" s="86">
        <v>498</v>
      </c>
      <c r="AY17" s="103">
        <v>0</v>
      </c>
      <c r="AZ17" s="84">
        <f>IF($B$4="quarter",SUM((AX17/45),(AY17/900)),IF($B$4="semester",SUM((AX17/30),AY17/900)))</f>
        <v>16.600000000000001</v>
      </c>
      <c r="BA17" s="102"/>
      <c r="BB17" s="4">
        <v>74</v>
      </c>
      <c r="BC17" s="5">
        <v>548</v>
      </c>
      <c r="BD17" s="103">
        <v>0</v>
      </c>
      <c r="BE17" s="84">
        <f>IF($B$4="quarter",SUM((BC17/45),(BD17/900)),IF($B$4="semester",SUM((BC17/30),BD17/900)))</f>
        <v>18.266666666666666</v>
      </c>
      <c r="BF17" s="102"/>
    </row>
    <row r="18" spans="2:58" x14ac:dyDescent="0.2">
      <c r="B18" s="428"/>
      <c r="C18" s="87" t="s">
        <v>22</v>
      </c>
      <c r="D18" s="88">
        <f>SUM(D16:D17)</f>
        <v>774</v>
      </c>
      <c r="E18" s="84">
        <f>SUM(E16:E17)</f>
        <v>4902</v>
      </c>
      <c r="F18" s="84">
        <f>SUM(F16:F17)</f>
        <v>0</v>
      </c>
      <c r="G18" s="84">
        <f>SUM(G16:G17)</f>
        <v>163.4</v>
      </c>
      <c r="H18" s="101"/>
      <c r="I18" s="91">
        <f>SUM(I16:I17)</f>
        <v>875</v>
      </c>
      <c r="J18" s="84">
        <f>SUM(J16:J17)</f>
        <v>3762</v>
      </c>
      <c r="K18" s="84">
        <f>SUM(K16:K17)</f>
        <v>0</v>
      </c>
      <c r="L18" s="84">
        <f>SUM(L16:L17)</f>
        <v>125.39999999999999</v>
      </c>
      <c r="M18" s="102"/>
      <c r="N18" s="91">
        <f>SUM(N16:N17)</f>
        <v>593</v>
      </c>
      <c r="O18" s="84">
        <f>SUM(O16:O17)</f>
        <v>3737</v>
      </c>
      <c r="P18" s="84">
        <f>SUM(P16:P17)</f>
        <v>0</v>
      </c>
      <c r="Q18" s="84">
        <f>SUM(Q16:Q17)</f>
        <v>124.56666666666666</v>
      </c>
      <c r="R18" s="102"/>
      <c r="S18" s="91">
        <f>SUM(S16:S17)</f>
        <v>598</v>
      </c>
      <c r="T18" s="84">
        <f>SUM(T16:T17)</f>
        <v>3707</v>
      </c>
      <c r="U18" s="84">
        <f>SUM(U16:U17)</f>
        <v>0</v>
      </c>
      <c r="V18" s="84">
        <f>SUM(V16:V17)</f>
        <v>123.56666666666666</v>
      </c>
      <c r="W18" s="102"/>
      <c r="X18" s="91">
        <f>SUM(X16:X17)</f>
        <v>636</v>
      </c>
      <c r="Y18" s="84">
        <f>SUM(Y16:Y17)</f>
        <v>4158</v>
      </c>
      <c r="Z18" s="84">
        <f>SUM(Z16:Z17)</f>
        <v>0</v>
      </c>
      <c r="AA18" s="84">
        <f>SUM(AA16:AA17)</f>
        <v>138.6</v>
      </c>
      <c r="AB18" s="102"/>
      <c r="AC18" s="91">
        <f>SUM(AC16:AC17)</f>
        <v>527</v>
      </c>
      <c r="AD18" s="84">
        <f>SUM(AD16:AD17)</f>
        <v>3325</v>
      </c>
      <c r="AE18" s="103">
        <f>SUM(AE16:AE17)</f>
        <v>0</v>
      </c>
      <c r="AF18" s="84">
        <f>SUM(AF16:AF17)</f>
        <v>110.83333333333334</v>
      </c>
      <c r="AG18" s="102"/>
      <c r="AH18" s="91">
        <f>SUM(AH16:AH17)</f>
        <v>472</v>
      </c>
      <c r="AI18" s="84">
        <f>SUM(AI16:AI17)</f>
        <v>2863</v>
      </c>
      <c r="AJ18" s="103">
        <f>SUM(AJ16:AJ17)</f>
        <v>0</v>
      </c>
      <c r="AK18" s="84">
        <f>SUM(AK16:AK17)</f>
        <v>95.433333333333337</v>
      </c>
      <c r="AL18" s="102"/>
      <c r="AM18" s="91">
        <f>SUM(AM16:AM17)</f>
        <v>421</v>
      </c>
      <c r="AN18" s="84">
        <f>SUM(AN16:AN17)</f>
        <v>2673</v>
      </c>
      <c r="AO18" s="103">
        <f>SUM(AO16:AO17)</f>
        <v>0</v>
      </c>
      <c r="AP18" s="84">
        <f>SUM(AP16:AP17)</f>
        <v>89.100000000000009</v>
      </c>
      <c r="AQ18" s="102"/>
      <c r="AR18" s="91">
        <f>SUM(AR16:AR17)</f>
        <v>473</v>
      </c>
      <c r="AS18" s="84">
        <f>SUM(AS16:AS17)</f>
        <v>2569</v>
      </c>
      <c r="AT18" s="103">
        <f>SUM(AT16:AT17)</f>
        <v>0</v>
      </c>
      <c r="AU18" s="84">
        <f>SUM(AU16:AU17)</f>
        <v>85.633333333333326</v>
      </c>
      <c r="AV18" s="102"/>
      <c r="AW18" s="91">
        <f>SUM(AW16:AW17)</f>
        <v>244</v>
      </c>
      <c r="AX18" s="84">
        <f>SUM(AX16:AX17)</f>
        <v>1648</v>
      </c>
      <c r="AY18" s="103">
        <f>SUM(AY16:AY17)</f>
        <v>0</v>
      </c>
      <c r="AZ18" s="84">
        <f>SUM(AZ16:AZ17)</f>
        <v>54.933333333333337</v>
      </c>
      <c r="BA18" s="102"/>
      <c r="BB18" s="91">
        <f>SUM(BB16:BB17)</f>
        <v>294</v>
      </c>
      <c r="BC18" s="84">
        <f>SUM(BC16:BC17)</f>
        <v>1930</v>
      </c>
      <c r="BD18" s="103">
        <f>SUM(BD16:BD17)</f>
        <v>0</v>
      </c>
      <c r="BE18" s="84">
        <f>SUM(BE16:BE17)</f>
        <v>64.333333333333343</v>
      </c>
      <c r="BF18" s="102"/>
    </row>
    <row r="19" spans="2:58" x14ac:dyDescent="0.2">
      <c r="B19" s="105"/>
      <c r="D19" s="106"/>
      <c r="E19" s="105"/>
      <c r="F19" s="105"/>
      <c r="G19" s="105"/>
      <c r="H19" s="107"/>
      <c r="I19" s="108"/>
      <c r="J19" s="105"/>
      <c r="K19" s="105"/>
      <c r="L19" s="105"/>
      <c r="M19" s="109"/>
      <c r="N19" s="108"/>
      <c r="O19" s="105"/>
      <c r="P19" s="105"/>
      <c r="Q19" s="105"/>
      <c r="R19" s="109"/>
      <c r="S19" s="108"/>
      <c r="T19" s="105"/>
      <c r="U19" s="105"/>
      <c r="V19" s="105"/>
      <c r="W19" s="109"/>
      <c r="X19" s="108"/>
      <c r="Y19" s="110"/>
      <c r="Z19" s="110"/>
      <c r="AA19" s="105"/>
      <c r="AB19" s="109"/>
      <c r="AC19" s="108"/>
      <c r="AD19" s="105"/>
      <c r="AE19" s="105"/>
      <c r="AF19" s="105"/>
      <c r="AG19" s="109"/>
      <c r="AH19" s="108"/>
      <c r="AI19" s="105"/>
      <c r="AJ19" s="105"/>
      <c r="AK19" s="105"/>
      <c r="AL19" s="109"/>
      <c r="AM19" s="108"/>
      <c r="AN19" s="105"/>
      <c r="AO19" s="105"/>
      <c r="AP19" s="105"/>
      <c r="AQ19" s="109"/>
      <c r="AR19" s="108"/>
      <c r="AS19" s="105"/>
      <c r="AT19" s="105"/>
      <c r="AU19" s="105"/>
      <c r="AV19" s="109"/>
      <c r="AW19" s="108"/>
      <c r="AX19" s="105"/>
      <c r="AY19" s="105"/>
      <c r="AZ19" s="105"/>
      <c r="BA19" s="109"/>
      <c r="BB19" s="108"/>
      <c r="BC19" s="105"/>
      <c r="BD19" s="105"/>
      <c r="BE19" s="105"/>
      <c r="BF19" s="109"/>
    </row>
    <row r="20" spans="2:58" x14ac:dyDescent="0.2">
      <c r="B20" s="422" t="s">
        <v>29</v>
      </c>
      <c r="C20" s="83" t="s">
        <v>20</v>
      </c>
      <c r="D20" s="104">
        <v>464</v>
      </c>
      <c r="E20" s="86">
        <v>2665.5</v>
      </c>
      <c r="F20" s="86">
        <v>0</v>
      </c>
      <c r="G20" s="84">
        <f>IF($B$4="quarter",SUM((E20/45),(F20/900)),IF($B$4="semester",SUM((E20/30),F20/900)))</f>
        <v>88.85</v>
      </c>
      <c r="H20" s="101"/>
      <c r="I20" s="54">
        <v>416</v>
      </c>
      <c r="J20" s="53">
        <v>2787</v>
      </c>
      <c r="K20" s="53">
        <v>0</v>
      </c>
      <c r="L20" s="84">
        <f>IF($B$4="quarter",SUM((J20/45),(K20/900)),IF($B$4="semester",SUM((J20/30),K20/900)))</f>
        <v>92.9</v>
      </c>
      <c r="M20" s="102"/>
      <c r="N20" s="54">
        <v>503</v>
      </c>
      <c r="O20" s="53">
        <v>3339</v>
      </c>
      <c r="P20" s="53">
        <v>0</v>
      </c>
      <c r="Q20" s="84">
        <f>IF($B$4="quarter",SUM((O20/45),(P20/900)),IF($B$4="semester",SUM((O20/30),P20/900)))</f>
        <v>111.3</v>
      </c>
      <c r="R20" s="102"/>
      <c r="S20" s="54">
        <v>501</v>
      </c>
      <c r="T20" s="53">
        <v>3506</v>
      </c>
      <c r="U20" s="53">
        <v>0</v>
      </c>
      <c r="V20" s="84">
        <f>IF($B$4="quarter",SUM((T20/45),(U20/900)),IF($B$4="semester",SUM((T20/30),U20/900)))</f>
        <v>116.86666666666666</v>
      </c>
      <c r="W20" s="102"/>
      <c r="X20" s="54">
        <v>638</v>
      </c>
      <c r="Y20" s="53">
        <v>4528</v>
      </c>
      <c r="Z20" s="53">
        <v>0</v>
      </c>
      <c r="AA20" s="84">
        <f>IF($B$4="quarter",SUM((Y20/45),(Z20/900)),IF($B$4="semester",SUM((Y20/30),Z20/900)))</f>
        <v>150.93333333333334</v>
      </c>
      <c r="AB20" s="102"/>
      <c r="AC20" s="85">
        <v>737</v>
      </c>
      <c r="AD20" s="86">
        <v>5741</v>
      </c>
      <c r="AE20" s="86">
        <v>463</v>
      </c>
      <c r="AF20" s="84">
        <f>IF($B$4="quarter",SUM((AD20/45),(AE20/900)),IF($B$4="semester",SUM((AD20/30),AE20/900)))</f>
        <v>191.88111111111112</v>
      </c>
      <c r="AG20" s="102"/>
      <c r="AH20" s="85">
        <v>621</v>
      </c>
      <c r="AI20" s="86">
        <v>5014.5</v>
      </c>
      <c r="AJ20" s="86">
        <v>66</v>
      </c>
      <c r="AK20" s="84">
        <f>IF($B$4="quarter",SUM((AI20/45),(AJ20/900)),IF($B$4="semester",SUM((AI20/30),AJ20/900)))</f>
        <v>167.22333333333333</v>
      </c>
      <c r="AL20" s="102"/>
      <c r="AM20" s="85">
        <v>717</v>
      </c>
      <c r="AN20" s="86">
        <v>6108.5</v>
      </c>
      <c r="AO20" s="86">
        <v>27</v>
      </c>
      <c r="AP20" s="84">
        <f>IF($B$4="quarter",SUM((AN20/45),(AO20/900)),IF($B$4="semester",SUM((AN20/30),AO20/900)))</f>
        <v>203.64666666666668</v>
      </c>
      <c r="AQ20" s="102"/>
      <c r="AR20" s="85">
        <v>499</v>
      </c>
      <c r="AS20" s="86">
        <v>3811.5</v>
      </c>
      <c r="AT20" s="103">
        <v>0</v>
      </c>
      <c r="AU20" s="84">
        <f>IF($B$4="quarter",SUM((AS20/45),(AT20/900)),IF($B$4="semester",SUM((AS20/30),AT20/900)))</f>
        <v>127.05</v>
      </c>
      <c r="AV20" s="102"/>
      <c r="AW20" s="85">
        <v>586</v>
      </c>
      <c r="AX20" s="86">
        <v>2292</v>
      </c>
      <c r="AY20" s="103">
        <v>0</v>
      </c>
      <c r="AZ20" s="84">
        <f>IF($B$4="quarter",SUM((AX20/45),(AY20/900)),IF($B$4="semester",SUM((AX20/30),AY20/900)))</f>
        <v>76.400000000000006</v>
      </c>
      <c r="BA20" s="102"/>
      <c r="BB20" s="4">
        <v>708</v>
      </c>
      <c r="BC20" s="5">
        <v>5269</v>
      </c>
      <c r="BD20" s="103">
        <v>0</v>
      </c>
      <c r="BE20" s="84">
        <f>IF($B$4="quarter",SUM((BC20/45),(BD20/900)),IF($B$4="semester",SUM((BC20/30),BD20/900)))</f>
        <v>175.63333333333333</v>
      </c>
      <c r="BF20" s="102"/>
    </row>
    <row r="21" spans="2:58" x14ac:dyDescent="0.2">
      <c r="B21" s="422"/>
      <c r="C21" s="83" t="s">
        <v>21</v>
      </c>
      <c r="D21" s="104">
        <v>0</v>
      </c>
      <c r="E21" s="86">
        <v>0</v>
      </c>
      <c r="F21" s="86">
        <v>0</v>
      </c>
      <c r="G21" s="84">
        <f>IF($B$4="quarter",SUM((E21/45),(F21/900)),IF($B$4="semester",SUM((E21/30),F21/900)))</f>
        <v>0</v>
      </c>
      <c r="H21" s="101"/>
      <c r="I21" s="54">
        <v>0</v>
      </c>
      <c r="J21" s="53">
        <v>0</v>
      </c>
      <c r="K21" s="53">
        <v>0</v>
      </c>
      <c r="L21" s="84">
        <f>IF($B$4="quarter",SUM((J21/45),(K21/900)),IF($B$4="semester",SUM((J21/30),K21/900)))</f>
        <v>0</v>
      </c>
      <c r="M21" s="102"/>
      <c r="N21" s="54">
        <v>0</v>
      </c>
      <c r="O21" s="53">
        <v>0</v>
      </c>
      <c r="P21" s="53">
        <v>0</v>
      </c>
      <c r="Q21" s="84">
        <f>IF($B$4="quarter",SUM((O21/45),(P21/900)),IF($B$4="semester",SUM((O21/30),P21/900)))</f>
        <v>0</v>
      </c>
      <c r="R21" s="102"/>
      <c r="S21" s="54">
        <v>0</v>
      </c>
      <c r="T21" s="53">
        <v>0</v>
      </c>
      <c r="U21" s="53">
        <v>0</v>
      </c>
      <c r="V21" s="84">
        <f>IF($B$4="quarter",SUM((T21/45),(U21/900)),IF($B$4="semester",SUM((T21/30),U21/900)))</f>
        <v>0</v>
      </c>
      <c r="W21" s="102"/>
      <c r="X21" s="54">
        <v>0</v>
      </c>
      <c r="Y21" s="53">
        <v>0</v>
      </c>
      <c r="Z21" s="53">
        <v>0</v>
      </c>
      <c r="AA21" s="84">
        <f>IF($B$4="quarter",SUM((Y21/45),(Z21/900)),IF($B$4="semester",SUM((Y21/30),Z21/900)))</f>
        <v>0</v>
      </c>
      <c r="AB21" s="102"/>
      <c r="AC21" s="85">
        <v>4</v>
      </c>
      <c r="AD21" s="86">
        <v>25</v>
      </c>
      <c r="AE21" s="86">
        <v>0</v>
      </c>
      <c r="AF21" s="84">
        <f>IF($B$4="quarter",SUM((AD21/45),(AE21/900)),IF($B$4="semester",SUM((AD21/30),AE21/900)))</f>
        <v>0.83333333333333337</v>
      </c>
      <c r="AG21" s="102"/>
      <c r="AH21" s="85">
        <v>0</v>
      </c>
      <c r="AI21" s="86">
        <v>0</v>
      </c>
      <c r="AJ21" s="86">
        <v>0</v>
      </c>
      <c r="AK21" s="84">
        <f>IF($B$4="quarter",SUM((AI21/45),(AJ21/900)),IF($B$4="semester",SUM((AI21/30),AJ21/900)))</f>
        <v>0</v>
      </c>
      <c r="AL21" s="102"/>
      <c r="AM21" s="85">
        <v>0</v>
      </c>
      <c r="AN21" s="86">
        <v>0</v>
      </c>
      <c r="AO21" s="86">
        <v>0</v>
      </c>
      <c r="AP21" s="84">
        <f>IF($B$4="quarter",SUM((AN21/45),(AO21/900)),IF($B$4="semester",SUM((AN21/30),AO21/900)))</f>
        <v>0</v>
      </c>
      <c r="AQ21" s="102"/>
      <c r="AR21" s="85">
        <v>0</v>
      </c>
      <c r="AS21" s="86">
        <v>0</v>
      </c>
      <c r="AT21" s="103">
        <v>0</v>
      </c>
      <c r="AU21" s="84">
        <f>IF($B$4="quarter",SUM((AS21/45),(AT21/900)),IF($B$4="semester",SUM((AS21/30),AT21/900)))</f>
        <v>0</v>
      </c>
      <c r="AV21" s="102"/>
      <c r="AW21" s="85">
        <v>0</v>
      </c>
      <c r="AX21" s="86">
        <v>0</v>
      </c>
      <c r="AY21" s="103">
        <v>0</v>
      </c>
      <c r="AZ21" s="84">
        <f>IF($B$4="quarter",SUM((AX21/45),(AY21/900)),IF($B$4="semester",SUM((AX21/30),AY21/900)))</f>
        <v>0</v>
      </c>
      <c r="BA21" s="102"/>
      <c r="BB21" s="4">
        <v>1</v>
      </c>
      <c r="BC21" s="5">
        <v>3</v>
      </c>
      <c r="BD21" s="103">
        <v>0</v>
      </c>
      <c r="BE21" s="84">
        <f>IF($B$4="quarter",SUM((BC21/45),(BD21/900)),IF($B$4="semester",SUM((BC21/30),BD21/900)))</f>
        <v>0.1</v>
      </c>
      <c r="BF21" s="102"/>
    </row>
    <row r="22" spans="2:58" x14ac:dyDescent="0.2">
      <c r="B22" s="422"/>
      <c r="C22" s="87" t="s">
        <v>22</v>
      </c>
      <c r="D22" s="88">
        <f>SUM(D20:D21)</f>
        <v>464</v>
      </c>
      <c r="E22" s="84">
        <f>SUM(E20:E21)</f>
        <v>2665.5</v>
      </c>
      <c r="F22" s="84">
        <f>SUM(F20:F21)</f>
        <v>0</v>
      </c>
      <c r="G22" s="84">
        <f>SUM(G20:G21)</f>
        <v>88.85</v>
      </c>
      <c r="H22" s="101"/>
      <c r="I22" s="91">
        <f>SUM(I20:I21)</f>
        <v>416</v>
      </c>
      <c r="J22" s="84">
        <f>SUM(J20:J21)</f>
        <v>2787</v>
      </c>
      <c r="K22" s="84">
        <f>SUM(K20:K21)</f>
        <v>0</v>
      </c>
      <c r="L22" s="84">
        <f>SUM(L20:L21)</f>
        <v>92.9</v>
      </c>
      <c r="M22" s="102"/>
      <c r="N22" s="91">
        <f>SUM(N20:N21)</f>
        <v>503</v>
      </c>
      <c r="O22" s="84">
        <f>SUM(O20:O21)</f>
        <v>3339</v>
      </c>
      <c r="P22" s="84">
        <f>SUM(P20:P21)</f>
        <v>0</v>
      </c>
      <c r="Q22" s="84">
        <f>SUM(Q20:Q21)</f>
        <v>111.3</v>
      </c>
      <c r="R22" s="102"/>
      <c r="S22" s="91">
        <f>SUM(S20:S21)</f>
        <v>501</v>
      </c>
      <c r="T22" s="84">
        <f>SUM(T20:T21)</f>
        <v>3506</v>
      </c>
      <c r="U22" s="84">
        <f>SUM(U20:U21)</f>
        <v>0</v>
      </c>
      <c r="V22" s="84">
        <f>SUM(V20:V21)</f>
        <v>116.86666666666666</v>
      </c>
      <c r="W22" s="102"/>
      <c r="X22" s="91">
        <f>SUM(X20:X21)</f>
        <v>638</v>
      </c>
      <c r="Y22" s="84">
        <f>SUM(Y20:Y21)</f>
        <v>4528</v>
      </c>
      <c r="Z22" s="84">
        <f>SUM(Z20:Z21)</f>
        <v>0</v>
      </c>
      <c r="AA22" s="84">
        <f>SUM(AA20:AA21)</f>
        <v>150.93333333333334</v>
      </c>
      <c r="AB22" s="102"/>
      <c r="AC22" s="91">
        <f>SUM(AC20:AC21)</f>
        <v>741</v>
      </c>
      <c r="AD22" s="84">
        <f>SUM(AD20:AD21)</f>
        <v>5766</v>
      </c>
      <c r="AE22" s="84">
        <f>SUM(AE20:AE21)</f>
        <v>463</v>
      </c>
      <c r="AF22" s="84">
        <f>SUM(AF20:AF21)</f>
        <v>192.71444444444447</v>
      </c>
      <c r="AG22" s="102"/>
      <c r="AH22" s="91">
        <f>SUM(AH20:AH21)</f>
        <v>621</v>
      </c>
      <c r="AI22" s="84">
        <f>SUM(AI20:AI21)</f>
        <v>5014.5</v>
      </c>
      <c r="AJ22" s="84">
        <f>SUM(AJ20:AJ21)</f>
        <v>66</v>
      </c>
      <c r="AK22" s="84">
        <f>SUM(AK20:AK21)</f>
        <v>167.22333333333333</v>
      </c>
      <c r="AL22" s="102"/>
      <c r="AM22" s="91">
        <f>SUM(AM20:AM21)</f>
        <v>717</v>
      </c>
      <c r="AN22" s="84">
        <f>SUM(AN20:AN21)</f>
        <v>6108.5</v>
      </c>
      <c r="AO22" s="84">
        <f>SUM(AO20:AO21)</f>
        <v>27</v>
      </c>
      <c r="AP22" s="84">
        <f>SUM(AP20:AP21)</f>
        <v>203.64666666666668</v>
      </c>
      <c r="AQ22" s="102"/>
      <c r="AR22" s="91">
        <f>SUM(AR20:AR21)</f>
        <v>499</v>
      </c>
      <c r="AS22" s="84">
        <f>SUM(AS20:AS21)</f>
        <v>3811.5</v>
      </c>
      <c r="AT22" s="103">
        <f>SUM(AT20:AT21)</f>
        <v>0</v>
      </c>
      <c r="AU22" s="84">
        <f>SUM(AU20:AU21)</f>
        <v>127.05</v>
      </c>
      <c r="AV22" s="102"/>
      <c r="AW22" s="91">
        <f>SUM(AW20:AW21)</f>
        <v>586</v>
      </c>
      <c r="AX22" s="84">
        <f>SUM(AX20:AX21)</f>
        <v>2292</v>
      </c>
      <c r="AY22" s="103">
        <f>SUM(AY20:AY21)</f>
        <v>0</v>
      </c>
      <c r="AZ22" s="84">
        <f>SUM(AZ20:AZ21)</f>
        <v>76.400000000000006</v>
      </c>
      <c r="BA22" s="102"/>
      <c r="BB22" s="91">
        <f>SUM(BB20:BB21)</f>
        <v>709</v>
      </c>
      <c r="BC22" s="84">
        <f>SUM(BC20:BC21)</f>
        <v>5272</v>
      </c>
      <c r="BD22" s="103">
        <f>SUM(BD20:BD21)</f>
        <v>0</v>
      </c>
      <c r="BE22" s="84">
        <f>SUM(BE20:BE21)</f>
        <v>175.73333333333332</v>
      </c>
      <c r="BF22" s="102"/>
    </row>
    <row r="23" spans="2:58" x14ac:dyDescent="0.2">
      <c r="B23" s="111"/>
      <c r="C23" s="111"/>
      <c r="D23" s="81"/>
      <c r="E23" s="81"/>
      <c r="F23" s="81"/>
      <c r="G23" s="81"/>
      <c r="I23" s="82"/>
      <c r="J23" s="81"/>
      <c r="K23" s="81"/>
      <c r="L23" s="81"/>
      <c r="M23" s="94"/>
      <c r="N23" s="82"/>
      <c r="O23" s="81"/>
      <c r="P23" s="81"/>
      <c r="Q23" s="81"/>
      <c r="R23" s="94"/>
      <c r="S23" s="82"/>
      <c r="T23" s="81"/>
      <c r="U23" s="81"/>
      <c r="V23" s="81"/>
      <c r="W23" s="94"/>
      <c r="X23" s="82"/>
      <c r="Y23" s="81"/>
      <c r="Z23" s="81"/>
      <c r="AA23" s="81"/>
      <c r="AB23" s="94"/>
      <c r="AC23" s="82"/>
      <c r="AD23" s="81"/>
      <c r="AE23" s="81"/>
      <c r="AF23" s="81"/>
      <c r="AG23" s="94"/>
      <c r="AH23" s="82"/>
      <c r="AI23" s="81"/>
      <c r="AJ23" s="81"/>
      <c r="AK23" s="81"/>
      <c r="AL23" s="94"/>
      <c r="AM23" s="82"/>
      <c r="AN23" s="81"/>
      <c r="AO23" s="81"/>
      <c r="AP23" s="81"/>
      <c r="AQ23" s="94"/>
      <c r="AR23" s="82"/>
      <c r="AS23" s="81"/>
      <c r="AT23" s="81"/>
      <c r="AU23" s="81"/>
      <c r="AV23" s="94"/>
      <c r="AW23" s="82"/>
      <c r="AX23" s="81"/>
      <c r="AY23" s="81"/>
      <c r="AZ23" s="81"/>
      <c r="BA23" s="94"/>
      <c r="BB23" s="82"/>
      <c r="BC23" s="81"/>
      <c r="BD23" s="81"/>
      <c r="BE23" s="81"/>
      <c r="BF23" s="94"/>
    </row>
    <row r="24" spans="2:58" x14ac:dyDescent="0.2">
      <c r="B24" s="112"/>
      <c r="C24" s="112"/>
      <c r="D24" s="113"/>
      <c r="E24" s="112"/>
      <c r="F24" s="112"/>
      <c r="G24" s="112"/>
      <c r="H24" s="114"/>
      <c r="I24" s="113"/>
      <c r="J24" s="112"/>
      <c r="K24" s="112"/>
      <c r="L24" s="112"/>
      <c r="M24" s="114"/>
      <c r="N24" s="113"/>
      <c r="O24" s="112"/>
      <c r="P24" s="112"/>
      <c r="Q24" s="112"/>
      <c r="R24" s="114"/>
      <c r="S24" s="113"/>
      <c r="T24" s="112"/>
      <c r="U24" s="112"/>
      <c r="V24" s="112"/>
      <c r="W24" s="114"/>
      <c r="X24" s="113"/>
      <c r="Y24" s="115"/>
      <c r="Z24" s="115"/>
      <c r="AA24" s="112"/>
      <c r="AB24" s="114"/>
      <c r="AC24" s="113"/>
      <c r="AD24" s="112"/>
      <c r="AE24" s="112"/>
      <c r="AF24" s="112"/>
      <c r="AG24" s="114"/>
      <c r="AH24" s="113"/>
      <c r="AI24" s="112"/>
      <c r="AJ24" s="112"/>
      <c r="AK24" s="112"/>
      <c r="AL24" s="114"/>
      <c r="AM24" s="113"/>
      <c r="AN24" s="112"/>
      <c r="AO24" s="112"/>
      <c r="AP24" s="112"/>
      <c r="AQ24" s="114"/>
      <c r="AR24" s="113"/>
      <c r="AS24" s="112"/>
      <c r="AT24" s="112"/>
      <c r="AU24" s="112"/>
      <c r="AV24" s="114"/>
      <c r="AW24" s="113"/>
      <c r="AX24" s="112"/>
      <c r="AY24" s="112"/>
      <c r="AZ24" s="112"/>
      <c r="BA24" s="114"/>
      <c r="BB24" s="113"/>
      <c r="BC24" s="112"/>
      <c r="BD24" s="112"/>
      <c r="BE24" s="112"/>
      <c r="BF24" s="114"/>
    </row>
    <row r="25" spans="2:58" x14ac:dyDescent="0.2">
      <c r="B25" s="77"/>
      <c r="C25" s="1"/>
      <c r="D25" s="81"/>
      <c r="E25" s="81"/>
      <c r="F25" s="81"/>
      <c r="G25" s="81"/>
      <c r="I25" s="81"/>
      <c r="J25" s="81"/>
      <c r="K25" s="81"/>
      <c r="L25" s="81"/>
      <c r="N25" s="81"/>
      <c r="O25" s="81"/>
      <c r="P25" s="81"/>
      <c r="Q25" s="81"/>
      <c r="S25" s="116"/>
      <c r="T25" s="116"/>
      <c r="U25" s="116"/>
      <c r="V25" s="81"/>
      <c r="X25" s="116"/>
      <c r="Y25" s="116"/>
      <c r="Z25" s="116"/>
      <c r="AA25" s="81"/>
      <c r="AC25" s="116"/>
      <c r="AD25" s="116"/>
      <c r="AE25" s="116"/>
      <c r="AF25" s="81"/>
      <c r="AH25" s="116"/>
      <c r="AI25" s="116"/>
      <c r="AJ25" s="116"/>
      <c r="AK25" s="81"/>
      <c r="AM25" s="116"/>
      <c r="AN25" s="116"/>
      <c r="AO25" s="116"/>
      <c r="AP25" s="81"/>
      <c r="AR25" s="116"/>
      <c r="AS25" s="116"/>
      <c r="AT25" s="116"/>
      <c r="AU25" s="81"/>
      <c r="AW25" s="116"/>
      <c r="AX25" s="116"/>
      <c r="AY25" s="116"/>
      <c r="AZ25" s="81"/>
      <c r="BB25" s="116"/>
      <c r="BC25" s="116"/>
      <c r="BD25" s="116"/>
      <c r="BE25" s="81"/>
    </row>
    <row r="26" spans="2:58" ht="36.75" customHeight="1" x14ac:dyDescent="0.2">
      <c r="B26" s="78" t="s">
        <v>30</v>
      </c>
      <c r="C26" s="117"/>
      <c r="D26" s="118"/>
      <c r="E26" s="110"/>
      <c r="F26" s="110"/>
      <c r="G26" s="110"/>
      <c r="H26" s="7"/>
      <c r="I26" s="108"/>
      <c r="J26" s="110"/>
      <c r="K26" s="110"/>
      <c r="L26" s="110"/>
      <c r="M26" s="7"/>
      <c r="N26" s="108"/>
      <c r="O26" s="110"/>
      <c r="P26" s="110"/>
      <c r="Q26" s="110"/>
      <c r="R26" s="7"/>
      <c r="S26" s="108"/>
      <c r="T26" s="110"/>
      <c r="U26" s="110"/>
      <c r="V26" s="110"/>
      <c r="W26" s="7"/>
      <c r="X26" s="108"/>
      <c r="Y26" s="110"/>
      <c r="Z26" s="110"/>
      <c r="AA26" s="110"/>
      <c r="AB26" s="7"/>
      <c r="AC26" s="108"/>
      <c r="AD26" s="110"/>
      <c r="AE26" s="110"/>
      <c r="AF26" s="110"/>
      <c r="AG26" s="7"/>
      <c r="AH26" s="108"/>
      <c r="AI26" s="110"/>
      <c r="AJ26" s="110"/>
      <c r="AK26" s="110"/>
      <c r="AL26" s="8"/>
      <c r="AM26" s="108"/>
      <c r="AN26" s="110"/>
      <c r="AO26" s="110"/>
      <c r="AP26" s="110"/>
      <c r="AQ26" s="8"/>
      <c r="AR26" s="108"/>
      <c r="AS26" s="110"/>
      <c r="AT26" s="110"/>
      <c r="AU26" s="110"/>
      <c r="AV26" s="8"/>
      <c r="AW26" s="108"/>
      <c r="AX26" s="110"/>
      <c r="AY26" s="110"/>
      <c r="AZ26" s="110"/>
      <c r="BA26" s="8"/>
      <c r="BB26" s="108"/>
      <c r="BC26" s="110"/>
      <c r="BD26" s="110"/>
      <c r="BE26" s="110"/>
      <c r="BF26" s="8"/>
    </row>
    <row r="27" spans="2:58" x14ac:dyDescent="0.2">
      <c r="B27" s="423" t="s">
        <v>19</v>
      </c>
      <c r="C27" s="83" t="s">
        <v>20</v>
      </c>
      <c r="D27" s="54">
        <v>991</v>
      </c>
      <c r="E27" s="53">
        <v>0</v>
      </c>
      <c r="F27" s="53">
        <v>11776</v>
      </c>
      <c r="G27" s="84">
        <f>IF($B$4="quarter",SUM((E27/45),(F27/900)),IF($B$4="semester",SUM((E27/30),F27/900)))</f>
        <v>13.084444444444445</v>
      </c>
      <c r="H27" s="101"/>
      <c r="I27" s="54">
        <v>1200</v>
      </c>
      <c r="J27" s="53">
        <v>0</v>
      </c>
      <c r="K27" s="53">
        <v>23158</v>
      </c>
      <c r="L27" s="84">
        <f>IF($B$4="quarter",SUM((J27/45),(K27/900)),IF($B$4="semester",SUM((J27/30),K27/900)))</f>
        <v>25.731111111111112</v>
      </c>
      <c r="M27" s="101"/>
      <c r="N27" s="54">
        <v>2078</v>
      </c>
      <c r="O27" s="53">
        <v>0</v>
      </c>
      <c r="P27" s="53">
        <v>21725</v>
      </c>
      <c r="Q27" s="84">
        <f>IF($B$4="quarter",SUM((O27/45),(P27/900)),IF($B$4="semester",SUM((O27/30),P27/900)))</f>
        <v>24.138888888888889</v>
      </c>
      <c r="R27" s="101"/>
      <c r="S27" s="54">
        <v>2437</v>
      </c>
      <c r="T27" s="53">
        <v>0</v>
      </c>
      <c r="U27" s="53">
        <v>23669</v>
      </c>
      <c r="V27" s="84">
        <f>IF($B$4="quarter",SUM((T27/45),(U27/900)),IF($B$4="semester",SUM((T27/30),U27/900)))</f>
        <v>26.298888888888889</v>
      </c>
      <c r="W27" s="101"/>
      <c r="X27" s="54">
        <v>2436</v>
      </c>
      <c r="Y27" s="53">
        <v>0</v>
      </c>
      <c r="Z27" s="53">
        <v>27017</v>
      </c>
      <c r="AA27" s="84">
        <f>IF($B$4="quarter",SUM((Y27/45),(Z27/900)),IF($B$4="semester",SUM((Y27/30),Z27/900)))</f>
        <v>30.018888888888888</v>
      </c>
      <c r="AB27" s="101"/>
      <c r="AC27" s="85">
        <v>1359</v>
      </c>
      <c r="AD27" s="86">
        <v>0</v>
      </c>
      <c r="AE27" s="86">
        <v>18547</v>
      </c>
      <c r="AF27" s="84">
        <f>IF($B$4="quarter",SUM((AD27/45),(AE27/900)),IF($B$4="semester",SUM((AD27/30),AE27/900)))</f>
        <v>20.607777777777777</v>
      </c>
      <c r="AG27" s="101"/>
      <c r="AH27" s="85">
        <v>1151.95</v>
      </c>
      <c r="AI27" s="86">
        <v>0</v>
      </c>
      <c r="AJ27" s="86">
        <v>14081.75</v>
      </c>
      <c r="AK27" s="84">
        <f>IF($B$4="quarter",SUM((AI27/45),(AJ27/900)),IF($B$4="semester",SUM((AI27/30),AJ27/900)))</f>
        <v>15.64638888888889</v>
      </c>
      <c r="AL27" s="101"/>
      <c r="AM27" s="85">
        <v>535</v>
      </c>
      <c r="AN27" s="86">
        <v>0</v>
      </c>
      <c r="AO27" s="86">
        <v>8247</v>
      </c>
      <c r="AP27" s="84">
        <f>IF($B$4="quarter",SUM((AN27/45),(AO27/900)),IF($B$4="semester",SUM((AN27/30),AO27/900)))</f>
        <v>9.163333333333334</v>
      </c>
      <c r="AQ27" s="101"/>
      <c r="AR27" s="85">
        <v>291</v>
      </c>
      <c r="AS27" s="86">
        <v>0</v>
      </c>
      <c r="AT27" s="86">
        <v>4647.5</v>
      </c>
      <c r="AU27" s="84">
        <f>IF($B$4="quarter",SUM((AS27/45),(AT27/900)),IF($B$4="semester",SUM((AS27/30),AT27/900)))</f>
        <v>5.1638888888888888</v>
      </c>
      <c r="AV27" s="101"/>
      <c r="AW27" s="85">
        <v>710</v>
      </c>
      <c r="AX27" s="86">
        <v>0</v>
      </c>
      <c r="AY27" s="86">
        <v>31591.5</v>
      </c>
      <c r="AZ27" s="84">
        <f>IF($B$4="quarter",SUM((AX27/45),(AY27/900)),IF($B$4="semester",SUM((AX27/30),AY27/900)))</f>
        <v>35.101666666666667</v>
      </c>
      <c r="BA27" s="101"/>
      <c r="BB27" s="4">
        <v>1146</v>
      </c>
      <c r="BC27" s="5">
        <v>0</v>
      </c>
      <c r="BD27" s="5">
        <v>66648.5</v>
      </c>
      <c r="BE27" s="84">
        <f>IF($B$4="quarter",SUM((BC27/45),(BD27/900)),IF($B$4="semester",SUM((BC27/30),BD27/900)))</f>
        <v>74.053888888888892</v>
      </c>
      <c r="BF27" s="101"/>
    </row>
    <row r="28" spans="2:58" x14ac:dyDescent="0.2">
      <c r="B28" s="424"/>
      <c r="C28" s="83" t="s">
        <v>21</v>
      </c>
      <c r="D28" s="54">
        <v>40</v>
      </c>
      <c r="E28" s="53">
        <v>0</v>
      </c>
      <c r="F28" s="53">
        <v>437</v>
      </c>
      <c r="G28" s="84">
        <f>IF($B$4="quarter",SUM((E28/45),(F28/900)),IF($B$4="semester",SUM((E28/30),F28/900)))</f>
        <v>0.48555555555555557</v>
      </c>
      <c r="H28" s="101"/>
      <c r="I28" s="54">
        <v>25</v>
      </c>
      <c r="J28" s="53">
        <v>0</v>
      </c>
      <c r="K28" s="53">
        <v>210</v>
      </c>
      <c r="L28" s="84">
        <f>IF($B$4="quarter",SUM((J28/45),(K28/900)),IF($B$4="semester",SUM((J28/30),K28/900)))</f>
        <v>0.23333333333333334</v>
      </c>
      <c r="M28" s="101"/>
      <c r="N28" s="54">
        <v>84</v>
      </c>
      <c r="O28" s="53">
        <v>0</v>
      </c>
      <c r="P28" s="53">
        <v>1284</v>
      </c>
      <c r="Q28" s="84">
        <f>IF($B$4="quarter",SUM((O28/45),(P28/900)),IF($B$4="semester",SUM((O28/30),P28/900)))</f>
        <v>1.4266666666666667</v>
      </c>
      <c r="R28" s="101"/>
      <c r="S28" s="54">
        <v>49</v>
      </c>
      <c r="T28" s="53">
        <v>0</v>
      </c>
      <c r="U28" s="53">
        <v>328</v>
      </c>
      <c r="V28" s="84">
        <f>IF($B$4="quarter",SUM((T28/45),(U28/900)),IF($B$4="semester",SUM((T28/30),U28/900)))</f>
        <v>0.36444444444444446</v>
      </c>
      <c r="W28" s="101"/>
      <c r="X28" s="54">
        <v>130</v>
      </c>
      <c r="Y28" s="53">
        <v>0</v>
      </c>
      <c r="Z28" s="53">
        <v>1111</v>
      </c>
      <c r="AA28" s="84">
        <f>IF($B$4="quarter",SUM((Y28/45),(Z28/900)),IF($B$4="semester",SUM((Y28/30),Z28/900)))</f>
        <v>1.2344444444444445</v>
      </c>
      <c r="AB28" s="101"/>
      <c r="AC28" s="85">
        <v>69</v>
      </c>
      <c r="AD28" s="86">
        <v>0</v>
      </c>
      <c r="AE28" s="86">
        <v>387</v>
      </c>
      <c r="AF28" s="84">
        <f>IF($B$4="quarter",SUM((AD28/45),(AE28/900)),IF($B$4="semester",SUM((AD28/30),AE28/900)))</f>
        <v>0.43</v>
      </c>
      <c r="AG28" s="101"/>
      <c r="AH28" s="85">
        <v>63.05</v>
      </c>
      <c r="AI28" s="86">
        <v>0</v>
      </c>
      <c r="AJ28" s="86">
        <v>614.25</v>
      </c>
      <c r="AK28" s="84">
        <f>IF($B$4="quarter",SUM((AI28/45),(AJ28/900)),IF($B$4="semester",SUM((AI28/30),AJ28/900)))</f>
        <v>0.6825</v>
      </c>
      <c r="AL28" s="101"/>
      <c r="AM28" s="85">
        <v>27</v>
      </c>
      <c r="AN28" s="86">
        <v>0</v>
      </c>
      <c r="AO28" s="86">
        <v>180</v>
      </c>
      <c r="AP28" s="84">
        <f>IF($B$4="quarter",SUM((AN28/45),(AO28/900)),IF($B$4="semester",SUM((AN28/30),AO28/900)))</f>
        <v>0.2</v>
      </c>
      <c r="AQ28" s="101"/>
      <c r="AR28" s="85">
        <v>13</v>
      </c>
      <c r="AS28" s="86">
        <v>0</v>
      </c>
      <c r="AT28" s="86">
        <v>120.5</v>
      </c>
      <c r="AU28" s="84">
        <f>IF($B$4="quarter",SUM((AS28/45),(AT28/900)),IF($B$4="semester",SUM((AS28/30),AT28/900)))</f>
        <v>0.13388888888888889</v>
      </c>
      <c r="AV28" s="101"/>
      <c r="AW28" s="85">
        <v>149</v>
      </c>
      <c r="AX28" s="86">
        <v>0</v>
      </c>
      <c r="AY28" s="86">
        <v>8289</v>
      </c>
      <c r="AZ28" s="84">
        <f>IF($B$4="quarter",SUM((AX28/45),(AY28/900)),IF($B$4="semester",SUM((AX28/30),AY28/900)))</f>
        <v>9.2100000000000009</v>
      </c>
      <c r="BA28" s="101"/>
      <c r="BB28" s="4">
        <v>184</v>
      </c>
      <c r="BC28" s="5">
        <v>0</v>
      </c>
      <c r="BD28" s="5">
        <v>12796</v>
      </c>
      <c r="BE28" s="84">
        <f>IF($B$4="quarter",SUM((BC28/45),(BD28/900)),IF($B$4="semester",SUM((BC28/30),BD28/900)))</f>
        <v>14.217777777777778</v>
      </c>
      <c r="BF28" s="101"/>
    </row>
    <row r="29" spans="2:58" x14ac:dyDescent="0.2">
      <c r="B29" s="425"/>
      <c r="C29" s="87" t="s">
        <v>22</v>
      </c>
      <c r="D29" s="88">
        <f t="shared" ref="D29:AF29" si="3">SUM(D27:D28)</f>
        <v>1031</v>
      </c>
      <c r="E29" s="84">
        <f t="shared" si="3"/>
        <v>0</v>
      </c>
      <c r="F29" s="84">
        <f t="shared" si="3"/>
        <v>12213</v>
      </c>
      <c r="G29" s="84">
        <f t="shared" si="3"/>
        <v>13.57</v>
      </c>
      <c r="H29" s="101"/>
      <c r="I29" s="91">
        <f t="shared" si="3"/>
        <v>1225</v>
      </c>
      <c r="J29" s="84">
        <f t="shared" si="3"/>
        <v>0</v>
      </c>
      <c r="K29" s="84">
        <f t="shared" si="3"/>
        <v>23368</v>
      </c>
      <c r="L29" s="84">
        <f t="shared" si="3"/>
        <v>25.964444444444446</v>
      </c>
      <c r="M29" s="101"/>
      <c r="N29" s="91">
        <f t="shared" si="3"/>
        <v>2162</v>
      </c>
      <c r="O29" s="84">
        <f t="shared" si="3"/>
        <v>0</v>
      </c>
      <c r="P29" s="84">
        <f t="shared" si="3"/>
        <v>23009</v>
      </c>
      <c r="Q29" s="84">
        <f t="shared" si="3"/>
        <v>25.565555555555555</v>
      </c>
      <c r="R29" s="101"/>
      <c r="S29" s="91">
        <f t="shared" si="3"/>
        <v>2486</v>
      </c>
      <c r="T29" s="84">
        <f t="shared" si="3"/>
        <v>0</v>
      </c>
      <c r="U29" s="84">
        <f t="shared" si="3"/>
        <v>23997</v>
      </c>
      <c r="V29" s="84">
        <f t="shared" si="3"/>
        <v>26.663333333333334</v>
      </c>
      <c r="W29" s="101"/>
      <c r="X29" s="91">
        <f t="shared" si="3"/>
        <v>2566</v>
      </c>
      <c r="Y29" s="84">
        <f t="shared" si="3"/>
        <v>0</v>
      </c>
      <c r="Z29" s="84">
        <f t="shared" si="3"/>
        <v>28128</v>
      </c>
      <c r="AA29" s="84">
        <f t="shared" si="3"/>
        <v>31.253333333333334</v>
      </c>
      <c r="AB29" s="101"/>
      <c r="AC29" s="91">
        <f t="shared" si="3"/>
        <v>1428</v>
      </c>
      <c r="AD29" s="84">
        <f t="shared" si="3"/>
        <v>0</v>
      </c>
      <c r="AE29" s="84">
        <f t="shared" si="3"/>
        <v>18934</v>
      </c>
      <c r="AF29" s="89">
        <f t="shared" si="3"/>
        <v>21.037777777777777</v>
      </c>
      <c r="AG29" s="101"/>
      <c r="AH29" s="91">
        <f t="shared" ref="AH29:AP29" si="4">SUM(AH27:AH28)</f>
        <v>1215</v>
      </c>
      <c r="AI29" s="84">
        <f t="shared" si="4"/>
        <v>0</v>
      </c>
      <c r="AJ29" s="84">
        <f t="shared" si="4"/>
        <v>14696</v>
      </c>
      <c r="AK29" s="84">
        <f t="shared" si="4"/>
        <v>16.328888888888891</v>
      </c>
      <c r="AL29" s="101"/>
      <c r="AM29" s="91">
        <f t="shared" si="4"/>
        <v>562</v>
      </c>
      <c r="AN29" s="84">
        <f t="shared" si="4"/>
        <v>0</v>
      </c>
      <c r="AO29" s="84">
        <f t="shared" si="4"/>
        <v>8427</v>
      </c>
      <c r="AP29" s="84">
        <f t="shared" si="4"/>
        <v>9.3633333333333333</v>
      </c>
      <c r="AQ29" s="101"/>
      <c r="AR29" s="91">
        <f t="shared" ref="AR29:BE29" si="5">SUM(AR27:AR28)</f>
        <v>304</v>
      </c>
      <c r="AS29" s="84">
        <f t="shared" si="5"/>
        <v>0</v>
      </c>
      <c r="AT29" s="84">
        <f t="shared" si="5"/>
        <v>4768</v>
      </c>
      <c r="AU29" s="84">
        <f t="shared" si="5"/>
        <v>5.2977777777777773</v>
      </c>
      <c r="AV29" s="101"/>
      <c r="AW29" s="91">
        <f t="shared" si="5"/>
        <v>859</v>
      </c>
      <c r="AX29" s="84">
        <f t="shared" si="5"/>
        <v>0</v>
      </c>
      <c r="AY29" s="84">
        <f t="shared" si="5"/>
        <v>39880.5</v>
      </c>
      <c r="AZ29" s="84">
        <f t="shared" si="5"/>
        <v>44.311666666666667</v>
      </c>
      <c r="BA29" s="101"/>
      <c r="BB29" s="91">
        <f t="shared" si="5"/>
        <v>1330</v>
      </c>
      <c r="BC29" s="84">
        <f t="shared" si="5"/>
        <v>0</v>
      </c>
      <c r="BD29" s="84">
        <f t="shared" si="5"/>
        <v>79444.5</v>
      </c>
      <c r="BE29" s="84">
        <f t="shared" si="5"/>
        <v>88.271666666666675</v>
      </c>
      <c r="BF29" s="101"/>
    </row>
    <row r="30" spans="2:58" ht="15" x14ac:dyDescent="0.25">
      <c r="AM30" s="119"/>
      <c r="AR30" s="119"/>
      <c r="AW30" s="119"/>
      <c r="BB30" s="119"/>
    </row>
    <row r="31" spans="2:58" s="119" customFormat="1" ht="15" x14ac:dyDescent="0.25">
      <c r="D31" s="119" t="str">
        <f>D2&amp;" COMMENTS"</f>
        <v>2012-13 COMMENTS</v>
      </c>
      <c r="H31" s="120"/>
      <c r="I31" s="119" t="str">
        <f>I2&amp;" COMMENTS"</f>
        <v>2013-14 COMMENTS</v>
      </c>
      <c r="M31" s="120"/>
      <c r="N31" s="119" t="str">
        <f>N2&amp;" COMMENTS"</f>
        <v>2014-15 COMMENTS</v>
      </c>
      <c r="R31" s="120"/>
      <c r="S31" s="119" t="str">
        <f>S2&amp;" COMMENTS"</f>
        <v>2015-16 COMMENTS</v>
      </c>
      <c r="W31" s="120"/>
      <c r="X31" s="119" t="str">
        <f>X2&amp;" COMMENTS"</f>
        <v>2016-17 COMMENTS</v>
      </c>
      <c r="AB31" s="120"/>
      <c r="AC31" s="119" t="str">
        <f>AC2&amp;" COMMENTS"</f>
        <v>2017-18 COMMENTS</v>
      </c>
      <c r="AG31" s="120"/>
      <c r="AH31" s="119" t="str">
        <f>AH2&amp;" COMMENTS"</f>
        <v>2018-19 COMMENTS</v>
      </c>
      <c r="AL31" s="120"/>
      <c r="AM31" s="119" t="str">
        <f>AM2&amp;" COMMENTS"</f>
        <v>2019-20 COMMENTS</v>
      </c>
      <c r="AQ31" s="120"/>
      <c r="AR31" s="119" t="str">
        <f>AR2&amp;" COMMENTS"</f>
        <v>2020-21 COMMENTS</v>
      </c>
      <c r="AV31" s="120"/>
      <c r="AW31" s="119" t="str">
        <f>AW2&amp;" COMMENTS"</f>
        <v>2021-22 COMMENTS</v>
      </c>
      <c r="BA31" s="120"/>
      <c r="BB31" s="119" t="str">
        <f>BB2&amp;" COMMENTS"</f>
        <v>2022-23 COMMENTS</v>
      </c>
      <c r="BF31" s="120"/>
    </row>
    <row r="32" spans="2:58" ht="264.75" customHeight="1" x14ac:dyDescent="0.2">
      <c r="D32" s="432"/>
      <c r="E32" s="433"/>
      <c r="F32" s="433"/>
      <c r="G32" s="433"/>
      <c r="H32" s="434"/>
      <c r="I32" s="435"/>
      <c r="J32" s="436"/>
      <c r="K32" s="436"/>
      <c r="L32" s="436"/>
      <c r="M32" s="437"/>
      <c r="N32" s="435"/>
      <c r="O32" s="436"/>
      <c r="P32" s="436"/>
      <c r="Q32" s="436"/>
      <c r="R32" s="437"/>
      <c r="S32" s="435" t="s">
        <v>31</v>
      </c>
      <c r="T32" s="436"/>
      <c r="U32" s="436"/>
      <c r="V32" s="436"/>
      <c r="W32" s="437"/>
      <c r="X32" s="435"/>
      <c r="Y32" s="436"/>
      <c r="Z32" s="436"/>
      <c r="AA32" s="436"/>
      <c r="AB32" s="437"/>
      <c r="AC32" s="435"/>
      <c r="AD32" s="436"/>
      <c r="AE32" s="436"/>
      <c r="AF32" s="436"/>
      <c r="AG32" s="437"/>
      <c r="AH32" s="438"/>
      <c r="AI32" s="439"/>
      <c r="AJ32" s="439"/>
      <c r="AK32" s="439"/>
      <c r="AL32" s="440"/>
      <c r="AM32" s="438"/>
      <c r="AN32" s="439"/>
      <c r="AO32" s="439"/>
      <c r="AP32" s="439"/>
      <c r="AQ32" s="440"/>
      <c r="AR32" s="438"/>
      <c r="AS32" s="439"/>
      <c r="AT32" s="439"/>
      <c r="AU32" s="439"/>
      <c r="AV32" s="440"/>
      <c r="AW32" s="438"/>
      <c r="AX32" s="439"/>
      <c r="AY32" s="439"/>
      <c r="AZ32" s="439"/>
      <c r="BA32" s="440"/>
      <c r="BB32" s="429"/>
      <c r="BC32" s="430"/>
      <c r="BD32" s="430"/>
      <c r="BE32" s="430"/>
      <c r="BF32" s="431"/>
    </row>
    <row r="36" spans="16:16" x14ac:dyDescent="0.2">
      <c r="P36" s="121"/>
    </row>
  </sheetData>
  <sheetProtection formatColumns="0"/>
  <mergeCells count="82">
    <mergeCell ref="BB32:BF32"/>
    <mergeCell ref="B27:B29"/>
    <mergeCell ref="D32:H32"/>
    <mergeCell ref="I32:M32"/>
    <mergeCell ref="N32:R32"/>
    <mergeCell ref="S32:W32"/>
    <mergeCell ref="X32:AB32"/>
    <mergeCell ref="AC32:AG32"/>
    <mergeCell ref="AH32:AL32"/>
    <mergeCell ref="AM32:AQ32"/>
    <mergeCell ref="AR32:AV32"/>
    <mergeCell ref="AW32:BA32"/>
    <mergeCell ref="BE3:BE5"/>
    <mergeCell ref="BF3:BF5"/>
    <mergeCell ref="B7:B9"/>
    <mergeCell ref="B15:C15"/>
    <mergeCell ref="B16:B18"/>
    <mergeCell ref="BC3:BC5"/>
    <mergeCell ref="BD3:BD5"/>
    <mergeCell ref="AR3:AR5"/>
    <mergeCell ref="AG3:AG5"/>
    <mergeCell ref="AH3:AH5"/>
    <mergeCell ref="AI3:AI5"/>
    <mergeCell ref="AJ3:AJ5"/>
    <mergeCell ref="AK3:AK5"/>
    <mergeCell ref="AL3:AL5"/>
    <mergeCell ref="AA3:AA5"/>
    <mergeCell ref="AB3:AB5"/>
    <mergeCell ref="B20:B22"/>
    <mergeCell ref="AY3:AY5"/>
    <mergeCell ref="AZ3:AZ5"/>
    <mergeCell ref="BA3:BA5"/>
    <mergeCell ref="BB3:BB5"/>
    <mergeCell ref="AS3:AS5"/>
    <mergeCell ref="AT3:AT5"/>
    <mergeCell ref="AU3:AU5"/>
    <mergeCell ref="AV3:AV5"/>
    <mergeCell ref="AW3:AW5"/>
    <mergeCell ref="AX3:AX5"/>
    <mergeCell ref="AM3:AM5"/>
    <mergeCell ref="AN3:AN5"/>
    <mergeCell ref="AO3:AO5"/>
    <mergeCell ref="AP3:AP5"/>
    <mergeCell ref="AQ3:AQ5"/>
    <mergeCell ref="AC3:AC5"/>
    <mergeCell ref="AD3:AD5"/>
    <mergeCell ref="AE3:AE5"/>
    <mergeCell ref="AF3:AF5"/>
    <mergeCell ref="U3:U5"/>
    <mergeCell ref="V3:V5"/>
    <mergeCell ref="W3:W5"/>
    <mergeCell ref="X3:X5"/>
    <mergeCell ref="Y3:Y5"/>
    <mergeCell ref="Z3:Z5"/>
    <mergeCell ref="T3:T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AH2:AL2"/>
    <mergeCell ref="AM2:AQ2"/>
    <mergeCell ref="AR2:AV2"/>
    <mergeCell ref="AW2:BA2"/>
    <mergeCell ref="BB2:BF2"/>
    <mergeCell ref="D3:D5"/>
    <mergeCell ref="E3:E5"/>
    <mergeCell ref="F3:F5"/>
    <mergeCell ref="G3:G5"/>
    <mergeCell ref="H3:H5"/>
    <mergeCell ref="AC2:AG2"/>
    <mergeCell ref="D2:H2"/>
    <mergeCell ref="I2:M2"/>
    <mergeCell ref="N2:R2"/>
    <mergeCell ref="S2:W2"/>
    <mergeCell ref="X2:AB2"/>
  </mergeCells>
  <dataValidations disablePrompts="1" count="2">
    <dataValidation type="decimal" operator="greaterThanOrEqual" allowBlank="1" showInputMessage="1" showErrorMessage="1" errorTitle="Data Type Error" error="Value must be a number greater than or equal to 0." sqref="N7:P8 I7:K8 S27:U28 D7:F8 X20:Z21 S16:U17 I27:K28 N27:P28 D16:F16 X7:Z8 I16:K17 N16:P17 N20:O20 S20:T20 S7:U8 X27:Z28 X16:Z17 D27:F28" xr:uid="{00000000-0002-0000-0000-000000000000}">
      <formula1>0</formula1>
    </dataValidation>
    <dataValidation type="list" allowBlank="1" showInputMessage="1" showErrorMessage="1" sqref="B4" xr:uid="{00000000-0002-0000-0000-000001000000}">
      <formula1>"Semester,Quarter"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47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T17" sqref="T17"/>
    </sheetView>
  </sheetViews>
  <sheetFormatPr defaultColWidth="21.28515625" defaultRowHeight="15" x14ac:dyDescent="0.25"/>
  <cols>
    <col min="1" max="1" width="1.5703125" style="9" customWidth="1"/>
    <col min="2" max="2" width="56.42578125" style="9" customWidth="1"/>
    <col min="3" max="3" width="19.42578125" style="9" customWidth="1"/>
    <col min="4" max="4" width="18.5703125" style="205" customWidth="1"/>
    <col min="5" max="5" width="14.28515625" style="9" hidden="1" customWidth="1"/>
    <col min="6" max="6" width="10.28515625" style="9" hidden="1" customWidth="1"/>
    <col min="7" max="7" width="14.28515625" style="9" hidden="1" customWidth="1"/>
    <col min="8" max="8" width="10.28515625" style="9" hidden="1" customWidth="1"/>
    <col min="9" max="9" width="14.42578125" style="9" hidden="1" customWidth="1"/>
    <col min="10" max="10" width="10.28515625" style="9" hidden="1" customWidth="1"/>
    <col min="11" max="11" width="14.42578125" style="9" hidden="1" customWidth="1"/>
    <col min="12" max="12" width="10.28515625" style="9" hidden="1" customWidth="1"/>
    <col min="13" max="13" width="14.42578125" style="9" hidden="1" customWidth="1"/>
    <col min="14" max="14" width="10.28515625" style="9" hidden="1" customWidth="1"/>
    <col min="15" max="15" width="14.42578125" style="9" hidden="1" customWidth="1"/>
    <col min="16" max="16" width="10.28515625" style="9" hidden="1" customWidth="1"/>
    <col min="17" max="17" width="14.42578125" style="9" hidden="1" customWidth="1"/>
    <col min="18" max="18" width="10.28515625" style="9" hidden="1" customWidth="1"/>
    <col min="19" max="19" width="14.42578125" style="9" customWidth="1"/>
    <col min="20" max="20" width="10.28515625" style="9" customWidth="1"/>
    <col min="21" max="21" width="14.42578125" style="9" customWidth="1"/>
    <col min="22" max="22" width="10.28515625" style="9" customWidth="1"/>
    <col min="23" max="23" width="14.42578125" style="9" customWidth="1"/>
    <col min="24" max="24" width="10.28515625" style="9" customWidth="1"/>
    <col min="25" max="25" width="14.42578125" style="9" customWidth="1"/>
    <col min="26" max="26" width="10.28515625" style="9" customWidth="1"/>
    <col min="27" max="27" width="1.7109375" style="9" customWidth="1"/>
    <col min="28" max="34" width="16" style="9" hidden="1" customWidth="1"/>
    <col min="35" max="37" width="16" style="9" customWidth="1"/>
    <col min="38" max="38" width="1.5703125" style="9" customWidth="1"/>
    <col min="39" max="16384" width="21.28515625" style="9"/>
  </cols>
  <sheetData>
    <row r="1" spans="2:39" s="122" customFormat="1" ht="15.75" customHeight="1" thickBot="1" x14ac:dyDescent="0.3">
      <c r="C1" s="123"/>
      <c r="D1" s="124"/>
      <c r="E1" s="441" t="s">
        <v>32</v>
      </c>
      <c r="F1" s="442"/>
      <c r="G1" s="442"/>
      <c r="H1" s="442"/>
      <c r="I1" s="442"/>
      <c r="J1" s="442"/>
      <c r="K1" s="442"/>
      <c r="L1" s="442"/>
      <c r="M1" s="442"/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215"/>
      <c r="Z1" s="125"/>
      <c r="AA1" s="126"/>
      <c r="AB1" s="441" t="s">
        <v>33</v>
      </c>
      <c r="AC1" s="442"/>
      <c r="AD1" s="442"/>
      <c r="AE1" s="442"/>
      <c r="AF1" s="442"/>
      <c r="AG1" s="442"/>
      <c r="AH1" s="442"/>
      <c r="AI1" s="442"/>
      <c r="AJ1" s="442"/>
      <c r="AK1" s="443"/>
      <c r="AL1" s="127"/>
    </row>
    <row r="2" spans="2:39" s="122" customFormat="1" ht="15.75" thickBot="1" x14ac:dyDescent="0.3">
      <c r="D2" s="128"/>
      <c r="E2" s="444" t="s">
        <v>1</v>
      </c>
      <c r="F2" s="445"/>
      <c r="G2" s="446" t="s">
        <v>2</v>
      </c>
      <c r="H2" s="447"/>
      <c r="I2" s="448" t="s">
        <v>3</v>
      </c>
      <c r="J2" s="449"/>
      <c r="K2" s="450" t="s">
        <v>4</v>
      </c>
      <c r="L2" s="451"/>
      <c r="M2" s="452" t="s">
        <v>5</v>
      </c>
      <c r="N2" s="453"/>
      <c r="O2" s="454" t="s">
        <v>6</v>
      </c>
      <c r="P2" s="455"/>
      <c r="Q2" s="444" t="s">
        <v>7</v>
      </c>
      <c r="R2" s="445"/>
      <c r="S2" s="446" t="s">
        <v>8</v>
      </c>
      <c r="T2" s="447"/>
      <c r="U2" s="448" t="s">
        <v>9</v>
      </c>
      <c r="V2" s="449"/>
      <c r="W2" s="450" t="s">
        <v>10</v>
      </c>
      <c r="X2" s="451"/>
      <c r="Y2" s="456" t="s">
        <v>208</v>
      </c>
      <c r="Z2" s="457"/>
      <c r="AA2" s="129"/>
      <c r="AB2" s="130"/>
      <c r="AC2" s="130"/>
      <c r="AD2" s="131"/>
      <c r="AE2" s="131"/>
      <c r="AF2" s="131"/>
      <c r="AG2" s="131"/>
      <c r="AH2" s="131"/>
      <c r="AI2" s="131"/>
      <c r="AJ2" s="131"/>
      <c r="AK2" s="132"/>
      <c r="AL2" s="133"/>
      <c r="AM2" s="134"/>
    </row>
    <row r="3" spans="2:39" s="147" customFormat="1" ht="15.75" thickBot="1" x14ac:dyDescent="0.3">
      <c r="B3" s="135" t="s">
        <v>34</v>
      </c>
      <c r="C3" s="136" t="s">
        <v>35</v>
      </c>
      <c r="D3" s="137" t="s">
        <v>36</v>
      </c>
      <c r="E3" s="138" t="s">
        <v>37</v>
      </c>
      <c r="F3" s="136" t="s">
        <v>38</v>
      </c>
      <c r="G3" s="136" t="s">
        <v>37</v>
      </c>
      <c r="H3" s="136" t="s">
        <v>38</v>
      </c>
      <c r="I3" s="136" t="s">
        <v>37</v>
      </c>
      <c r="J3" s="136" t="s">
        <v>38</v>
      </c>
      <c r="K3" s="136" t="s">
        <v>37</v>
      </c>
      <c r="L3" s="136" t="s">
        <v>38</v>
      </c>
      <c r="M3" s="136" t="s">
        <v>37</v>
      </c>
      <c r="N3" s="136" t="s">
        <v>38</v>
      </c>
      <c r="O3" s="136" t="s">
        <v>37</v>
      </c>
      <c r="P3" s="136" t="s">
        <v>38</v>
      </c>
      <c r="Q3" s="136" t="s">
        <v>37</v>
      </c>
      <c r="R3" s="136" t="s">
        <v>38</v>
      </c>
      <c r="S3" s="136" t="s">
        <v>37</v>
      </c>
      <c r="T3" s="136" t="s">
        <v>38</v>
      </c>
      <c r="U3" s="136" t="s">
        <v>37</v>
      </c>
      <c r="V3" s="136" t="s">
        <v>38</v>
      </c>
      <c r="W3" s="136" t="s">
        <v>37</v>
      </c>
      <c r="X3" s="137" t="s">
        <v>38</v>
      </c>
      <c r="Y3" s="136" t="s">
        <v>37</v>
      </c>
      <c r="Z3" s="137" t="s">
        <v>38</v>
      </c>
      <c r="AA3" s="139"/>
      <c r="AB3" s="140" t="s">
        <v>1</v>
      </c>
      <c r="AC3" s="141" t="s">
        <v>2</v>
      </c>
      <c r="AD3" s="142" t="s">
        <v>3</v>
      </c>
      <c r="AE3" s="143" t="s">
        <v>4</v>
      </c>
      <c r="AF3" s="144" t="s">
        <v>5</v>
      </c>
      <c r="AG3" s="145" t="s">
        <v>6</v>
      </c>
      <c r="AH3" s="140" t="s">
        <v>7</v>
      </c>
      <c r="AI3" s="141" t="s">
        <v>8</v>
      </c>
      <c r="AJ3" s="142" t="s">
        <v>9</v>
      </c>
      <c r="AK3" s="143" t="s">
        <v>10</v>
      </c>
      <c r="AL3" s="146"/>
      <c r="AM3" s="146"/>
    </row>
    <row r="4" spans="2:39" customFormat="1" ht="19.5" customHeight="1" x14ac:dyDescent="0.25">
      <c r="B4" s="148" t="s">
        <v>39</v>
      </c>
      <c r="C4" s="92"/>
      <c r="D4" s="149"/>
      <c r="E4" s="150"/>
      <c r="F4" s="151"/>
      <c r="G4" s="152"/>
      <c r="H4" s="153"/>
      <c r="I4" s="150"/>
      <c r="J4" s="151"/>
      <c r="K4" s="152"/>
      <c r="L4" s="153"/>
      <c r="M4" s="154"/>
      <c r="N4" s="153"/>
      <c r="O4" s="154"/>
      <c r="P4" s="153"/>
      <c r="Q4" s="154"/>
      <c r="R4" s="153"/>
      <c r="S4" s="154"/>
      <c r="T4" s="153"/>
      <c r="U4" s="154"/>
      <c r="V4" s="153"/>
      <c r="W4" s="154"/>
      <c r="X4" s="153"/>
      <c r="Y4" s="154"/>
      <c r="Z4" s="153"/>
      <c r="AA4" s="92"/>
      <c r="AB4" s="150"/>
      <c r="AC4" s="154"/>
      <c r="AD4" s="155"/>
      <c r="AE4" s="156"/>
      <c r="AF4" s="156"/>
      <c r="AG4" s="156"/>
      <c r="AH4" s="156"/>
      <c r="AI4" s="156"/>
      <c r="AJ4" s="156"/>
      <c r="AK4" s="156"/>
    </row>
    <row r="5" spans="2:39" customFormat="1" x14ac:dyDescent="0.25">
      <c r="B5" s="157" t="s">
        <v>40</v>
      </c>
      <c r="C5" s="157" t="s">
        <v>41</v>
      </c>
      <c r="D5" s="158">
        <v>9</v>
      </c>
      <c r="E5" s="159">
        <v>3</v>
      </c>
      <c r="F5" s="157" t="s">
        <v>42</v>
      </c>
      <c r="G5" s="159">
        <v>3</v>
      </c>
      <c r="H5" s="157" t="s">
        <v>42</v>
      </c>
      <c r="I5" s="159">
        <v>3</v>
      </c>
      <c r="J5" s="157" t="s">
        <v>42</v>
      </c>
      <c r="K5" s="159">
        <v>3</v>
      </c>
      <c r="L5" s="157" t="s">
        <v>42</v>
      </c>
      <c r="M5" s="159">
        <v>3</v>
      </c>
      <c r="N5" s="157" t="s">
        <v>42</v>
      </c>
      <c r="O5" s="160">
        <v>3</v>
      </c>
      <c r="P5" s="157" t="s">
        <v>42</v>
      </c>
      <c r="Q5" s="160">
        <v>3</v>
      </c>
      <c r="R5" s="157" t="s">
        <v>42</v>
      </c>
      <c r="S5" s="160">
        <v>3</v>
      </c>
      <c r="T5" s="157" t="s">
        <v>42</v>
      </c>
      <c r="U5" s="160">
        <v>3</v>
      </c>
      <c r="V5" s="157" t="s">
        <v>42</v>
      </c>
      <c r="W5" s="160">
        <v>3</v>
      </c>
      <c r="X5" s="157" t="s">
        <v>42</v>
      </c>
      <c r="Y5" s="11">
        <v>3</v>
      </c>
      <c r="Z5" s="10" t="s">
        <v>42</v>
      </c>
      <c r="AA5" s="161"/>
      <c r="AB5" s="162">
        <v>111523</v>
      </c>
      <c r="AC5" s="162">
        <v>98308</v>
      </c>
      <c r="AD5" s="162">
        <v>178340.48000000001</v>
      </c>
      <c r="AE5" s="162">
        <v>171606.71</v>
      </c>
      <c r="AF5" s="162">
        <v>180260.78</v>
      </c>
      <c r="AG5" s="162">
        <v>166701.79999999999</v>
      </c>
      <c r="AH5" s="162">
        <v>176512.74</v>
      </c>
      <c r="AI5" s="162">
        <v>87151</v>
      </c>
      <c r="AJ5" s="162">
        <v>153067</v>
      </c>
      <c r="AK5" s="12">
        <v>75241.42</v>
      </c>
    </row>
    <row r="6" spans="2:39" customFormat="1" x14ac:dyDescent="0.25">
      <c r="B6" s="157" t="s">
        <v>43</v>
      </c>
      <c r="C6" s="157" t="s">
        <v>41</v>
      </c>
      <c r="D6" s="158"/>
      <c r="E6" s="159">
        <v>5.5</v>
      </c>
      <c r="F6" s="157" t="s">
        <v>42</v>
      </c>
      <c r="G6" s="159">
        <v>5.5</v>
      </c>
      <c r="H6" s="157" t="s">
        <v>42</v>
      </c>
      <c r="I6" s="159">
        <v>5.5</v>
      </c>
      <c r="J6" s="157" t="s">
        <v>42</v>
      </c>
      <c r="K6" s="159">
        <v>5.5</v>
      </c>
      <c r="L6" s="157" t="s">
        <v>42</v>
      </c>
      <c r="M6" s="159">
        <v>5.5</v>
      </c>
      <c r="N6" s="157" t="s">
        <v>42</v>
      </c>
      <c r="O6" s="160">
        <v>5.5</v>
      </c>
      <c r="P6" s="157" t="s">
        <v>42</v>
      </c>
      <c r="Q6" s="160">
        <v>5.5</v>
      </c>
      <c r="R6" s="157" t="s">
        <v>42</v>
      </c>
      <c r="S6" s="160">
        <v>9</v>
      </c>
      <c r="T6" s="157" t="s">
        <v>42</v>
      </c>
      <c r="U6" s="160">
        <v>9</v>
      </c>
      <c r="V6" s="157" t="s">
        <v>42</v>
      </c>
      <c r="W6" s="160">
        <v>9</v>
      </c>
      <c r="X6" s="157" t="s">
        <v>42</v>
      </c>
      <c r="Y6" s="11">
        <v>4</v>
      </c>
      <c r="Z6" s="10" t="s">
        <v>42</v>
      </c>
      <c r="AA6" s="161"/>
      <c r="AB6" s="162">
        <v>204458</v>
      </c>
      <c r="AC6" s="162">
        <v>183531</v>
      </c>
      <c r="AD6" s="162">
        <v>180533.27</v>
      </c>
      <c r="AE6" s="162">
        <v>185362.55</v>
      </c>
      <c r="AF6" s="162">
        <v>289188.15000000002</v>
      </c>
      <c r="AG6" s="162">
        <v>286151.40000000002</v>
      </c>
      <c r="AH6" s="162">
        <v>273597.24</v>
      </c>
      <c r="AI6" s="162">
        <v>261452</v>
      </c>
      <c r="AJ6" s="162">
        <v>256343</v>
      </c>
      <c r="AK6" s="12">
        <v>225627.24</v>
      </c>
    </row>
    <row r="7" spans="2:39" customFormat="1" x14ac:dyDescent="0.25">
      <c r="B7" s="157" t="s">
        <v>44</v>
      </c>
      <c r="C7" s="157" t="s">
        <v>41</v>
      </c>
      <c r="D7" s="158">
        <v>8</v>
      </c>
      <c r="E7" s="159">
        <v>4.5</v>
      </c>
      <c r="F7" s="157" t="s">
        <v>42</v>
      </c>
      <c r="G7" s="159">
        <v>4.5</v>
      </c>
      <c r="H7" s="157" t="s">
        <v>42</v>
      </c>
      <c r="I7" s="159">
        <v>5.5</v>
      </c>
      <c r="J7" s="157" t="s">
        <v>42</v>
      </c>
      <c r="K7" s="159">
        <v>5.5</v>
      </c>
      <c r="L7" s="157" t="s">
        <v>42</v>
      </c>
      <c r="M7" s="159">
        <v>5.5</v>
      </c>
      <c r="N7" s="157" t="s">
        <v>42</v>
      </c>
      <c r="O7" s="160">
        <v>5.5</v>
      </c>
      <c r="P7" s="157" t="s">
        <v>42</v>
      </c>
      <c r="Q7" s="160">
        <v>5.5</v>
      </c>
      <c r="R7" s="157" t="s">
        <v>42</v>
      </c>
      <c r="S7" s="160">
        <v>5.5</v>
      </c>
      <c r="T7" s="157" t="s">
        <v>42</v>
      </c>
      <c r="U7" s="160">
        <v>5.5</v>
      </c>
      <c r="V7" s="157" t="s">
        <v>42</v>
      </c>
      <c r="W7" s="160">
        <v>5.5</v>
      </c>
      <c r="X7" s="157" t="s">
        <v>42</v>
      </c>
      <c r="Y7" s="11">
        <v>5.5</v>
      </c>
      <c r="Z7" s="10" t="s">
        <v>42</v>
      </c>
      <c r="AA7" s="161"/>
      <c r="AB7" s="162">
        <v>167284</v>
      </c>
      <c r="AC7" s="162">
        <v>195521</v>
      </c>
      <c r="AD7" s="162">
        <v>134825.37</v>
      </c>
      <c r="AE7" s="162">
        <v>185350.04</v>
      </c>
      <c r="AF7" s="162">
        <v>176739.5</v>
      </c>
      <c r="AG7" s="162">
        <v>174866.81</v>
      </c>
      <c r="AH7" s="162">
        <v>167198.69</v>
      </c>
      <c r="AI7" s="162">
        <v>159777</v>
      </c>
      <c r="AJ7" s="162">
        <v>156651</v>
      </c>
      <c r="AK7" s="12">
        <v>137957.48000000001</v>
      </c>
    </row>
    <row r="8" spans="2:39" customFormat="1" x14ac:dyDescent="0.25">
      <c r="B8" s="157" t="s">
        <v>45</v>
      </c>
      <c r="C8" s="157" t="s">
        <v>46</v>
      </c>
      <c r="D8" s="158">
        <v>1</v>
      </c>
      <c r="E8" s="159">
        <v>3.5</v>
      </c>
      <c r="F8" s="157" t="s">
        <v>42</v>
      </c>
      <c r="G8" s="159">
        <v>3.5</v>
      </c>
      <c r="H8" s="157" t="s">
        <v>42</v>
      </c>
      <c r="I8" s="159">
        <v>3.5</v>
      </c>
      <c r="J8" s="157" t="s">
        <v>42</v>
      </c>
      <c r="K8" s="159">
        <v>3.5</v>
      </c>
      <c r="L8" s="157" t="s">
        <v>42</v>
      </c>
      <c r="M8" s="159">
        <v>3.5</v>
      </c>
      <c r="N8" s="157" t="s">
        <v>42</v>
      </c>
      <c r="O8" s="160"/>
      <c r="P8" s="157"/>
      <c r="Q8" s="160"/>
      <c r="R8" s="157"/>
      <c r="S8" s="160"/>
      <c r="T8" s="157"/>
      <c r="U8" s="160"/>
      <c r="V8" s="157"/>
      <c r="W8" s="160"/>
      <c r="X8" s="157"/>
      <c r="Y8" s="11">
        <v>5</v>
      </c>
      <c r="Z8" s="10" t="s">
        <v>42</v>
      </c>
      <c r="AA8" s="161"/>
      <c r="AB8" s="162">
        <v>116956</v>
      </c>
      <c r="AC8" s="162">
        <v>110144</v>
      </c>
      <c r="AD8" s="162">
        <v>94775.05</v>
      </c>
      <c r="AE8" s="162">
        <v>105939.08</v>
      </c>
      <c r="AF8" s="162"/>
      <c r="AG8" s="162"/>
      <c r="AH8" s="162"/>
      <c r="AI8" s="162"/>
      <c r="AJ8" s="162"/>
      <c r="AK8" s="12"/>
    </row>
    <row r="9" spans="2:39" customFormat="1" x14ac:dyDescent="0.25">
      <c r="B9" s="10"/>
      <c r="C9" s="157"/>
      <c r="D9" s="158"/>
      <c r="E9" s="160"/>
      <c r="F9" s="157"/>
      <c r="G9" s="160"/>
      <c r="H9" s="157"/>
      <c r="I9" s="160"/>
      <c r="J9" s="157"/>
      <c r="K9" s="160"/>
      <c r="L9" s="157"/>
      <c r="M9" s="160"/>
      <c r="N9" s="157"/>
      <c r="O9" s="160"/>
      <c r="P9" s="157"/>
      <c r="Q9" s="160"/>
      <c r="R9" s="157"/>
      <c r="S9" s="160"/>
      <c r="T9" s="157"/>
      <c r="U9" s="160"/>
      <c r="V9" s="157"/>
      <c r="W9" s="160"/>
      <c r="X9" s="157"/>
      <c r="Y9" s="11"/>
      <c r="Z9" s="10"/>
      <c r="AA9" s="161"/>
      <c r="AB9" s="162"/>
      <c r="AC9" s="162"/>
      <c r="AD9" s="162"/>
      <c r="AE9" s="162"/>
      <c r="AF9" s="162"/>
      <c r="AG9" s="162"/>
      <c r="AH9" s="162"/>
      <c r="AI9" s="162"/>
      <c r="AJ9" s="162"/>
      <c r="AK9" s="12"/>
    </row>
    <row r="10" spans="2:39" customFormat="1" x14ac:dyDescent="0.25">
      <c r="B10" s="13"/>
      <c r="C10" s="157"/>
      <c r="D10" s="158"/>
      <c r="E10" s="160"/>
      <c r="F10" s="157"/>
      <c r="G10" s="160"/>
      <c r="H10" s="157"/>
      <c r="I10" s="160"/>
      <c r="J10" s="157"/>
      <c r="K10" s="160"/>
      <c r="L10" s="157"/>
      <c r="M10" s="160"/>
      <c r="N10" s="157"/>
      <c r="O10" s="160"/>
      <c r="P10" s="157"/>
      <c r="Q10" s="160"/>
      <c r="R10" s="157"/>
      <c r="S10" s="160"/>
      <c r="T10" s="157"/>
      <c r="U10" s="160"/>
      <c r="V10" s="157"/>
      <c r="W10" s="160"/>
      <c r="X10" s="157"/>
      <c r="Y10" s="11"/>
      <c r="Z10" s="10"/>
      <c r="AA10" s="161"/>
      <c r="AB10" s="162"/>
      <c r="AC10" s="162"/>
      <c r="AD10" s="162"/>
      <c r="AE10" s="162"/>
      <c r="AF10" s="162"/>
      <c r="AG10" s="162"/>
      <c r="AH10" s="162"/>
      <c r="AI10" s="162"/>
      <c r="AJ10" s="162"/>
      <c r="AK10" s="12"/>
    </row>
    <row r="11" spans="2:39" customFormat="1" x14ac:dyDescent="0.25">
      <c r="B11" s="13"/>
      <c r="C11" s="157"/>
      <c r="D11" s="158"/>
      <c r="E11" s="160"/>
      <c r="F11" s="157"/>
      <c r="G11" s="160"/>
      <c r="H11" s="157"/>
      <c r="I11" s="160"/>
      <c r="J11" s="157"/>
      <c r="K11" s="160"/>
      <c r="L11" s="157"/>
      <c r="M11" s="160"/>
      <c r="N11" s="157"/>
      <c r="O11" s="160"/>
      <c r="P11" s="157"/>
      <c r="Q11" s="160"/>
      <c r="R11" s="157"/>
      <c r="S11" s="160"/>
      <c r="T11" s="157"/>
      <c r="U11" s="160"/>
      <c r="V11" s="157"/>
      <c r="W11" s="160"/>
      <c r="X11" s="157"/>
      <c r="Y11" s="11"/>
      <c r="Z11" s="10"/>
      <c r="AA11" s="161"/>
      <c r="AB11" s="162"/>
      <c r="AC11" s="162"/>
      <c r="AD11" s="162"/>
      <c r="AE11" s="162"/>
      <c r="AF11" s="162"/>
      <c r="AG11" s="162"/>
      <c r="AH11" s="162"/>
      <c r="AI11" s="162"/>
      <c r="AJ11" s="162"/>
      <c r="AK11" s="12"/>
    </row>
    <row r="12" spans="2:39" customFormat="1" x14ac:dyDescent="0.25">
      <c r="B12" s="13"/>
      <c r="C12" s="157"/>
      <c r="D12" s="158"/>
      <c r="E12" s="160"/>
      <c r="F12" s="157"/>
      <c r="G12" s="160"/>
      <c r="H12" s="157"/>
      <c r="I12" s="160"/>
      <c r="J12" s="157"/>
      <c r="K12" s="160"/>
      <c r="L12" s="157"/>
      <c r="M12" s="160"/>
      <c r="N12" s="157"/>
      <c r="O12" s="160"/>
      <c r="P12" s="157"/>
      <c r="Q12" s="160"/>
      <c r="R12" s="157"/>
      <c r="S12" s="160"/>
      <c r="T12" s="157"/>
      <c r="U12" s="160"/>
      <c r="V12" s="157"/>
      <c r="W12" s="160"/>
      <c r="X12" s="157"/>
      <c r="Y12" s="11"/>
      <c r="Z12" s="10"/>
      <c r="AA12" s="161"/>
      <c r="AB12" s="162"/>
      <c r="AC12" s="162"/>
      <c r="AD12" s="162"/>
      <c r="AE12" s="162"/>
      <c r="AF12" s="162"/>
      <c r="AG12" s="162"/>
      <c r="AH12" s="162"/>
      <c r="AI12" s="162"/>
      <c r="AJ12" s="162"/>
      <c r="AK12" s="12"/>
    </row>
    <row r="13" spans="2:39" customFormat="1" x14ac:dyDescent="0.25">
      <c r="B13" s="13"/>
      <c r="C13" s="157"/>
      <c r="D13" s="158"/>
      <c r="E13" s="160"/>
      <c r="F13" s="157"/>
      <c r="G13" s="160"/>
      <c r="H13" s="157"/>
      <c r="I13" s="160"/>
      <c r="J13" s="157"/>
      <c r="K13" s="160"/>
      <c r="L13" s="157"/>
      <c r="M13" s="160"/>
      <c r="N13" s="157"/>
      <c r="O13" s="160"/>
      <c r="P13" s="157"/>
      <c r="Q13" s="160"/>
      <c r="R13" s="157"/>
      <c r="S13" s="160"/>
      <c r="T13" s="157"/>
      <c r="U13" s="160"/>
      <c r="V13" s="157"/>
      <c r="W13" s="160"/>
      <c r="X13" s="157"/>
      <c r="Y13" s="11"/>
      <c r="Z13" s="10"/>
      <c r="AA13" s="161"/>
      <c r="AB13" s="162"/>
      <c r="AC13" s="162"/>
      <c r="AD13" s="162"/>
      <c r="AE13" s="162"/>
      <c r="AF13" s="162"/>
      <c r="AG13" s="162"/>
      <c r="AH13" s="162"/>
      <c r="AI13" s="162"/>
      <c r="AJ13" s="162"/>
      <c r="AK13" s="12"/>
    </row>
    <row r="14" spans="2:39" customFormat="1" x14ac:dyDescent="0.25">
      <c r="B14" s="13"/>
      <c r="C14" s="157"/>
      <c r="D14" s="158"/>
      <c r="E14" s="160"/>
      <c r="F14" s="157"/>
      <c r="G14" s="160"/>
      <c r="H14" s="157"/>
      <c r="I14" s="160"/>
      <c r="J14" s="157"/>
      <c r="K14" s="160"/>
      <c r="L14" s="157"/>
      <c r="M14" s="160"/>
      <c r="N14" s="157"/>
      <c r="O14" s="160"/>
      <c r="P14" s="157"/>
      <c r="Q14" s="160"/>
      <c r="R14" s="157"/>
      <c r="S14" s="160"/>
      <c r="T14" s="157"/>
      <c r="U14" s="160"/>
      <c r="V14" s="157"/>
      <c r="W14" s="160"/>
      <c r="X14" s="157"/>
      <c r="Y14" s="11"/>
      <c r="Z14" s="10"/>
      <c r="AA14" s="161"/>
      <c r="AB14" s="162"/>
      <c r="AC14" s="162"/>
      <c r="AD14" s="162"/>
      <c r="AE14" s="162"/>
      <c r="AF14" s="162"/>
      <c r="AG14" s="162"/>
      <c r="AH14" s="162"/>
      <c r="AI14" s="162"/>
      <c r="AJ14" s="162"/>
      <c r="AK14" s="12"/>
    </row>
    <row r="15" spans="2:39" customFormat="1" x14ac:dyDescent="0.25">
      <c r="B15" s="164" t="s">
        <v>47</v>
      </c>
      <c r="C15" s="157"/>
      <c r="D15" s="158"/>
      <c r="E15" s="160"/>
      <c r="F15" s="157"/>
      <c r="G15" s="160"/>
      <c r="H15" s="157"/>
      <c r="I15" s="160"/>
      <c r="J15" s="157"/>
      <c r="K15" s="160"/>
      <c r="L15" s="157"/>
      <c r="M15" s="160"/>
      <c r="N15" s="157"/>
      <c r="O15" s="160"/>
      <c r="P15" s="157"/>
      <c r="Q15" s="160"/>
      <c r="R15" s="157"/>
      <c r="S15" s="160"/>
      <c r="T15" s="157"/>
      <c r="U15" s="160"/>
      <c r="V15" s="157"/>
      <c r="W15" s="160"/>
      <c r="X15" s="157"/>
      <c r="Y15" s="160"/>
      <c r="Z15" s="157"/>
      <c r="AA15" s="161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</row>
    <row r="16" spans="2:39" customFormat="1" x14ac:dyDescent="0.25">
      <c r="B16" s="92"/>
      <c r="C16" s="92"/>
      <c r="D16" s="149"/>
      <c r="E16" s="165"/>
      <c r="F16" s="92"/>
      <c r="G16" s="165"/>
      <c r="H16" s="92"/>
      <c r="I16" s="165"/>
      <c r="J16" s="92"/>
      <c r="K16" s="165"/>
      <c r="L16" s="92"/>
      <c r="M16" s="166"/>
      <c r="N16" s="92"/>
      <c r="O16" s="166"/>
      <c r="P16" s="92"/>
      <c r="Q16" s="166"/>
      <c r="R16" s="92"/>
      <c r="S16" s="166"/>
      <c r="T16" s="92"/>
      <c r="U16" s="166"/>
      <c r="V16" s="92"/>
      <c r="W16" s="166"/>
      <c r="X16" s="92"/>
      <c r="Y16" s="166"/>
      <c r="Z16" s="92"/>
      <c r="AA16" s="92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</row>
    <row r="17" spans="1:39" s="168" customFormat="1" ht="17.25" customHeight="1" x14ac:dyDescent="0.25">
      <c r="B17" s="169" t="s">
        <v>48</v>
      </c>
      <c r="C17" s="170"/>
      <c r="D17" s="171"/>
      <c r="E17" s="172"/>
      <c r="F17" s="172"/>
      <c r="G17" s="172"/>
      <c r="H17" s="172"/>
      <c r="I17" s="172"/>
      <c r="J17" s="172"/>
      <c r="K17" s="172"/>
      <c r="L17" s="172"/>
      <c r="M17" s="172"/>
      <c r="N17" s="173"/>
      <c r="O17" s="172"/>
      <c r="P17"/>
      <c r="Q17" s="172"/>
      <c r="R17"/>
      <c r="S17" s="172"/>
      <c r="T17"/>
      <c r="U17" s="172"/>
      <c r="V17"/>
      <c r="W17" s="172"/>
      <c r="Y17" s="172"/>
      <c r="AB17" s="174">
        <f>SUM(AB$4:AB16)</f>
        <v>600221</v>
      </c>
      <c r="AC17" s="174">
        <f>SUM(AC$4:AC16)</f>
        <v>587504</v>
      </c>
      <c r="AD17" s="174">
        <f>SUM(AD$4:AD16)</f>
        <v>588474.17000000004</v>
      </c>
      <c r="AE17" s="174">
        <f>SUM(AE$4:AE16)</f>
        <v>648258.38</v>
      </c>
      <c r="AF17" s="174">
        <f>SUM(AF$4:AF16)</f>
        <v>646188.43000000005</v>
      </c>
      <c r="AG17" s="174">
        <f>SUM(AG$4:AG16)</f>
        <v>627720.01</v>
      </c>
      <c r="AH17" s="174">
        <f>SUM(AH$4:AH16)</f>
        <v>617308.66999999993</v>
      </c>
      <c r="AI17" s="174">
        <f>SUM(AI$4:AI16)</f>
        <v>508380</v>
      </c>
      <c r="AJ17" s="174">
        <f>SUM(AJ$4:AJ16)</f>
        <v>566061</v>
      </c>
      <c r="AK17" s="174">
        <f>SUM(AK$4:AK16)</f>
        <v>438826.14</v>
      </c>
    </row>
    <row r="18" spans="1:39" s="168" customFormat="1" ht="17.25" customHeight="1" x14ac:dyDescent="0.25">
      <c r="A18"/>
      <c r="B18" s="175"/>
      <c r="C18" s="176"/>
      <c r="D18" s="177"/>
      <c r="E18" s="172"/>
      <c r="F18" s="172"/>
      <c r="G18" s="172"/>
      <c r="H18" s="172"/>
      <c r="I18" s="172"/>
      <c r="J18" s="172"/>
      <c r="K18" s="172"/>
      <c r="L18" s="172"/>
      <c r="M18" s="172"/>
      <c r="N18" s="173"/>
      <c r="O18" s="172"/>
      <c r="P18"/>
      <c r="Q18" s="172"/>
      <c r="R18"/>
      <c r="S18" s="172"/>
      <c r="T18"/>
      <c r="U18" s="172"/>
      <c r="V18"/>
      <c r="W18" s="172"/>
      <c r="X18"/>
      <c r="Y18" s="172"/>
      <c r="Z18"/>
      <c r="AA1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/>
      <c r="AM18"/>
    </row>
    <row r="19" spans="1:39" s="168" customFormat="1" ht="21" customHeight="1" x14ac:dyDescent="0.25">
      <c r="B19" s="179" t="s">
        <v>49</v>
      </c>
      <c r="C19" s="170"/>
      <c r="D19" s="171"/>
      <c r="E19" s="172"/>
      <c r="F19" s="180"/>
      <c r="G19" s="172"/>
      <c r="H19" s="172"/>
      <c r="I19" s="172"/>
      <c r="J19" s="172"/>
      <c r="K19" s="172"/>
      <c r="L19" s="172"/>
      <c r="M19" s="172"/>
      <c r="N19" s="173"/>
      <c r="O19" s="181"/>
      <c r="Q19" s="181"/>
      <c r="S19" s="181"/>
      <c r="U19" s="181"/>
      <c r="W19" s="181"/>
      <c r="Y19" s="181"/>
      <c r="AB19" s="162">
        <v>399737</v>
      </c>
      <c r="AC19" s="162">
        <v>470278</v>
      </c>
      <c r="AD19" s="162">
        <v>448986</v>
      </c>
      <c r="AE19" s="162">
        <v>495411</v>
      </c>
      <c r="AF19" s="162">
        <v>513170</v>
      </c>
      <c r="AG19" s="162">
        <v>474575</v>
      </c>
      <c r="AH19" s="162">
        <v>474313</v>
      </c>
      <c r="AI19" s="162">
        <v>388250</v>
      </c>
      <c r="AJ19" s="162">
        <v>417206</v>
      </c>
      <c r="AK19" s="12">
        <v>407109.17</v>
      </c>
    </row>
    <row r="20" spans="1:39" s="168" customFormat="1" ht="17.25" customHeight="1" x14ac:dyDescent="0.25">
      <c r="B20" s="179" t="s">
        <v>50</v>
      </c>
      <c r="C20" s="170"/>
      <c r="D20" s="171"/>
      <c r="E20" s="172"/>
      <c r="F20" s="180"/>
      <c r="G20" s="172"/>
      <c r="H20" s="172"/>
      <c r="I20" s="172"/>
      <c r="J20" s="172"/>
      <c r="K20" s="172"/>
      <c r="L20" s="172"/>
      <c r="M20" s="172"/>
      <c r="N20" s="173"/>
      <c r="O20" s="181"/>
      <c r="Q20" s="181"/>
      <c r="S20" s="181"/>
      <c r="U20" s="181"/>
      <c r="W20" s="181"/>
      <c r="Y20" s="181"/>
      <c r="AB20" s="162">
        <v>200484</v>
      </c>
      <c r="AC20" s="162">
        <v>117226</v>
      </c>
      <c r="AD20" s="162">
        <v>139488</v>
      </c>
      <c r="AE20" s="162">
        <v>152847</v>
      </c>
      <c r="AF20" s="162">
        <v>133018</v>
      </c>
      <c r="AG20" s="162">
        <v>153145</v>
      </c>
      <c r="AH20" s="162">
        <v>142996</v>
      </c>
      <c r="AI20" s="162">
        <v>120130</v>
      </c>
      <c r="AJ20" s="162">
        <v>148855</v>
      </c>
      <c r="AK20" s="12">
        <v>31716.97</v>
      </c>
    </row>
    <row r="21" spans="1:39" s="168" customFormat="1" ht="17.25" customHeight="1" x14ac:dyDescent="0.25">
      <c r="B21" s="179" t="s">
        <v>48</v>
      </c>
      <c r="C21" s="170"/>
      <c r="D21" s="171"/>
      <c r="E21" s="172"/>
      <c r="F21" s="180"/>
      <c r="G21" s="172"/>
      <c r="H21" s="172"/>
      <c r="I21" s="172"/>
      <c r="J21" s="172"/>
      <c r="K21" s="172"/>
      <c r="L21" s="172"/>
      <c r="M21" s="172"/>
      <c r="N21" s="173"/>
      <c r="O21" s="181"/>
      <c r="Q21" s="181"/>
      <c r="S21" s="181"/>
      <c r="U21" s="181"/>
      <c r="W21" s="181"/>
      <c r="Y21" s="181"/>
      <c r="AB21" s="174">
        <f>SUM(AB19:AB20)</f>
        <v>600221</v>
      </c>
      <c r="AC21" s="174">
        <f t="shared" ref="AC21:AK21" si="0">SUM(AC19:AC20)</f>
        <v>587504</v>
      </c>
      <c r="AD21" s="174">
        <f t="shared" si="0"/>
        <v>588474</v>
      </c>
      <c r="AE21" s="174">
        <f t="shared" si="0"/>
        <v>648258</v>
      </c>
      <c r="AF21" s="174">
        <f t="shared" si="0"/>
        <v>646188</v>
      </c>
      <c r="AG21" s="174">
        <f t="shared" si="0"/>
        <v>627720</v>
      </c>
      <c r="AH21" s="174">
        <f t="shared" si="0"/>
        <v>617309</v>
      </c>
      <c r="AI21" s="174">
        <f t="shared" si="0"/>
        <v>508380</v>
      </c>
      <c r="AJ21" s="174">
        <f t="shared" si="0"/>
        <v>566061</v>
      </c>
      <c r="AK21" s="174">
        <f t="shared" si="0"/>
        <v>438826.14</v>
      </c>
    </row>
    <row r="22" spans="1:39" ht="13.5" customHeight="1" thickBot="1" x14ac:dyDescent="0.3">
      <c r="B22" s="182" t="s">
        <v>51</v>
      </c>
      <c r="C22" s="182"/>
      <c r="D22" s="183" t="s">
        <v>51</v>
      </c>
      <c r="E22" s="184" t="s">
        <v>51</v>
      </c>
      <c r="F22" s="185" t="s">
        <v>51</v>
      </c>
      <c r="G22" s="184" t="s">
        <v>51</v>
      </c>
      <c r="H22" s="185" t="s">
        <v>51</v>
      </c>
      <c r="I22" s="184" t="s">
        <v>51</v>
      </c>
      <c r="J22" s="185" t="s">
        <v>51</v>
      </c>
      <c r="K22" s="184" t="s">
        <v>51</v>
      </c>
      <c r="L22" s="185" t="s">
        <v>51</v>
      </c>
      <c r="M22" s="184"/>
      <c r="N22" s="185"/>
      <c r="O22" s="184"/>
      <c r="P22" s="185"/>
      <c r="Q22" s="184"/>
      <c r="R22" s="185"/>
      <c r="S22" s="184"/>
      <c r="T22" s="185"/>
      <c r="U22" s="184"/>
      <c r="V22" s="185"/>
      <c r="W22" s="184"/>
      <c r="X22" s="185"/>
      <c r="Y22" s="184"/>
      <c r="Z22" s="185"/>
      <c r="AA22" s="185"/>
      <c r="AB22" s="186" t="s">
        <v>51</v>
      </c>
      <c r="AC22" s="186" t="s">
        <v>51</v>
      </c>
      <c r="AD22" s="186" t="s">
        <v>51</v>
      </c>
      <c r="AE22" s="186" t="s">
        <v>51</v>
      </c>
      <c r="AF22" s="186" t="s">
        <v>51</v>
      </c>
      <c r="AG22" s="186" t="s">
        <v>51</v>
      </c>
      <c r="AH22" s="186" t="s">
        <v>51</v>
      </c>
      <c r="AI22" s="186" t="s">
        <v>51</v>
      </c>
      <c r="AJ22" s="186" t="s">
        <v>51</v>
      </c>
      <c r="AK22" s="186" t="s">
        <v>51</v>
      </c>
    </row>
    <row r="23" spans="1:39" customFormat="1" ht="21.75" customHeight="1" x14ac:dyDescent="0.25">
      <c r="B23" s="148" t="s">
        <v>52</v>
      </c>
      <c r="C23" s="187"/>
      <c r="D23" s="188"/>
      <c r="E23" s="189"/>
      <c r="F23" s="187"/>
      <c r="G23" s="189"/>
      <c r="H23" s="187"/>
      <c r="I23" s="189"/>
      <c r="J23" s="187"/>
      <c r="K23" s="189"/>
      <c r="L23" s="187"/>
      <c r="M23" s="190"/>
      <c r="N23" s="187"/>
      <c r="O23" s="190"/>
      <c r="P23" s="187"/>
      <c r="Q23" s="190"/>
      <c r="R23" s="187"/>
      <c r="S23" s="190"/>
      <c r="T23" s="187"/>
      <c r="U23" s="190"/>
      <c r="V23" s="187"/>
      <c r="W23" s="190"/>
      <c r="X23" s="187"/>
      <c r="Y23" s="190"/>
      <c r="Z23" s="187"/>
      <c r="AA23" s="191"/>
      <c r="AB23" s="192"/>
      <c r="AC23" s="192"/>
      <c r="AD23" s="193"/>
      <c r="AE23" s="193"/>
      <c r="AF23" s="194"/>
      <c r="AG23" s="194"/>
      <c r="AH23" s="194"/>
      <c r="AI23" s="194"/>
      <c r="AJ23" s="194"/>
      <c r="AK23" s="194"/>
    </row>
    <row r="24" spans="1:39" customFormat="1" x14ac:dyDescent="0.25">
      <c r="B24" s="163" t="s">
        <v>53</v>
      </c>
      <c r="C24" s="157" t="s">
        <v>54</v>
      </c>
      <c r="D24" s="158">
        <v>9</v>
      </c>
      <c r="E24" s="159"/>
      <c r="F24" s="157"/>
      <c r="G24" s="159"/>
      <c r="H24" s="157"/>
      <c r="I24" s="195"/>
      <c r="J24" s="196"/>
      <c r="K24" s="195">
        <v>1445</v>
      </c>
      <c r="L24" s="196" t="s">
        <v>55</v>
      </c>
      <c r="M24" s="195">
        <v>1510</v>
      </c>
      <c r="N24" s="196" t="s">
        <v>55</v>
      </c>
      <c r="O24" s="160">
        <v>1540</v>
      </c>
      <c r="P24" s="195" t="s">
        <v>55</v>
      </c>
      <c r="Q24" s="160">
        <v>1586</v>
      </c>
      <c r="R24" s="195" t="s">
        <v>55</v>
      </c>
      <c r="S24" s="160">
        <v>1586</v>
      </c>
      <c r="T24" s="195" t="s">
        <v>55</v>
      </c>
      <c r="U24" s="160">
        <v>1586</v>
      </c>
      <c r="V24" s="195" t="s">
        <v>55</v>
      </c>
      <c r="W24" s="160">
        <v>1618</v>
      </c>
      <c r="X24" s="195" t="s">
        <v>55</v>
      </c>
      <c r="Y24" s="11">
        <v>1642</v>
      </c>
      <c r="Z24" s="195" t="s">
        <v>55</v>
      </c>
      <c r="AA24" s="197"/>
      <c r="AB24" s="195"/>
      <c r="AC24" s="195"/>
      <c r="AD24" s="195"/>
      <c r="AE24" s="195"/>
      <c r="AF24" s="195"/>
      <c r="AG24" s="162"/>
      <c r="AH24" s="162"/>
      <c r="AI24" s="162"/>
      <c r="AJ24" s="162"/>
      <c r="AK24" s="12"/>
    </row>
    <row r="25" spans="1:39" customFormat="1" x14ac:dyDescent="0.25">
      <c r="B25" s="163" t="s">
        <v>56</v>
      </c>
      <c r="C25" s="157" t="s">
        <v>54</v>
      </c>
      <c r="D25" s="158">
        <v>9</v>
      </c>
      <c r="E25" s="159"/>
      <c r="F25" s="157"/>
      <c r="G25" s="159"/>
      <c r="H25" s="157"/>
      <c r="I25" s="195"/>
      <c r="J25" s="196"/>
      <c r="K25" s="195">
        <v>1255</v>
      </c>
      <c r="L25" s="196" t="s">
        <v>55</v>
      </c>
      <c r="M25" s="195">
        <v>1317.84</v>
      </c>
      <c r="N25" s="196" t="s">
        <v>55</v>
      </c>
      <c r="O25" s="160">
        <v>1344</v>
      </c>
      <c r="P25" s="195" t="s">
        <v>55</v>
      </c>
      <c r="Q25" s="160">
        <v>1384</v>
      </c>
      <c r="R25" s="195" t="s">
        <v>55</v>
      </c>
      <c r="S25" s="160">
        <v>1384</v>
      </c>
      <c r="T25" s="195" t="s">
        <v>55</v>
      </c>
      <c r="U25" s="160">
        <v>1384</v>
      </c>
      <c r="V25" s="195" t="s">
        <v>55</v>
      </c>
      <c r="W25" s="160">
        <v>1426</v>
      </c>
      <c r="X25" s="195" t="s">
        <v>55</v>
      </c>
      <c r="Y25" s="11">
        <v>1447</v>
      </c>
      <c r="Z25" s="195" t="s">
        <v>55</v>
      </c>
      <c r="AA25" s="197"/>
      <c r="AB25" s="195"/>
      <c r="AC25" s="195"/>
      <c r="AD25" s="195"/>
      <c r="AE25" s="195"/>
      <c r="AF25" s="195"/>
      <c r="AG25" s="162"/>
      <c r="AH25" s="162"/>
      <c r="AI25" s="162"/>
      <c r="AJ25" s="162"/>
      <c r="AK25" s="12"/>
    </row>
    <row r="26" spans="1:39" customFormat="1" x14ac:dyDescent="0.25">
      <c r="B26" s="163" t="s">
        <v>57</v>
      </c>
      <c r="C26" s="157" t="s">
        <v>41</v>
      </c>
      <c r="D26" s="158">
        <v>9</v>
      </c>
      <c r="E26" s="159">
        <v>1290</v>
      </c>
      <c r="F26" s="157" t="s">
        <v>55</v>
      </c>
      <c r="G26" s="159">
        <v>1328.7</v>
      </c>
      <c r="H26" s="157" t="s">
        <v>55</v>
      </c>
      <c r="I26" s="195">
        <v>1335</v>
      </c>
      <c r="J26" s="196" t="s">
        <v>55</v>
      </c>
      <c r="K26" s="195">
        <v>1335</v>
      </c>
      <c r="L26" s="196" t="s">
        <v>55</v>
      </c>
      <c r="M26" s="195">
        <v>1440</v>
      </c>
      <c r="N26" s="196" t="s">
        <v>55</v>
      </c>
      <c r="O26" s="160">
        <v>1483</v>
      </c>
      <c r="P26" s="195" t="s">
        <v>55</v>
      </c>
      <c r="Q26" s="160">
        <v>1483</v>
      </c>
      <c r="R26" s="195" t="s">
        <v>55</v>
      </c>
      <c r="S26" s="160">
        <v>1527</v>
      </c>
      <c r="T26" s="195" t="s">
        <v>55</v>
      </c>
      <c r="U26" s="160">
        <v>1527</v>
      </c>
      <c r="V26" s="195" t="s">
        <v>55</v>
      </c>
      <c r="W26" s="160">
        <v>1573</v>
      </c>
      <c r="X26" s="195" t="s">
        <v>55</v>
      </c>
      <c r="Y26" s="11">
        <v>1620</v>
      </c>
      <c r="Z26" s="195" t="s">
        <v>55</v>
      </c>
      <c r="AA26" s="197"/>
      <c r="AB26" s="195"/>
      <c r="AC26" s="195"/>
      <c r="AD26" s="195"/>
      <c r="AE26" s="195"/>
      <c r="AF26" s="195"/>
      <c r="AG26" s="162"/>
      <c r="AH26" s="162"/>
      <c r="AI26" s="162"/>
      <c r="AJ26" s="162"/>
      <c r="AK26" s="12"/>
    </row>
    <row r="27" spans="1:39" customFormat="1" x14ac:dyDescent="0.25">
      <c r="B27" s="163" t="s">
        <v>58</v>
      </c>
      <c r="C27" s="157" t="s">
        <v>41</v>
      </c>
      <c r="D27" s="158">
        <v>9</v>
      </c>
      <c r="E27" s="159">
        <v>1690</v>
      </c>
      <c r="F27" s="157" t="s">
        <v>55</v>
      </c>
      <c r="G27" s="159">
        <v>1740.7</v>
      </c>
      <c r="H27" s="157" t="s">
        <v>55</v>
      </c>
      <c r="I27" s="195">
        <v>1820</v>
      </c>
      <c r="J27" s="196" t="s">
        <v>55</v>
      </c>
      <c r="K27" s="195">
        <v>1820</v>
      </c>
      <c r="L27" s="196" t="s">
        <v>55</v>
      </c>
      <c r="M27" s="195">
        <v>1963</v>
      </c>
      <c r="N27" s="196" t="s">
        <v>55</v>
      </c>
      <c r="O27" s="160">
        <v>2022</v>
      </c>
      <c r="P27" s="195" t="s">
        <v>55</v>
      </c>
      <c r="Q27" s="160">
        <v>2078</v>
      </c>
      <c r="R27" s="195" t="s">
        <v>55</v>
      </c>
      <c r="S27" s="160">
        <v>2140</v>
      </c>
      <c r="T27" s="195" t="s">
        <v>55</v>
      </c>
      <c r="U27" s="160">
        <v>2140</v>
      </c>
      <c r="V27" s="195" t="s">
        <v>55</v>
      </c>
      <c r="W27" s="160">
        <v>2270</v>
      </c>
      <c r="X27" s="195" t="s">
        <v>55</v>
      </c>
      <c r="Y27" s="11">
        <v>2338</v>
      </c>
      <c r="Z27" s="195" t="s">
        <v>55</v>
      </c>
      <c r="AA27" s="197"/>
      <c r="AB27" s="195">
        <v>776115</v>
      </c>
      <c r="AC27" s="195">
        <v>750939</v>
      </c>
      <c r="AD27" s="195">
        <v>796636</v>
      </c>
      <c r="AE27" s="195">
        <v>836857.68</v>
      </c>
      <c r="AF27" s="195">
        <v>701397.57</v>
      </c>
      <c r="AG27" s="162">
        <v>833921.6</v>
      </c>
      <c r="AH27" s="162">
        <v>775212.96</v>
      </c>
      <c r="AI27" s="162">
        <v>629127</v>
      </c>
      <c r="AJ27" s="162">
        <v>935506</v>
      </c>
      <c r="AK27" s="12">
        <v>962808.31999999995</v>
      </c>
    </row>
    <row r="28" spans="1:39" customFormat="1" x14ac:dyDescent="0.25">
      <c r="B28" s="163" t="s">
        <v>59</v>
      </c>
      <c r="C28" s="157" t="s">
        <v>41</v>
      </c>
      <c r="D28" s="158">
        <v>9</v>
      </c>
      <c r="E28" s="159">
        <v>1810</v>
      </c>
      <c r="F28" s="157" t="s">
        <v>55</v>
      </c>
      <c r="G28" s="159">
        <v>1864.3</v>
      </c>
      <c r="H28" s="157" t="s">
        <v>55</v>
      </c>
      <c r="I28" s="195">
        <v>1970</v>
      </c>
      <c r="J28" s="196" t="s">
        <v>55</v>
      </c>
      <c r="K28" s="195">
        <v>1970</v>
      </c>
      <c r="L28" s="196" t="s">
        <v>55</v>
      </c>
      <c r="M28" s="195">
        <v>2125</v>
      </c>
      <c r="N28" s="196" t="s">
        <v>55</v>
      </c>
      <c r="O28" s="160">
        <v>2189</v>
      </c>
      <c r="P28" s="195" t="s">
        <v>55</v>
      </c>
      <c r="Q28" s="160">
        <v>2249</v>
      </c>
      <c r="R28" s="195" t="s">
        <v>55</v>
      </c>
      <c r="S28" s="160">
        <v>2316</v>
      </c>
      <c r="T28" s="195" t="s">
        <v>55</v>
      </c>
      <c r="U28" s="160">
        <v>2316</v>
      </c>
      <c r="V28" s="195" t="s">
        <v>55</v>
      </c>
      <c r="W28" s="160">
        <v>2456</v>
      </c>
      <c r="X28" s="195" t="s">
        <v>55</v>
      </c>
      <c r="Y28" s="11">
        <v>2529</v>
      </c>
      <c r="Z28" s="195" t="s">
        <v>55</v>
      </c>
      <c r="AA28" s="197"/>
      <c r="AB28" s="195"/>
      <c r="AC28" s="195"/>
      <c r="AD28" s="195"/>
      <c r="AE28" s="195"/>
      <c r="AF28" s="195"/>
      <c r="AG28" s="162"/>
      <c r="AH28" s="162"/>
      <c r="AI28" s="162"/>
      <c r="AJ28" s="162"/>
      <c r="AK28" s="12"/>
    </row>
    <row r="29" spans="1:39" customFormat="1" x14ac:dyDescent="0.25">
      <c r="B29" s="163" t="s">
        <v>60</v>
      </c>
      <c r="C29" s="157" t="s">
        <v>41</v>
      </c>
      <c r="D29" s="158">
        <v>9</v>
      </c>
      <c r="E29" s="159">
        <v>1445</v>
      </c>
      <c r="F29" s="157" t="s">
        <v>55</v>
      </c>
      <c r="G29" s="159">
        <v>1488.35</v>
      </c>
      <c r="H29" s="157" t="s">
        <v>55</v>
      </c>
      <c r="I29" s="195">
        <v>1535</v>
      </c>
      <c r="J29" s="196" t="s">
        <v>55</v>
      </c>
      <c r="K29" s="195">
        <v>1535</v>
      </c>
      <c r="L29" s="196" t="s">
        <v>55</v>
      </c>
      <c r="M29" s="195">
        <v>1602</v>
      </c>
      <c r="N29" s="196" t="s">
        <v>55</v>
      </c>
      <c r="O29" s="160">
        <v>1634</v>
      </c>
      <c r="P29" s="195" t="s">
        <v>55</v>
      </c>
      <c r="Q29" s="160">
        <v>1634</v>
      </c>
      <c r="R29" s="195" t="s">
        <v>55</v>
      </c>
      <c r="S29" s="160">
        <v>1634</v>
      </c>
      <c r="T29" s="195" t="s">
        <v>55</v>
      </c>
      <c r="U29" s="160">
        <v>1634</v>
      </c>
      <c r="V29" s="195" t="s">
        <v>55</v>
      </c>
      <c r="W29" s="160">
        <v>1667</v>
      </c>
      <c r="X29" s="195" t="s">
        <v>55</v>
      </c>
      <c r="Y29" s="11">
        <v>1700</v>
      </c>
      <c r="Z29" s="195" t="s">
        <v>55</v>
      </c>
      <c r="AA29" s="197"/>
      <c r="AB29" s="195"/>
      <c r="AC29" s="195"/>
      <c r="AD29" s="195"/>
      <c r="AE29" s="195"/>
      <c r="AF29" s="195"/>
      <c r="AG29" s="162"/>
      <c r="AH29" s="162"/>
      <c r="AI29" s="162"/>
      <c r="AJ29" s="162"/>
      <c r="AK29" s="12"/>
    </row>
    <row r="30" spans="1:39" customFormat="1" x14ac:dyDescent="0.25">
      <c r="B30" s="163" t="s">
        <v>61</v>
      </c>
      <c r="C30" s="157" t="s">
        <v>41</v>
      </c>
      <c r="D30" s="158">
        <v>9</v>
      </c>
      <c r="E30" s="159">
        <v>897.5</v>
      </c>
      <c r="F30" s="157" t="s">
        <v>55</v>
      </c>
      <c r="G30" s="159">
        <v>924.42499999999995</v>
      </c>
      <c r="H30" s="157" t="s">
        <v>55</v>
      </c>
      <c r="I30" s="195">
        <v>980</v>
      </c>
      <c r="J30" s="196" t="s">
        <v>55</v>
      </c>
      <c r="K30" s="195">
        <v>980</v>
      </c>
      <c r="L30" s="196" t="s">
        <v>55</v>
      </c>
      <c r="M30" s="195">
        <v>1029</v>
      </c>
      <c r="N30" s="196" t="s">
        <v>55</v>
      </c>
      <c r="O30" s="160">
        <v>1050</v>
      </c>
      <c r="P30" s="195" t="s">
        <v>55</v>
      </c>
      <c r="Q30" s="160">
        <v>1071</v>
      </c>
      <c r="R30" s="195" t="s">
        <v>55</v>
      </c>
      <c r="S30" s="160">
        <v>1071</v>
      </c>
      <c r="T30" s="195" t="s">
        <v>55</v>
      </c>
      <c r="U30" s="160">
        <v>1071</v>
      </c>
      <c r="V30" s="195" t="s">
        <v>55</v>
      </c>
      <c r="W30" s="160">
        <v>1103</v>
      </c>
      <c r="X30" s="195" t="s">
        <v>55</v>
      </c>
      <c r="Y30" s="11">
        <v>1119</v>
      </c>
      <c r="Z30" s="195" t="s">
        <v>55</v>
      </c>
      <c r="AA30" s="197"/>
      <c r="AB30" s="195"/>
      <c r="AC30" s="195"/>
      <c r="AD30" s="195"/>
      <c r="AE30" s="195"/>
      <c r="AF30" s="195"/>
      <c r="AG30" s="162"/>
      <c r="AH30" s="162"/>
      <c r="AI30" s="162"/>
      <c r="AJ30" s="162"/>
      <c r="AK30" s="12"/>
    </row>
    <row r="31" spans="1:39" customFormat="1" x14ac:dyDescent="0.25">
      <c r="B31" s="163" t="s">
        <v>62</v>
      </c>
      <c r="C31" s="157" t="s">
        <v>41</v>
      </c>
      <c r="D31" s="158">
        <v>9</v>
      </c>
      <c r="E31" s="159">
        <v>1725</v>
      </c>
      <c r="F31" s="157" t="s">
        <v>55</v>
      </c>
      <c r="G31" s="159">
        <v>1776.75</v>
      </c>
      <c r="H31" s="157" t="s">
        <v>55</v>
      </c>
      <c r="I31" s="195">
        <v>1835</v>
      </c>
      <c r="J31" s="196" t="s">
        <v>55</v>
      </c>
      <c r="K31" s="195">
        <v>1835</v>
      </c>
      <c r="L31" s="196" t="s">
        <v>55</v>
      </c>
      <c r="M31" s="195">
        <v>1910</v>
      </c>
      <c r="N31" s="196" t="s">
        <v>55</v>
      </c>
      <c r="O31" s="160">
        <v>1948</v>
      </c>
      <c r="P31" s="195" t="s">
        <v>55</v>
      </c>
      <c r="Q31" s="160">
        <v>1948</v>
      </c>
      <c r="R31" s="195" t="s">
        <v>55</v>
      </c>
      <c r="S31" s="160">
        <v>1948</v>
      </c>
      <c r="T31" s="195" t="s">
        <v>55</v>
      </c>
      <c r="U31" s="160">
        <v>1948</v>
      </c>
      <c r="V31" s="195" t="s">
        <v>55</v>
      </c>
      <c r="W31" s="160">
        <v>1987</v>
      </c>
      <c r="X31" s="195" t="s">
        <v>55</v>
      </c>
      <c r="Y31" s="11">
        <v>2026</v>
      </c>
      <c r="Z31" s="195" t="s">
        <v>55</v>
      </c>
      <c r="AA31" s="197"/>
      <c r="AB31" s="195"/>
      <c r="AC31" s="195"/>
      <c r="AD31" s="195"/>
      <c r="AE31" s="195"/>
      <c r="AF31" s="195"/>
      <c r="AG31" s="162"/>
      <c r="AH31" s="162"/>
      <c r="AI31" s="162"/>
      <c r="AJ31" s="162"/>
      <c r="AK31" s="12"/>
    </row>
    <row r="32" spans="1:39" customFormat="1" x14ac:dyDescent="0.25">
      <c r="B32" s="163" t="s">
        <v>63</v>
      </c>
      <c r="C32" s="157" t="s">
        <v>41</v>
      </c>
      <c r="D32" s="158">
        <v>9</v>
      </c>
      <c r="E32" s="159">
        <v>1177.5</v>
      </c>
      <c r="F32" s="157" t="s">
        <v>55</v>
      </c>
      <c r="G32" s="159">
        <v>1212.825</v>
      </c>
      <c r="H32" s="157" t="s">
        <v>55</v>
      </c>
      <c r="I32" s="195">
        <v>1280</v>
      </c>
      <c r="J32" s="196" t="s">
        <v>55</v>
      </c>
      <c r="K32" s="195">
        <v>1280</v>
      </c>
      <c r="L32" s="196" t="s">
        <v>55</v>
      </c>
      <c r="M32" s="195">
        <v>1632</v>
      </c>
      <c r="N32" s="196" t="s">
        <v>55</v>
      </c>
      <c r="O32" s="160">
        <v>1376</v>
      </c>
      <c r="P32" s="195" t="s">
        <v>55</v>
      </c>
      <c r="Q32" s="160">
        <v>1404</v>
      </c>
      <c r="R32" s="195" t="s">
        <v>55</v>
      </c>
      <c r="S32" s="160">
        <v>1404</v>
      </c>
      <c r="T32" s="195" t="s">
        <v>55</v>
      </c>
      <c r="U32" s="160">
        <v>1404</v>
      </c>
      <c r="V32" s="195" t="s">
        <v>55</v>
      </c>
      <c r="W32" s="160">
        <v>1446</v>
      </c>
      <c r="X32" s="195" t="s">
        <v>55</v>
      </c>
      <c r="Y32" s="11">
        <v>1446</v>
      </c>
      <c r="Z32" s="195" t="s">
        <v>55</v>
      </c>
      <c r="AA32" s="197"/>
      <c r="AB32" s="195">
        <v>574566</v>
      </c>
      <c r="AC32" s="195">
        <v>557131</v>
      </c>
      <c r="AD32" s="195">
        <v>592641</v>
      </c>
      <c r="AE32" s="195">
        <v>616598.5</v>
      </c>
      <c r="AF32" s="195">
        <v>482920.2</v>
      </c>
      <c r="AG32" s="162">
        <v>550811.73</v>
      </c>
      <c r="AH32" s="162">
        <v>583015.65</v>
      </c>
      <c r="AI32" s="162">
        <v>438804</v>
      </c>
      <c r="AJ32" s="162">
        <v>604683</v>
      </c>
      <c r="AK32" s="12">
        <v>683300.58</v>
      </c>
    </row>
    <row r="33" spans="2:37" customFormat="1" x14ac:dyDescent="0.25">
      <c r="B33" s="163" t="s">
        <v>64</v>
      </c>
      <c r="C33" s="157" t="s">
        <v>41</v>
      </c>
      <c r="D33" s="158">
        <v>9</v>
      </c>
      <c r="E33" s="160">
        <v>600</v>
      </c>
      <c r="F33" s="157" t="s">
        <v>55</v>
      </c>
      <c r="G33" s="160">
        <v>618</v>
      </c>
      <c r="H33" s="157" t="s">
        <v>55</v>
      </c>
      <c r="I33" s="195">
        <v>960</v>
      </c>
      <c r="J33" s="196" t="s">
        <v>55</v>
      </c>
      <c r="K33" s="195">
        <v>960</v>
      </c>
      <c r="L33" s="196" t="s">
        <v>55</v>
      </c>
      <c r="M33" s="195">
        <v>1020</v>
      </c>
      <c r="N33" s="196" t="s">
        <v>55</v>
      </c>
      <c r="O33" s="160">
        <v>1040</v>
      </c>
      <c r="P33" s="195" t="s">
        <v>55</v>
      </c>
      <c r="Q33" s="160">
        <v>1071</v>
      </c>
      <c r="R33" s="195" t="s">
        <v>55</v>
      </c>
      <c r="S33" s="160">
        <v>1071</v>
      </c>
      <c r="T33" s="195" t="s">
        <v>55</v>
      </c>
      <c r="U33" s="160">
        <v>1071</v>
      </c>
      <c r="V33" s="195" t="s">
        <v>55</v>
      </c>
      <c r="W33" s="160">
        <v>1103</v>
      </c>
      <c r="X33" s="195" t="s">
        <v>55</v>
      </c>
      <c r="Y33" s="11">
        <v>1103</v>
      </c>
      <c r="Z33" s="195" t="s">
        <v>55</v>
      </c>
      <c r="AA33" s="197"/>
      <c r="AB33" s="195"/>
      <c r="AC33" s="195"/>
      <c r="AD33" s="195"/>
      <c r="AE33" s="195"/>
      <c r="AF33" s="195"/>
      <c r="AG33" s="162"/>
      <c r="AH33" s="162"/>
      <c r="AI33" s="162"/>
      <c r="AJ33" s="162"/>
      <c r="AK33" s="12"/>
    </row>
    <row r="34" spans="2:37" customFormat="1" x14ac:dyDescent="0.25">
      <c r="B34" s="163" t="s">
        <v>65</v>
      </c>
      <c r="C34" s="157" t="s">
        <v>41</v>
      </c>
      <c r="D34" s="158">
        <v>9</v>
      </c>
      <c r="E34" s="160">
        <v>1940</v>
      </c>
      <c r="F34" s="157" t="s">
        <v>55</v>
      </c>
      <c r="G34" s="160">
        <v>1998.2</v>
      </c>
      <c r="H34" s="157" t="s">
        <v>55</v>
      </c>
      <c r="I34" s="195">
        <v>2060</v>
      </c>
      <c r="J34" s="196" t="s">
        <v>55</v>
      </c>
      <c r="K34" s="195">
        <v>2060</v>
      </c>
      <c r="L34" s="196" t="s">
        <v>55</v>
      </c>
      <c r="M34" s="195">
        <v>2144</v>
      </c>
      <c r="N34" s="196" t="s">
        <v>55</v>
      </c>
      <c r="O34" s="160">
        <v>2187</v>
      </c>
      <c r="P34" s="195" t="s">
        <v>55</v>
      </c>
      <c r="Q34" s="160">
        <v>2187</v>
      </c>
      <c r="R34" s="195" t="s">
        <v>55</v>
      </c>
      <c r="S34" s="160">
        <v>2187</v>
      </c>
      <c r="T34" s="195" t="s">
        <v>55</v>
      </c>
      <c r="U34" s="160">
        <v>2187</v>
      </c>
      <c r="V34" s="195" t="s">
        <v>55</v>
      </c>
      <c r="W34" s="160">
        <v>2231</v>
      </c>
      <c r="X34" s="195" t="s">
        <v>55</v>
      </c>
      <c r="Y34" s="11">
        <v>2275</v>
      </c>
      <c r="Z34" s="195" t="s">
        <v>55</v>
      </c>
      <c r="AA34" s="197"/>
      <c r="AB34" s="195"/>
      <c r="AC34" s="195"/>
      <c r="AD34" s="195"/>
      <c r="AE34" s="195"/>
      <c r="AF34" s="195"/>
      <c r="AG34" s="162"/>
      <c r="AH34" s="162"/>
      <c r="AI34" s="162"/>
      <c r="AJ34" s="162"/>
      <c r="AK34" s="12"/>
    </row>
    <row r="35" spans="2:37" customFormat="1" x14ac:dyDescent="0.25">
      <c r="B35" s="163" t="s">
        <v>66</v>
      </c>
      <c r="C35" s="157" t="s">
        <v>41</v>
      </c>
      <c r="D35" s="158">
        <v>9</v>
      </c>
      <c r="E35" s="160"/>
      <c r="F35" s="157"/>
      <c r="G35" s="160"/>
      <c r="H35" s="157"/>
      <c r="I35" s="160"/>
      <c r="J35" s="198"/>
      <c r="K35" s="160"/>
      <c r="L35" s="198"/>
      <c r="M35" s="160"/>
      <c r="N35" s="198"/>
      <c r="O35" s="160">
        <v>1862</v>
      </c>
      <c r="P35" s="195" t="s">
        <v>55</v>
      </c>
      <c r="Q35" s="160">
        <v>1918</v>
      </c>
      <c r="R35" s="195" t="s">
        <v>55</v>
      </c>
      <c r="S35" s="160">
        <v>1918</v>
      </c>
      <c r="T35" s="195" t="s">
        <v>55</v>
      </c>
      <c r="U35" s="160">
        <v>1918</v>
      </c>
      <c r="V35" s="195" t="s">
        <v>55</v>
      </c>
      <c r="W35" s="160">
        <v>1957</v>
      </c>
      <c r="X35" s="195" t="s">
        <v>55</v>
      </c>
      <c r="Y35" s="11">
        <v>1986</v>
      </c>
      <c r="Z35" s="195" t="s">
        <v>55</v>
      </c>
      <c r="AA35" s="161"/>
      <c r="AB35" s="162"/>
      <c r="AC35" s="162"/>
      <c r="AD35" s="162"/>
      <c r="AE35" s="162"/>
      <c r="AF35" s="162"/>
      <c r="AG35" s="162"/>
      <c r="AH35" s="162"/>
      <c r="AI35" s="162"/>
      <c r="AJ35" s="162"/>
      <c r="AK35" s="12"/>
    </row>
    <row r="36" spans="2:37" customFormat="1" x14ac:dyDescent="0.25">
      <c r="B36" s="163" t="s">
        <v>67</v>
      </c>
      <c r="C36" s="157" t="s">
        <v>41</v>
      </c>
      <c r="D36" s="158">
        <v>9</v>
      </c>
      <c r="E36" s="160"/>
      <c r="F36" s="157"/>
      <c r="G36" s="160"/>
      <c r="H36" s="157"/>
      <c r="I36" s="160"/>
      <c r="J36" s="198"/>
      <c r="K36" s="160"/>
      <c r="L36" s="198"/>
      <c r="M36" s="160"/>
      <c r="N36" s="198"/>
      <c r="O36" s="160">
        <v>1665</v>
      </c>
      <c r="P36" s="195" t="s">
        <v>55</v>
      </c>
      <c r="Q36" s="160">
        <v>1715</v>
      </c>
      <c r="R36" s="195" t="s">
        <v>55</v>
      </c>
      <c r="S36" s="160">
        <v>1715</v>
      </c>
      <c r="T36" s="195" t="s">
        <v>55</v>
      </c>
      <c r="U36" s="160">
        <v>1715</v>
      </c>
      <c r="V36" s="195" t="s">
        <v>55</v>
      </c>
      <c r="W36" s="160">
        <v>1767</v>
      </c>
      <c r="X36" s="195" t="s">
        <v>55</v>
      </c>
      <c r="Y36" s="11">
        <v>1793</v>
      </c>
      <c r="Z36" s="195" t="s">
        <v>55</v>
      </c>
      <c r="AA36" s="161"/>
      <c r="AB36" s="162"/>
      <c r="AC36" s="162"/>
      <c r="AD36" s="162"/>
      <c r="AE36" s="162"/>
      <c r="AF36" s="162"/>
      <c r="AG36" s="162"/>
      <c r="AH36" s="162"/>
      <c r="AI36" s="162"/>
      <c r="AJ36" s="162"/>
      <c r="AK36" s="12"/>
    </row>
    <row r="37" spans="2:37" customFormat="1" x14ac:dyDescent="0.25">
      <c r="B37" s="13"/>
      <c r="C37" s="157"/>
      <c r="D37" s="158"/>
      <c r="E37" s="160"/>
      <c r="F37" s="157"/>
      <c r="G37" s="160"/>
      <c r="H37" s="157"/>
      <c r="I37" s="160"/>
      <c r="J37" s="198"/>
      <c r="K37" s="160"/>
      <c r="L37" s="198"/>
      <c r="M37" s="160"/>
      <c r="N37" s="198"/>
      <c r="O37" s="160"/>
      <c r="P37" s="195"/>
      <c r="Q37" s="160"/>
      <c r="R37" s="157"/>
      <c r="S37" s="160"/>
      <c r="T37" s="157"/>
      <c r="U37" s="160"/>
      <c r="V37" s="157"/>
      <c r="W37" s="160"/>
      <c r="X37" s="157"/>
      <c r="Y37" s="11"/>
      <c r="Z37" s="10"/>
      <c r="AA37" s="161"/>
      <c r="AB37" s="162"/>
      <c r="AC37" s="162"/>
      <c r="AD37" s="162"/>
      <c r="AE37" s="162"/>
      <c r="AF37" s="162"/>
      <c r="AG37" s="162"/>
      <c r="AH37" s="162"/>
      <c r="AI37" s="162"/>
      <c r="AJ37" s="162"/>
      <c r="AK37" s="12"/>
    </row>
    <row r="38" spans="2:37" customFormat="1" x14ac:dyDescent="0.25">
      <c r="B38" s="13"/>
      <c r="C38" s="157"/>
      <c r="D38" s="158"/>
      <c r="E38" s="160"/>
      <c r="F38" s="157"/>
      <c r="G38" s="160"/>
      <c r="H38" s="157"/>
      <c r="I38" s="160"/>
      <c r="J38" s="198"/>
      <c r="K38" s="160"/>
      <c r="L38" s="198"/>
      <c r="M38" s="160"/>
      <c r="N38" s="198"/>
      <c r="O38" s="160"/>
      <c r="P38" s="195"/>
      <c r="Q38" s="160"/>
      <c r="R38" s="157"/>
      <c r="S38" s="160"/>
      <c r="T38" s="157"/>
      <c r="U38" s="160"/>
      <c r="V38" s="157"/>
      <c r="W38" s="160"/>
      <c r="X38" s="157"/>
      <c r="Y38" s="11"/>
      <c r="Z38" s="10"/>
      <c r="AA38" s="161"/>
      <c r="AB38" s="162"/>
      <c r="AC38" s="162"/>
      <c r="AD38" s="162"/>
      <c r="AE38" s="162"/>
      <c r="AF38" s="162"/>
      <c r="AG38" s="162"/>
      <c r="AH38" s="162"/>
      <c r="AI38" s="162"/>
      <c r="AJ38" s="162"/>
      <c r="AK38" s="12"/>
    </row>
    <row r="39" spans="2:37" customFormat="1" x14ac:dyDescent="0.25">
      <c r="B39" s="13"/>
      <c r="C39" s="157"/>
      <c r="D39" s="158"/>
      <c r="E39" s="160"/>
      <c r="F39" s="157"/>
      <c r="G39" s="160"/>
      <c r="H39" s="157"/>
      <c r="I39" s="160"/>
      <c r="J39" s="198"/>
      <c r="K39" s="160"/>
      <c r="L39" s="198"/>
      <c r="M39" s="160"/>
      <c r="N39" s="198"/>
      <c r="O39" s="160"/>
      <c r="P39" s="195"/>
      <c r="Q39" s="160"/>
      <c r="R39" s="157"/>
      <c r="S39" s="160"/>
      <c r="T39" s="157"/>
      <c r="U39" s="160"/>
      <c r="V39" s="157"/>
      <c r="W39" s="160"/>
      <c r="X39" s="157"/>
      <c r="Y39" s="11"/>
      <c r="Z39" s="10"/>
      <c r="AA39" s="161"/>
      <c r="AB39" s="162"/>
      <c r="AC39" s="162"/>
      <c r="AD39" s="162"/>
      <c r="AE39" s="162"/>
      <c r="AF39" s="162"/>
      <c r="AG39" s="162"/>
      <c r="AH39" s="162"/>
      <c r="AI39" s="162"/>
      <c r="AJ39" s="162"/>
      <c r="AK39" s="12"/>
    </row>
    <row r="40" spans="2:37" customFormat="1" x14ac:dyDescent="0.25">
      <c r="B40" s="13"/>
      <c r="C40" s="157"/>
      <c r="D40" s="158"/>
      <c r="E40" s="160"/>
      <c r="F40" s="157"/>
      <c r="G40" s="160"/>
      <c r="H40" s="157"/>
      <c r="I40" s="160"/>
      <c r="J40" s="198"/>
      <c r="K40" s="160"/>
      <c r="L40" s="198"/>
      <c r="M40" s="160"/>
      <c r="N40" s="198"/>
      <c r="O40" s="160"/>
      <c r="P40" s="195"/>
      <c r="Q40" s="160"/>
      <c r="R40" s="157"/>
      <c r="S40" s="160"/>
      <c r="T40" s="157"/>
      <c r="U40" s="160"/>
      <c r="V40" s="157"/>
      <c r="W40" s="160"/>
      <c r="X40" s="157"/>
      <c r="Y40" s="11"/>
      <c r="Z40" s="10"/>
      <c r="AA40" s="161"/>
      <c r="AB40" s="162"/>
      <c r="AC40" s="162"/>
      <c r="AD40" s="162"/>
      <c r="AE40" s="162"/>
      <c r="AF40" s="162"/>
      <c r="AG40" s="162"/>
      <c r="AH40" s="162"/>
      <c r="AI40" s="162"/>
      <c r="AJ40" s="162"/>
      <c r="AK40" s="12"/>
    </row>
    <row r="41" spans="2:37" customFormat="1" x14ac:dyDescent="0.25">
      <c r="B41" s="13"/>
      <c r="C41" s="157"/>
      <c r="D41" s="158"/>
      <c r="E41" s="160"/>
      <c r="F41" s="157"/>
      <c r="G41" s="160"/>
      <c r="H41" s="157"/>
      <c r="I41" s="160"/>
      <c r="J41" s="198"/>
      <c r="K41" s="160"/>
      <c r="L41" s="198"/>
      <c r="M41" s="160"/>
      <c r="N41" s="198"/>
      <c r="O41" s="160"/>
      <c r="P41" s="195"/>
      <c r="Q41" s="160"/>
      <c r="R41" s="157"/>
      <c r="S41" s="160"/>
      <c r="T41" s="157"/>
      <c r="U41" s="160"/>
      <c r="V41" s="157"/>
      <c r="W41" s="160"/>
      <c r="X41" s="157"/>
      <c r="Y41" s="11"/>
      <c r="Z41" s="10"/>
      <c r="AA41" s="161"/>
      <c r="AB41" s="162"/>
      <c r="AC41" s="162"/>
      <c r="AD41" s="162"/>
      <c r="AE41" s="162"/>
      <c r="AF41" s="162"/>
      <c r="AG41" s="162"/>
      <c r="AH41" s="162"/>
      <c r="AI41" s="162"/>
      <c r="AJ41" s="162"/>
      <c r="AK41" s="12"/>
    </row>
    <row r="42" spans="2:37" x14ac:dyDescent="0.25">
      <c r="B42" s="164" t="s">
        <v>47</v>
      </c>
      <c r="C42" s="199"/>
      <c r="D42" s="200"/>
      <c r="E42" s="201"/>
      <c r="F42" s="199"/>
      <c r="G42" s="201"/>
      <c r="H42" s="199"/>
      <c r="I42" s="201"/>
      <c r="J42" s="202"/>
      <c r="K42" s="201"/>
      <c r="L42" s="202"/>
      <c r="M42" s="201"/>
      <c r="N42" s="202"/>
      <c r="O42" s="160"/>
      <c r="P42" s="199"/>
      <c r="Q42" s="160"/>
      <c r="R42" s="199"/>
      <c r="S42" s="160"/>
      <c r="T42" s="199"/>
      <c r="U42" s="160"/>
      <c r="V42" s="199"/>
      <c r="W42" s="160"/>
      <c r="X42" s="199"/>
      <c r="Y42" s="160"/>
      <c r="Z42" s="199"/>
      <c r="AA42" s="203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</row>
    <row r="43" spans="2:37" x14ac:dyDescent="0.25">
      <c r="B43" s="204"/>
      <c r="E43" s="206"/>
      <c r="G43" s="206"/>
      <c r="I43" s="206"/>
      <c r="K43" s="206"/>
      <c r="M43" s="206"/>
      <c r="O43" s="206"/>
      <c r="Q43" s="206"/>
      <c r="S43" s="206"/>
      <c r="U43" s="206"/>
      <c r="W43" s="206"/>
      <c r="Y43" s="206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</row>
    <row r="44" spans="2:37" s="208" customFormat="1" ht="30.75" customHeight="1" x14ac:dyDescent="0.25">
      <c r="B44" s="207"/>
      <c r="D44" s="209"/>
      <c r="E44" s="460" t="str">
        <f>E2&amp;" Comments"</f>
        <v>2013-14 Comments</v>
      </c>
      <c r="F44" s="461"/>
      <c r="G44" s="460" t="str">
        <f>G2&amp;" Comments"</f>
        <v>2014-15 Comments</v>
      </c>
      <c r="H44" s="461"/>
      <c r="I44" s="460" t="str">
        <f>I2&amp;" Comments"</f>
        <v>2015-16 Comments</v>
      </c>
      <c r="J44" s="461"/>
      <c r="K44" s="460" t="str">
        <f>K2&amp;" Comments"</f>
        <v>2016-17 Comments</v>
      </c>
      <c r="L44" s="461"/>
      <c r="M44" s="460" t="str">
        <f>M2&amp;" Comments"</f>
        <v>2017-18 Comments</v>
      </c>
      <c r="N44" s="461"/>
      <c r="O44" s="460" t="str">
        <f>O2&amp;" Comments"</f>
        <v>2018-19 Comments</v>
      </c>
      <c r="P44" s="461"/>
      <c r="Q44" s="460" t="str">
        <f>Q2&amp;" Comments"</f>
        <v>2019-20 Comments</v>
      </c>
      <c r="R44" s="461"/>
      <c r="S44" s="460" t="str">
        <f>S2&amp;" Comments"</f>
        <v>2020-21 Comments</v>
      </c>
      <c r="T44" s="461"/>
      <c r="U44" s="460" t="str">
        <f>U2&amp;" Comments"</f>
        <v>2021-22 Comments</v>
      </c>
      <c r="V44" s="461"/>
      <c r="W44" s="460" t="str">
        <f>W2&amp;" Comments"</f>
        <v>2022-23 Comments</v>
      </c>
      <c r="X44" s="461"/>
      <c r="Y44" s="460" t="str">
        <f>Y2&amp;" Comments"</f>
        <v>2023-24 Comments</v>
      </c>
      <c r="Z44" s="461"/>
      <c r="AA44" s="210"/>
      <c r="AB44" s="211"/>
      <c r="AC44" s="211"/>
      <c r="AD44" s="211"/>
      <c r="AE44" s="211"/>
      <c r="AF44" s="211"/>
    </row>
    <row r="45" spans="2:37" ht="154.5" customHeight="1" x14ac:dyDescent="0.25">
      <c r="B45" s="212"/>
      <c r="C45" s="212"/>
      <c r="D45" s="212"/>
      <c r="E45" s="458"/>
      <c r="F45" s="459"/>
      <c r="G45" s="458"/>
      <c r="H45" s="459"/>
      <c r="I45" s="458"/>
      <c r="J45" s="459"/>
      <c r="K45" s="458"/>
      <c r="L45" s="459"/>
      <c r="M45" s="458"/>
      <c r="N45" s="459"/>
      <c r="O45" s="458"/>
      <c r="P45" s="459"/>
      <c r="Q45" s="458"/>
      <c r="R45" s="459"/>
      <c r="S45" s="458"/>
      <c r="T45" s="459"/>
      <c r="U45" s="464"/>
      <c r="V45" s="465"/>
      <c r="W45" s="458"/>
      <c r="X45" s="459"/>
      <c r="Y45" s="462"/>
      <c r="Z45" s="463"/>
      <c r="AA45" s="213"/>
      <c r="AB45" s="212"/>
      <c r="AC45" s="212"/>
      <c r="AD45" s="212"/>
      <c r="AE45" s="212"/>
      <c r="AF45" s="212"/>
    </row>
    <row r="47" spans="2:37" x14ac:dyDescent="0.25">
      <c r="B47" s="214"/>
    </row>
  </sheetData>
  <sheetProtection formatColumns="0" insertRows="0"/>
  <mergeCells count="35">
    <mergeCell ref="Y44:Z44"/>
    <mergeCell ref="Y45:Z45"/>
    <mergeCell ref="E45:F45"/>
    <mergeCell ref="G45:H45"/>
    <mergeCell ref="I45:J45"/>
    <mergeCell ref="K45:L45"/>
    <mergeCell ref="M45:N45"/>
    <mergeCell ref="O44:P44"/>
    <mergeCell ref="Q44:R44"/>
    <mergeCell ref="S44:T44"/>
    <mergeCell ref="U45:V45"/>
    <mergeCell ref="W45:X45"/>
    <mergeCell ref="U44:V44"/>
    <mergeCell ref="W44:X44"/>
    <mergeCell ref="O45:P45"/>
    <mergeCell ref="Q45:R45"/>
    <mergeCell ref="S45:T45"/>
    <mergeCell ref="E44:F44"/>
    <mergeCell ref="G44:H44"/>
    <mergeCell ref="I44:J44"/>
    <mergeCell ref="K44:L44"/>
    <mergeCell ref="M44:N44"/>
    <mergeCell ref="E1:X1"/>
    <mergeCell ref="AB1:AK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dataValidations count="6">
    <dataValidation type="list" allowBlank="1" showInputMessage="1" showErrorMessage="1" sqref="C23:C41 C4:C14" xr:uid="{00000000-0002-0000-0100-000000000000}">
      <formula1>"UnresGen, UnresAuxOprt, Restrct"</formula1>
    </dataValidation>
    <dataValidation type="list" allowBlank="1" showInputMessage="1" showErrorMessage="1" sqref="L24:L41 F23:F41 M33:M34 J23:J41 H23:H41 N24:N41 L23:O23 P23:P41 Q23 R23:R41 S23 T23:T41 U23 V23:V41 Z4:AA14 W23 L4:L14 H4:H14 J4:J14 V4:V14 T4:T14 R4:R14 P4:P14 F4:F14 N4:N14 Y23 X4:X14 X23:X41 Z23:AA41" xr:uid="{00000000-0002-0000-0100-000001000000}">
      <formula1>"SCH, QCH, SEM, SES, APP, DAY, EACH, MO, ONCE, SUM, VAR, YEAR,DSC"</formula1>
    </dataValidation>
    <dataValidation type="decimal" operator="greaterThanOrEqual" allowBlank="1" showInputMessage="1" showErrorMessage="1" errorTitle="Data Type Error" error="Value must be a number greater than or equal to 0." sqref="AB15:AK15" xr:uid="{00000000-0002-0000-0100-000002000000}">
      <formula1>0</formula1>
    </dataValidation>
    <dataValidation type="list" allowBlank="1" showInputMessage="1" showErrorMessage="1" sqref="C15" xr:uid="{00000000-0002-0000-0100-000003000000}">
      <formula1>rev_class</formula1>
    </dataValidation>
    <dataValidation type="decimal" operator="greaterThanOrEqual" allowBlank="1" showInputMessage="1" showErrorMessage="1" errorTitle="data type error" error="value must be number greater or equal to 0" sqref="K24:K32 U24:U42 D23:E41 AB23:AK43 G23:G41 I23:I41 K35:K41 M35:M41 O24:O42 Q24:Q42 S24:S42 AB16:AK21 W24:W42 G4:G14 AB4:AK14 K4:K14 S4:S14 Q4:Q14 O4:O14 U4:U14 D4:E14 I4:I14 Y4:Y14 M4:M14 Y24:Y42 W4:W14" xr:uid="{00000000-0002-0000-0100-000004000000}">
      <formula1>0</formula1>
    </dataValidation>
    <dataValidation type="list" allowBlank="1" showInputMessage="1" showErrorMessage="1" sqref="J15 H15 F15 L15 N15 P15 R15 T15 V15 X15 Z15:AA15" xr:uid="{00000000-0002-0000-0100-000005000000}">
      <formula1>fee_unit</formula1>
    </dataValidation>
  </dataValidations>
  <pageMargins left="0.25" right="0.25" top="0.75" bottom="0.75" header="0.3" footer="0.3"/>
  <pageSetup scale="1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C148"/>
  <sheetViews>
    <sheetView zoomScale="90" zoomScaleNormal="90" workbookViewId="0">
      <pane xSplit="1" ySplit="6" topLeftCell="BM7" activePane="bottomRight" state="frozen"/>
      <selection pane="topRight" activeCell="B1" sqref="B1"/>
      <selection pane="bottomLeft" activeCell="A7" sqref="A7"/>
      <selection pane="bottomRight" activeCell="BX10" sqref="BX10"/>
    </sheetView>
  </sheetViews>
  <sheetFormatPr defaultColWidth="11.42578125" defaultRowHeight="14.25" x14ac:dyDescent="0.2"/>
  <cols>
    <col min="1" max="1" width="61.5703125" style="330" customWidth="1"/>
    <col min="2" max="2" width="12.28515625" style="387" hidden="1" customWidth="1"/>
    <col min="3" max="11" width="12.28515625" style="386" hidden="1" customWidth="1"/>
    <col min="12" max="12" width="12.28515625" style="330" hidden="1" customWidth="1"/>
    <col min="13" max="21" width="12.28515625" style="386" hidden="1" customWidth="1"/>
    <col min="22" max="22" width="12.28515625" style="330" hidden="1" customWidth="1"/>
    <col min="23" max="31" width="12.28515625" style="386" hidden="1" customWidth="1"/>
    <col min="32" max="32" width="12.28515625" style="330" hidden="1" customWidth="1"/>
    <col min="33" max="41" width="12.28515625" style="386" hidden="1" customWidth="1"/>
    <col min="42" max="42" width="12.28515625" style="330" hidden="1" customWidth="1"/>
    <col min="43" max="51" width="12.28515625" style="386" hidden="1" customWidth="1"/>
    <col min="52" max="52" width="12.28515625" style="330" customWidth="1"/>
    <col min="53" max="61" width="12.28515625" style="386" customWidth="1"/>
    <col min="62" max="62" width="12.28515625" style="330" customWidth="1"/>
    <col min="63" max="71" width="12.28515625" style="386" customWidth="1"/>
    <col min="72" max="72" width="12.28515625" style="330" customWidth="1"/>
    <col min="73" max="81" width="12.28515625" style="386" customWidth="1"/>
    <col min="82" max="701" width="11.42578125" style="330"/>
    <col min="702" max="702" width="0" style="330" hidden="1" customWidth="1"/>
    <col min="703" max="16384" width="11.42578125" style="330"/>
  </cols>
  <sheetData>
    <row r="1" spans="1:81" s="219" customFormat="1" ht="15" customHeight="1" thickBot="1" x14ac:dyDescent="0.4">
      <c r="A1" s="216"/>
      <c r="B1" s="217"/>
      <c r="C1" s="218"/>
      <c r="D1" s="218"/>
      <c r="E1" s="218"/>
      <c r="F1" s="218"/>
      <c r="G1" s="218"/>
      <c r="H1" s="218"/>
      <c r="I1" s="218"/>
      <c r="J1" s="218"/>
      <c r="K1" s="218"/>
      <c r="L1" s="216"/>
      <c r="M1" s="218"/>
      <c r="N1" s="218"/>
      <c r="O1" s="218"/>
      <c r="P1" s="218"/>
      <c r="Q1" s="218"/>
      <c r="R1" s="218"/>
      <c r="S1" s="218"/>
      <c r="T1" s="218"/>
      <c r="U1" s="218"/>
      <c r="V1" s="217"/>
      <c r="W1" s="218"/>
      <c r="X1" s="218"/>
      <c r="Y1" s="218"/>
      <c r="Z1" s="218"/>
      <c r="AA1" s="218"/>
      <c r="AB1" s="218"/>
      <c r="AC1" s="218"/>
      <c r="AD1" s="218"/>
      <c r="AE1" s="218"/>
      <c r="AF1" s="217"/>
      <c r="AG1" s="218"/>
      <c r="AH1" s="218"/>
      <c r="AI1" s="218"/>
      <c r="AJ1" s="218"/>
      <c r="AK1" s="218"/>
      <c r="AL1" s="218"/>
      <c r="AM1" s="218"/>
      <c r="AN1" s="218"/>
      <c r="AO1" s="218"/>
      <c r="AP1" s="217"/>
      <c r="AQ1" s="218"/>
      <c r="AR1" s="218"/>
      <c r="AS1" s="218"/>
      <c r="AT1" s="218"/>
      <c r="AU1" s="218"/>
      <c r="AV1" s="218"/>
      <c r="AW1" s="218"/>
      <c r="AX1" s="218"/>
      <c r="AY1" s="218"/>
      <c r="AZ1" s="217"/>
      <c r="BA1" s="218"/>
      <c r="BB1" s="218"/>
      <c r="BC1" s="218"/>
      <c r="BD1" s="218"/>
      <c r="BE1" s="218"/>
      <c r="BF1" s="218"/>
      <c r="BG1" s="218"/>
      <c r="BH1" s="218"/>
      <c r="BI1" s="218"/>
      <c r="BJ1" s="217"/>
      <c r="BK1" s="218"/>
      <c r="BL1" s="218"/>
      <c r="BM1" s="218"/>
      <c r="BN1" s="218"/>
      <c r="BO1" s="218"/>
      <c r="BP1" s="218"/>
      <c r="BQ1" s="218"/>
      <c r="BR1" s="218"/>
      <c r="BS1" s="218"/>
      <c r="BT1" s="217"/>
      <c r="BU1" s="218"/>
      <c r="BV1" s="218"/>
      <c r="BW1" s="218"/>
      <c r="BX1" s="218"/>
      <c r="BY1" s="218"/>
      <c r="BZ1" s="218"/>
      <c r="CA1" s="218"/>
      <c r="CB1" s="218"/>
      <c r="CC1" s="218"/>
    </row>
    <row r="2" spans="1:81" s="222" customFormat="1" ht="18" x14ac:dyDescent="0.25">
      <c r="A2" s="220"/>
      <c r="B2" s="467" t="s">
        <v>3</v>
      </c>
      <c r="C2" s="468"/>
      <c r="D2" s="468"/>
      <c r="E2" s="468"/>
      <c r="F2" s="468"/>
      <c r="G2" s="468"/>
      <c r="H2" s="468"/>
      <c r="I2" s="468"/>
      <c r="J2" s="468"/>
      <c r="K2" s="469"/>
      <c r="L2" s="533" t="s">
        <v>4</v>
      </c>
      <c r="M2" s="534"/>
      <c r="N2" s="534"/>
      <c r="O2" s="534"/>
      <c r="P2" s="534"/>
      <c r="Q2" s="534"/>
      <c r="R2" s="534"/>
      <c r="S2" s="534"/>
      <c r="T2" s="534"/>
      <c r="U2" s="535"/>
      <c r="V2" s="530" t="s">
        <v>5</v>
      </c>
      <c r="W2" s="531"/>
      <c r="X2" s="531"/>
      <c r="Y2" s="531"/>
      <c r="Z2" s="531"/>
      <c r="AA2" s="531"/>
      <c r="AB2" s="531"/>
      <c r="AC2" s="531"/>
      <c r="AD2" s="531"/>
      <c r="AE2" s="532"/>
      <c r="AF2" s="518" t="s">
        <v>6</v>
      </c>
      <c r="AG2" s="519"/>
      <c r="AH2" s="519"/>
      <c r="AI2" s="519"/>
      <c r="AJ2" s="519"/>
      <c r="AK2" s="519"/>
      <c r="AL2" s="519"/>
      <c r="AM2" s="519"/>
      <c r="AN2" s="519"/>
      <c r="AO2" s="520"/>
      <c r="AP2" s="515" t="s">
        <v>7</v>
      </c>
      <c r="AQ2" s="516"/>
      <c r="AR2" s="516"/>
      <c r="AS2" s="516"/>
      <c r="AT2" s="516"/>
      <c r="AU2" s="516"/>
      <c r="AV2" s="516"/>
      <c r="AW2" s="516"/>
      <c r="AX2" s="516"/>
      <c r="AY2" s="517"/>
      <c r="AZ2" s="470" t="s">
        <v>8</v>
      </c>
      <c r="BA2" s="471"/>
      <c r="BB2" s="471"/>
      <c r="BC2" s="471"/>
      <c r="BD2" s="471"/>
      <c r="BE2" s="471"/>
      <c r="BF2" s="471"/>
      <c r="BG2" s="471"/>
      <c r="BH2" s="471"/>
      <c r="BI2" s="472"/>
      <c r="BJ2" s="509" t="s">
        <v>9</v>
      </c>
      <c r="BK2" s="510"/>
      <c r="BL2" s="510"/>
      <c r="BM2" s="510"/>
      <c r="BN2" s="510"/>
      <c r="BO2" s="510"/>
      <c r="BP2" s="510"/>
      <c r="BQ2" s="510"/>
      <c r="BR2" s="510"/>
      <c r="BS2" s="221"/>
      <c r="BT2" s="512" t="s">
        <v>10</v>
      </c>
      <c r="BU2" s="513"/>
      <c r="BV2" s="513"/>
      <c r="BW2" s="513"/>
      <c r="BX2" s="513"/>
      <c r="BY2" s="513"/>
      <c r="BZ2" s="513"/>
      <c r="CA2" s="513"/>
      <c r="CB2" s="513"/>
      <c r="CC2" s="514"/>
    </row>
    <row r="3" spans="1:81" s="247" customFormat="1" x14ac:dyDescent="0.2">
      <c r="A3" s="223"/>
      <c r="B3" s="224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7"/>
      <c r="N3" s="227"/>
      <c r="O3" s="227"/>
      <c r="P3" s="227"/>
      <c r="Q3" s="227"/>
      <c r="R3" s="227"/>
      <c r="S3" s="227"/>
      <c r="T3" s="227"/>
      <c r="U3" s="228"/>
      <c r="V3" s="229"/>
      <c r="W3" s="230"/>
      <c r="X3" s="230"/>
      <c r="Y3" s="230"/>
      <c r="Z3" s="230"/>
      <c r="AA3" s="230"/>
      <c r="AB3" s="230"/>
      <c r="AC3" s="230"/>
      <c r="AD3" s="230"/>
      <c r="AE3" s="231"/>
      <c r="AF3" s="232"/>
      <c r="AG3" s="233"/>
      <c r="AH3" s="233"/>
      <c r="AI3" s="233"/>
      <c r="AJ3" s="233"/>
      <c r="AK3" s="233"/>
      <c r="AL3" s="233"/>
      <c r="AM3" s="233"/>
      <c r="AN3" s="233"/>
      <c r="AO3" s="234"/>
      <c r="AP3" s="235"/>
      <c r="AQ3" s="236"/>
      <c r="AR3" s="236"/>
      <c r="AS3" s="236"/>
      <c r="AT3" s="236"/>
      <c r="AU3" s="236"/>
      <c r="AV3" s="236"/>
      <c r="AW3" s="236"/>
      <c r="AX3" s="236"/>
      <c r="AY3" s="237"/>
      <c r="AZ3" s="238"/>
      <c r="BA3" s="239"/>
      <c r="BB3" s="239"/>
      <c r="BC3" s="239"/>
      <c r="BD3" s="239"/>
      <c r="BE3" s="239"/>
      <c r="BF3" s="239"/>
      <c r="BG3" s="239"/>
      <c r="BH3" s="239"/>
      <c r="BI3" s="240"/>
      <c r="BJ3" s="241"/>
      <c r="BK3" s="242"/>
      <c r="BL3" s="242"/>
      <c r="BM3" s="242"/>
      <c r="BN3" s="242"/>
      <c r="BO3" s="242"/>
      <c r="BP3" s="242"/>
      <c r="BQ3" s="242"/>
      <c r="BR3" s="242"/>
      <c r="BS3" s="243"/>
      <c r="BT3" s="244"/>
      <c r="BU3" s="245"/>
      <c r="BV3" s="245"/>
      <c r="BW3" s="245"/>
      <c r="BX3" s="245"/>
      <c r="BY3" s="245"/>
      <c r="BZ3" s="245"/>
      <c r="CA3" s="245"/>
      <c r="CB3" s="245"/>
      <c r="CC3" s="246"/>
    </row>
    <row r="4" spans="1:81" s="247" customFormat="1" x14ac:dyDescent="0.2">
      <c r="A4" s="223"/>
      <c r="B4" s="224"/>
      <c r="C4" s="225"/>
      <c r="D4" s="225"/>
      <c r="E4" s="225"/>
      <c r="F4" s="225"/>
      <c r="G4" s="225"/>
      <c r="H4" s="225"/>
      <c r="I4" s="225"/>
      <c r="J4" s="225"/>
      <c r="K4" s="225"/>
      <c r="L4" s="226"/>
      <c r="M4" s="227"/>
      <c r="N4" s="227"/>
      <c r="O4" s="227"/>
      <c r="P4" s="227"/>
      <c r="Q4" s="227"/>
      <c r="R4" s="227"/>
      <c r="S4" s="227"/>
      <c r="T4" s="227"/>
      <c r="U4" s="228"/>
      <c r="V4" s="229"/>
      <c r="W4" s="230"/>
      <c r="X4" s="230"/>
      <c r="Y4" s="230"/>
      <c r="Z4" s="230"/>
      <c r="AA4" s="230"/>
      <c r="AB4" s="230"/>
      <c r="AC4" s="230"/>
      <c r="AD4" s="230"/>
      <c r="AE4" s="231"/>
      <c r="AF4" s="232"/>
      <c r="AG4" s="233"/>
      <c r="AH4" s="233"/>
      <c r="AI4" s="233"/>
      <c r="AJ4" s="233"/>
      <c r="AK4" s="233"/>
      <c r="AL4" s="233"/>
      <c r="AM4" s="233"/>
      <c r="AN4" s="233"/>
      <c r="AO4" s="234"/>
      <c r="AP4" s="235"/>
      <c r="AQ4" s="236"/>
      <c r="AR4" s="236"/>
      <c r="AS4" s="236"/>
      <c r="AT4" s="236"/>
      <c r="AU4" s="236"/>
      <c r="AV4" s="236"/>
      <c r="AW4" s="236"/>
      <c r="AX4" s="236"/>
      <c r="AY4" s="237"/>
      <c r="AZ4" s="238"/>
      <c r="BA4" s="239"/>
      <c r="BB4" s="239"/>
      <c r="BC4" s="239"/>
      <c r="BD4" s="239"/>
      <c r="BE4" s="239"/>
      <c r="BF4" s="239"/>
      <c r="BG4" s="239"/>
      <c r="BH4" s="239"/>
      <c r="BI4" s="240"/>
      <c r="BJ4" s="241"/>
      <c r="BK4" s="242"/>
      <c r="BL4" s="242"/>
      <c r="BM4" s="242"/>
      <c r="BN4" s="242"/>
      <c r="BO4" s="242"/>
      <c r="BP4" s="242"/>
      <c r="BQ4" s="242"/>
      <c r="BR4" s="242"/>
      <c r="BS4" s="243"/>
      <c r="BT4" s="244"/>
      <c r="BU4" s="245"/>
      <c r="BV4" s="245"/>
      <c r="BW4" s="245"/>
      <c r="BX4" s="245"/>
      <c r="BY4" s="245"/>
      <c r="BZ4" s="245"/>
      <c r="CA4" s="245"/>
      <c r="CB4" s="245"/>
      <c r="CC4" s="246"/>
    </row>
    <row r="5" spans="1:81" s="247" customFormat="1" x14ac:dyDescent="0.2">
      <c r="A5" s="223"/>
      <c r="B5" s="248"/>
      <c r="C5" s="249"/>
      <c r="D5" s="249"/>
      <c r="E5" s="477" t="s">
        <v>68</v>
      </c>
      <c r="F5" s="477"/>
      <c r="G5" s="477"/>
      <c r="H5" s="477"/>
      <c r="I5" s="477"/>
      <c r="J5" s="250"/>
      <c r="K5" s="251"/>
      <c r="L5" s="252"/>
      <c r="M5" s="253"/>
      <c r="N5" s="253"/>
      <c r="O5" s="478" t="s">
        <v>68</v>
      </c>
      <c r="P5" s="478"/>
      <c r="Q5" s="478"/>
      <c r="R5" s="478"/>
      <c r="S5" s="478"/>
      <c r="T5" s="254"/>
      <c r="U5" s="255"/>
      <c r="V5" s="256"/>
      <c r="W5" s="257"/>
      <c r="X5" s="257"/>
      <c r="Y5" s="479" t="s">
        <v>68</v>
      </c>
      <c r="Z5" s="479"/>
      <c r="AA5" s="479"/>
      <c r="AB5" s="479"/>
      <c r="AC5" s="479"/>
      <c r="AD5" s="258"/>
      <c r="AE5" s="259"/>
      <c r="AF5" s="260"/>
      <c r="AG5" s="261"/>
      <c r="AH5" s="261"/>
      <c r="AI5" s="480" t="s">
        <v>68</v>
      </c>
      <c r="AJ5" s="480"/>
      <c r="AK5" s="480"/>
      <c r="AL5" s="480"/>
      <c r="AM5" s="480"/>
      <c r="AN5" s="262"/>
      <c r="AO5" s="263"/>
      <c r="AP5" s="264"/>
      <c r="AQ5" s="265"/>
      <c r="AR5" s="265"/>
      <c r="AS5" s="476" t="s">
        <v>68</v>
      </c>
      <c r="AT5" s="476"/>
      <c r="AU5" s="476"/>
      <c r="AV5" s="476"/>
      <c r="AW5" s="476"/>
      <c r="AX5" s="266"/>
      <c r="AY5" s="267"/>
      <c r="AZ5" s="268"/>
      <c r="BA5" s="269"/>
      <c r="BB5" s="269"/>
      <c r="BC5" s="466" t="s">
        <v>68</v>
      </c>
      <c r="BD5" s="466"/>
      <c r="BE5" s="466"/>
      <c r="BF5" s="466"/>
      <c r="BG5" s="466"/>
      <c r="BH5" s="270"/>
      <c r="BI5" s="271"/>
      <c r="BJ5" s="272"/>
      <c r="BK5" s="273"/>
      <c r="BL5" s="273"/>
      <c r="BM5" s="511" t="s">
        <v>68</v>
      </c>
      <c r="BN5" s="511"/>
      <c r="BO5" s="511"/>
      <c r="BP5" s="511"/>
      <c r="BQ5" s="511"/>
      <c r="BR5" s="274"/>
      <c r="BS5" s="275"/>
      <c r="BT5" s="276"/>
      <c r="BU5" s="277"/>
      <c r="BV5" s="277"/>
      <c r="BW5" s="508" t="s">
        <v>68</v>
      </c>
      <c r="BX5" s="508"/>
      <c r="BY5" s="508"/>
      <c r="BZ5" s="508"/>
      <c r="CA5" s="508"/>
      <c r="CB5" s="278"/>
      <c r="CC5" s="279"/>
    </row>
    <row r="6" spans="1:81" s="329" customFormat="1" ht="51" customHeight="1" x14ac:dyDescent="0.2">
      <c r="A6" s="280" t="s">
        <v>69</v>
      </c>
      <c r="B6" s="281" t="s">
        <v>70</v>
      </c>
      <c r="C6" s="282" t="s">
        <v>71</v>
      </c>
      <c r="D6" s="283" t="s">
        <v>72</v>
      </c>
      <c r="E6" s="284" t="s">
        <v>73</v>
      </c>
      <c r="F6" s="282" t="s">
        <v>74</v>
      </c>
      <c r="G6" s="282" t="s">
        <v>75</v>
      </c>
      <c r="H6" s="282" t="s">
        <v>76</v>
      </c>
      <c r="I6" s="282" t="s">
        <v>77</v>
      </c>
      <c r="J6" s="285" t="s">
        <v>78</v>
      </c>
      <c r="K6" s="286" t="s">
        <v>79</v>
      </c>
      <c r="L6" s="287" t="s">
        <v>70</v>
      </c>
      <c r="M6" s="288" t="s">
        <v>71</v>
      </c>
      <c r="N6" s="289" t="s">
        <v>72</v>
      </c>
      <c r="O6" s="290" t="s">
        <v>73</v>
      </c>
      <c r="P6" s="288" t="s">
        <v>74</v>
      </c>
      <c r="Q6" s="288" t="s">
        <v>75</v>
      </c>
      <c r="R6" s="288" t="s">
        <v>76</v>
      </c>
      <c r="S6" s="288" t="s">
        <v>77</v>
      </c>
      <c r="T6" s="291" t="s">
        <v>78</v>
      </c>
      <c r="U6" s="292" t="s">
        <v>79</v>
      </c>
      <c r="V6" s="293" t="s">
        <v>70</v>
      </c>
      <c r="W6" s="294" t="s">
        <v>71</v>
      </c>
      <c r="X6" s="295" t="s">
        <v>72</v>
      </c>
      <c r="Y6" s="296" t="s">
        <v>73</v>
      </c>
      <c r="Z6" s="294" t="s">
        <v>74</v>
      </c>
      <c r="AA6" s="294" t="s">
        <v>75</v>
      </c>
      <c r="AB6" s="294" t="s">
        <v>76</v>
      </c>
      <c r="AC6" s="294" t="s">
        <v>77</v>
      </c>
      <c r="AD6" s="297" t="s">
        <v>78</v>
      </c>
      <c r="AE6" s="298" t="s">
        <v>79</v>
      </c>
      <c r="AF6" s="299" t="s">
        <v>70</v>
      </c>
      <c r="AG6" s="300" t="s">
        <v>71</v>
      </c>
      <c r="AH6" s="301" t="s">
        <v>72</v>
      </c>
      <c r="AI6" s="302" t="s">
        <v>73</v>
      </c>
      <c r="AJ6" s="300" t="s">
        <v>74</v>
      </c>
      <c r="AK6" s="300" t="s">
        <v>75</v>
      </c>
      <c r="AL6" s="300" t="s">
        <v>76</v>
      </c>
      <c r="AM6" s="300" t="s">
        <v>77</v>
      </c>
      <c r="AN6" s="303" t="s">
        <v>78</v>
      </c>
      <c r="AO6" s="304" t="s">
        <v>79</v>
      </c>
      <c r="AP6" s="305" t="s">
        <v>70</v>
      </c>
      <c r="AQ6" s="306" t="s">
        <v>71</v>
      </c>
      <c r="AR6" s="307" t="s">
        <v>72</v>
      </c>
      <c r="AS6" s="308" t="s">
        <v>73</v>
      </c>
      <c r="AT6" s="306" t="s">
        <v>74</v>
      </c>
      <c r="AU6" s="306" t="s">
        <v>75</v>
      </c>
      <c r="AV6" s="306" t="s">
        <v>76</v>
      </c>
      <c r="AW6" s="306" t="s">
        <v>77</v>
      </c>
      <c r="AX6" s="309" t="s">
        <v>78</v>
      </c>
      <c r="AY6" s="310" t="s">
        <v>79</v>
      </c>
      <c r="AZ6" s="311" t="s">
        <v>70</v>
      </c>
      <c r="BA6" s="312" t="s">
        <v>71</v>
      </c>
      <c r="BB6" s="313" t="s">
        <v>72</v>
      </c>
      <c r="BC6" s="314" t="s">
        <v>73</v>
      </c>
      <c r="BD6" s="312" t="s">
        <v>74</v>
      </c>
      <c r="BE6" s="312" t="s">
        <v>75</v>
      </c>
      <c r="BF6" s="312" t="s">
        <v>76</v>
      </c>
      <c r="BG6" s="312" t="s">
        <v>77</v>
      </c>
      <c r="BH6" s="315" t="s">
        <v>78</v>
      </c>
      <c r="BI6" s="316" t="s">
        <v>79</v>
      </c>
      <c r="BJ6" s="317" t="s">
        <v>70</v>
      </c>
      <c r="BK6" s="318" t="s">
        <v>71</v>
      </c>
      <c r="BL6" s="319" t="s">
        <v>72</v>
      </c>
      <c r="BM6" s="320" t="s">
        <v>73</v>
      </c>
      <c r="BN6" s="318" t="s">
        <v>74</v>
      </c>
      <c r="BO6" s="318" t="s">
        <v>75</v>
      </c>
      <c r="BP6" s="318" t="s">
        <v>76</v>
      </c>
      <c r="BQ6" s="318" t="s">
        <v>77</v>
      </c>
      <c r="BR6" s="321" t="s">
        <v>78</v>
      </c>
      <c r="BS6" s="322" t="s">
        <v>79</v>
      </c>
      <c r="BT6" s="323" t="s">
        <v>70</v>
      </c>
      <c r="BU6" s="324" t="s">
        <v>71</v>
      </c>
      <c r="BV6" s="325" t="s">
        <v>72</v>
      </c>
      <c r="BW6" s="326" t="s">
        <v>73</v>
      </c>
      <c r="BX6" s="324" t="s">
        <v>74</v>
      </c>
      <c r="BY6" s="324" t="s">
        <v>75</v>
      </c>
      <c r="BZ6" s="324" t="s">
        <v>76</v>
      </c>
      <c r="CA6" s="324" t="s">
        <v>77</v>
      </c>
      <c r="CB6" s="327" t="s">
        <v>78</v>
      </c>
      <c r="CC6" s="328" t="s">
        <v>79</v>
      </c>
    </row>
    <row r="7" spans="1:81" ht="15.95" customHeight="1" x14ac:dyDescent="0.2">
      <c r="B7" s="331"/>
      <c r="C7" s="332"/>
      <c r="D7" s="333"/>
      <c r="E7" s="334"/>
      <c r="F7" s="334"/>
      <c r="G7" s="334"/>
      <c r="H7" s="334"/>
      <c r="I7" s="334"/>
      <c r="J7" s="334"/>
      <c r="K7" s="335"/>
      <c r="L7" s="331"/>
      <c r="M7" s="332"/>
      <c r="N7" s="333"/>
      <c r="O7" s="334"/>
      <c r="P7" s="334"/>
      <c r="Q7" s="334"/>
      <c r="R7" s="334"/>
      <c r="S7" s="334"/>
      <c r="T7" s="334"/>
      <c r="U7" s="335"/>
      <c r="V7" s="331"/>
      <c r="W7" s="332"/>
      <c r="X7" s="333"/>
      <c r="Y7" s="334"/>
      <c r="Z7" s="334"/>
      <c r="AA7" s="334"/>
      <c r="AB7" s="334"/>
      <c r="AC7" s="334"/>
      <c r="AD7" s="334"/>
      <c r="AE7" s="335"/>
      <c r="AF7" s="331"/>
      <c r="AG7" s="332"/>
      <c r="AH7" s="333"/>
      <c r="AI7" s="334"/>
      <c r="AJ7" s="334"/>
      <c r="AK7" s="334"/>
      <c r="AL7" s="334"/>
      <c r="AM7" s="334"/>
      <c r="AN7" s="334"/>
      <c r="AO7" s="335"/>
      <c r="AP7" s="331"/>
      <c r="AQ7" s="332"/>
      <c r="AR7" s="333"/>
      <c r="AS7" s="334"/>
      <c r="AT7" s="334"/>
      <c r="AU7" s="334"/>
      <c r="AV7" s="334"/>
      <c r="AW7" s="334"/>
      <c r="AX7" s="334"/>
      <c r="AY7" s="335"/>
      <c r="AZ7" s="331"/>
      <c r="BA7" s="332"/>
      <c r="BB7" s="333"/>
      <c r="BC7" s="334"/>
      <c r="BD7" s="334"/>
      <c r="BE7" s="334"/>
      <c r="BF7" s="334"/>
      <c r="BG7" s="334"/>
      <c r="BH7" s="334"/>
      <c r="BI7" s="335"/>
      <c r="BJ7" s="331"/>
      <c r="BK7" s="332"/>
      <c r="BL7" s="333"/>
      <c r="BM7" s="334"/>
      <c r="BN7" s="334"/>
      <c r="BO7" s="334"/>
      <c r="BP7" s="334"/>
      <c r="BQ7" s="334"/>
      <c r="BR7" s="334"/>
      <c r="BS7" s="335"/>
      <c r="BT7" s="331"/>
      <c r="BU7" s="332"/>
      <c r="BV7" s="333"/>
      <c r="BW7" s="334"/>
      <c r="BX7" s="334"/>
      <c r="BY7" s="334"/>
      <c r="BZ7" s="334"/>
      <c r="CA7" s="334"/>
      <c r="CB7" s="334"/>
      <c r="CC7" s="335"/>
    </row>
    <row r="8" spans="1:81" s="337" customFormat="1" ht="15.95" customHeight="1" x14ac:dyDescent="0.25">
      <c r="A8" s="336" t="s">
        <v>80</v>
      </c>
      <c r="B8" s="331"/>
      <c r="C8" s="332"/>
      <c r="D8" s="332"/>
      <c r="E8" s="334"/>
      <c r="F8" s="334"/>
      <c r="G8" s="334"/>
      <c r="H8" s="334"/>
      <c r="I8" s="334"/>
      <c r="J8" s="334"/>
      <c r="K8" s="335"/>
      <c r="L8" s="331"/>
      <c r="M8" s="332"/>
      <c r="N8" s="332"/>
      <c r="O8" s="334"/>
      <c r="P8" s="334"/>
      <c r="Q8" s="334"/>
      <c r="R8" s="334"/>
      <c r="S8" s="334"/>
      <c r="T8" s="334"/>
      <c r="U8" s="335"/>
      <c r="V8" s="331"/>
      <c r="W8" s="332"/>
      <c r="X8" s="332"/>
      <c r="Y8" s="334"/>
      <c r="Z8" s="334"/>
      <c r="AA8" s="334"/>
      <c r="AB8" s="334"/>
      <c r="AC8" s="334"/>
      <c r="AD8" s="334"/>
      <c r="AE8" s="335"/>
      <c r="AF8" s="331"/>
      <c r="AG8" s="332"/>
      <c r="AH8" s="332"/>
      <c r="AI8" s="334"/>
      <c r="AJ8" s="334"/>
      <c r="AK8" s="334"/>
      <c r="AL8" s="334"/>
      <c r="AM8" s="334"/>
      <c r="AN8" s="334"/>
      <c r="AO8" s="335"/>
      <c r="AP8" s="331"/>
      <c r="AQ8" s="332"/>
      <c r="AR8" s="332"/>
      <c r="AS8" s="334"/>
      <c r="AT8" s="334"/>
      <c r="AU8" s="334"/>
      <c r="AV8" s="334"/>
      <c r="AW8" s="334"/>
      <c r="AX8" s="334"/>
      <c r="AY8" s="335"/>
      <c r="AZ8" s="331"/>
      <c r="BA8" s="332"/>
      <c r="BB8" s="332"/>
      <c r="BC8" s="334"/>
      <c r="BD8" s="334"/>
      <c r="BE8" s="334"/>
      <c r="BF8" s="334"/>
      <c r="BG8" s="334"/>
      <c r="BH8" s="334"/>
      <c r="BI8" s="335"/>
      <c r="BJ8" s="331"/>
      <c r="BK8" s="332"/>
      <c r="BL8" s="332"/>
      <c r="BM8" s="334"/>
      <c r="BN8" s="334"/>
      <c r="BO8" s="334"/>
      <c r="BP8" s="334"/>
      <c r="BQ8" s="334"/>
      <c r="BR8" s="334"/>
      <c r="BS8" s="335"/>
      <c r="BT8" s="331"/>
      <c r="BU8" s="332"/>
      <c r="BV8" s="332"/>
      <c r="BW8" s="334"/>
      <c r="BX8" s="334"/>
      <c r="BY8" s="334"/>
      <c r="BZ8" s="334"/>
      <c r="CA8" s="334"/>
      <c r="CB8" s="334"/>
      <c r="CC8" s="335"/>
    </row>
    <row r="9" spans="1:81" ht="15.95" customHeight="1" x14ac:dyDescent="0.2">
      <c r="A9" s="338"/>
      <c r="B9" s="331"/>
      <c r="C9" s="332"/>
      <c r="D9" s="332"/>
      <c r="E9" s="334"/>
      <c r="F9" s="334"/>
      <c r="G9" s="334"/>
      <c r="H9" s="334"/>
      <c r="I9" s="334"/>
      <c r="J9" s="334"/>
      <c r="K9" s="335"/>
      <c r="L9" s="331"/>
      <c r="M9" s="332"/>
      <c r="N9" s="332"/>
      <c r="O9" s="334"/>
      <c r="P9" s="334"/>
      <c r="Q9" s="334"/>
      <c r="R9" s="334"/>
      <c r="S9" s="334"/>
      <c r="T9" s="334"/>
      <c r="U9" s="335"/>
      <c r="V9" s="331"/>
      <c r="W9" s="332"/>
      <c r="X9" s="332"/>
      <c r="Y9" s="334"/>
      <c r="Z9" s="334"/>
      <c r="AA9" s="334"/>
      <c r="AB9" s="334"/>
      <c r="AC9" s="334"/>
      <c r="AD9" s="334"/>
      <c r="AE9" s="335"/>
      <c r="AF9" s="331"/>
      <c r="AG9" s="332"/>
      <c r="AH9" s="332"/>
      <c r="AI9" s="334"/>
      <c r="AJ9" s="334"/>
      <c r="AK9" s="334"/>
      <c r="AL9" s="334"/>
      <c r="AM9" s="334"/>
      <c r="AN9" s="334"/>
      <c r="AO9" s="335"/>
      <c r="AP9" s="331"/>
      <c r="AQ9" s="332"/>
      <c r="AR9" s="332"/>
      <c r="AS9" s="334"/>
      <c r="AT9" s="334"/>
      <c r="AU9" s="334"/>
      <c r="AV9" s="334"/>
      <c r="AW9" s="334"/>
      <c r="AX9" s="334"/>
      <c r="AY9" s="335"/>
      <c r="AZ9" s="331"/>
      <c r="BA9" s="332"/>
      <c r="BB9" s="332"/>
      <c r="BC9" s="334"/>
      <c r="BD9" s="334"/>
      <c r="BE9" s="334"/>
      <c r="BF9" s="334"/>
      <c r="BG9" s="334"/>
      <c r="BH9" s="334"/>
      <c r="BI9" s="335"/>
      <c r="BJ9" s="331"/>
      <c r="BK9" s="332"/>
      <c r="BL9" s="332"/>
      <c r="BM9" s="334"/>
      <c r="BN9" s="334"/>
      <c r="BO9" s="334"/>
      <c r="BP9" s="334"/>
      <c r="BQ9" s="334"/>
      <c r="BR9" s="334"/>
      <c r="BS9" s="335"/>
      <c r="BT9" s="331"/>
      <c r="BU9" s="332"/>
      <c r="BV9" s="332"/>
      <c r="BW9" s="334"/>
      <c r="BX9" s="334"/>
      <c r="BY9" s="334"/>
      <c r="BZ9" s="334"/>
      <c r="CA9" s="334"/>
      <c r="CB9" s="334"/>
      <c r="CC9" s="335"/>
    </row>
    <row r="10" spans="1:81" ht="15.95" customHeight="1" x14ac:dyDescent="0.2">
      <c r="A10" s="339" t="s">
        <v>81</v>
      </c>
      <c r="B10" s="331"/>
      <c r="C10" s="332"/>
      <c r="D10" s="332"/>
      <c r="E10" s="334"/>
      <c r="F10" s="334"/>
      <c r="G10" s="334"/>
      <c r="H10" s="334"/>
      <c r="I10" s="334"/>
      <c r="J10" s="334"/>
      <c r="K10" s="335"/>
      <c r="L10" s="331"/>
      <c r="M10" s="332"/>
      <c r="N10" s="332"/>
      <c r="O10" s="334"/>
      <c r="P10" s="334"/>
      <c r="Q10" s="334"/>
      <c r="R10" s="334"/>
      <c r="S10" s="334"/>
      <c r="T10" s="334"/>
      <c r="U10" s="335"/>
      <c r="V10" s="331"/>
      <c r="W10" s="332"/>
      <c r="X10" s="332"/>
      <c r="Y10" s="334"/>
      <c r="Z10" s="334"/>
      <c r="AA10" s="334"/>
      <c r="AB10" s="334"/>
      <c r="AC10" s="334"/>
      <c r="AD10" s="334"/>
      <c r="AE10" s="335"/>
      <c r="AF10" s="331"/>
      <c r="AG10" s="332"/>
      <c r="AH10" s="332"/>
      <c r="AI10" s="334"/>
      <c r="AJ10" s="334"/>
      <c r="AK10" s="334"/>
      <c r="AL10" s="334"/>
      <c r="AM10" s="334"/>
      <c r="AN10" s="334"/>
      <c r="AO10" s="335"/>
      <c r="AP10" s="331"/>
      <c r="AQ10" s="332"/>
      <c r="AR10" s="332"/>
      <c r="AS10" s="334"/>
      <c r="AT10" s="334"/>
      <c r="AU10" s="334"/>
      <c r="AV10" s="334"/>
      <c r="AW10" s="334"/>
      <c r="AX10" s="334"/>
      <c r="AY10" s="335"/>
      <c r="AZ10" s="331"/>
      <c r="BA10" s="332"/>
      <c r="BB10" s="332"/>
      <c r="BC10" s="334"/>
      <c r="BD10" s="334"/>
      <c r="BE10" s="334"/>
      <c r="BF10" s="334"/>
      <c r="BG10" s="334"/>
      <c r="BH10" s="334"/>
      <c r="BI10" s="335"/>
      <c r="BJ10" s="331"/>
      <c r="BK10" s="332"/>
      <c r="BL10" s="332"/>
      <c r="BM10" s="334"/>
      <c r="BN10" s="334"/>
      <c r="BO10" s="334"/>
      <c r="BP10" s="334"/>
      <c r="BQ10" s="334"/>
      <c r="BR10" s="334"/>
      <c r="BS10" s="335"/>
      <c r="BT10" s="331"/>
      <c r="BU10" s="332"/>
      <c r="BV10" s="332"/>
      <c r="BW10" s="334"/>
      <c r="BX10" s="334"/>
      <c r="BY10" s="334"/>
      <c r="BZ10" s="334"/>
      <c r="CA10" s="334"/>
      <c r="CB10" s="334"/>
      <c r="CC10" s="335"/>
    </row>
    <row r="11" spans="1:81" ht="15.95" customHeight="1" x14ac:dyDescent="0.2">
      <c r="A11" s="340" t="s">
        <v>82</v>
      </c>
      <c r="B11" s="331">
        <v>98</v>
      </c>
      <c r="C11" s="332">
        <f t="shared" ref="C11:C12" si="0">SUM(E11:I11)</f>
        <v>30585</v>
      </c>
      <c r="D11" s="332">
        <f t="shared" ref="D11:D27" si="1">IFERROR(C11/B11,0)</f>
        <v>312.09183673469386</v>
      </c>
      <c r="E11" s="334"/>
      <c r="F11" s="334"/>
      <c r="G11" s="334">
        <v>30585</v>
      </c>
      <c r="H11" s="334"/>
      <c r="I11" s="334"/>
      <c r="J11" s="334">
        <v>30585</v>
      </c>
      <c r="K11" s="335">
        <f t="shared" ref="K11:K27" si="2">IF(J11=0,0,(IF(E11&lt;=J11,E11,J11)))</f>
        <v>0</v>
      </c>
      <c r="L11" s="331">
        <v>145</v>
      </c>
      <c r="M11" s="332">
        <f t="shared" ref="M11:M27" si="3">SUM(O11:S11)</f>
        <v>49429</v>
      </c>
      <c r="N11" s="332">
        <f t="shared" ref="N11:N27" si="4">IFERROR(M11/L11,0)</f>
        <v>340.88965517241377</v>
      </c>
      <c r="O11" s="334"/>
      <c r="P11" s="334"/>
      <c r="Q11" s="334">
        <v>49429</v>
      </c>
      <c r="R11" s="334"/>
      <c r="S11" s="334"/>
      <c r="T11" s="334">
        <v>49429</v>
      </c>
      <c r="U11" s="335">
        <f t="shared" ref="U11:U27" si="5">IF(T11=0,0,(IF(O11&lt;=T11,O11,T11)))</f>
        <v>0</v>
      </c>
      <c r="V11" s="331">
        <v>154</v>
      </c>
      <c r="W11" s="332">
        <f t="shared" ref="W11:W27" si="6">SUM(Y11:AC11)</f>
        <v>44733</v>
      </c>
      <c r="X11" s="332">
        <f t="shared" ref="X11:X27" si="7">IFERROR(W11/V11,0)</f>
        <v>290.47402597402595</v>
      </c>
      <c r="Y11" s="334"/>
      <c r="Z11" s="334"/>
      <c r="AA11" s="334">
        <v>44733</v>
      </c>
      <c r="AB11" s="334"/>
      <c r="AC11" s="334"/>
      <c r="AD11" s="334">
        <v>44733</v>
      </c>
      <c r="AE11" s="335">
        <f t="shared" ref="AE11:AE27" si="8">IF(AD11=0,0,(IF(Y11&lt;=AD11,Y11,AD11)))</f>
        <v>0</v>
      </c>
      <c r="AF11" s="331">
        <v>138</v>
      </c>
      <c r="AG11" s="332">
        <f t="shared" ref="AG11:AG27" si="9">SUM(AI11:AM11)</f>
        <v>42682</v>
      </c>
      <c r="AH11" s="332">
        <f t="shared" ref="AH11:AH27" si="10">IFERROR(AG11/AF11,0)</f>
        <v>309.28985507246375</v>
      </c>
      <c r="AI11" s="334"/>
      <c r="AJ11" s="334"/>
      <c r="AK11" s="334">
        <v>42682</v>
      </c>
      <c r="AL11" s="334"/>
      <c r="AM11" s="334"/>
      <c r="AN11" s="334">
        <v>42682</v>
      </c>
      <c r="AO11" s="335">
        <f t="shared" ref="AO11:AO27" si="11">IF(AN11=0,0,(IF(AI11&lt;=AN11,AI11,AN11)))</f>
        <v>0</v>
      </c>
      <c r="AP11" s="331">
        <v>185</v>
      </c>
      <c r="AQ11" s="332">
        <f t="shared" ref="AQ11:AQ27" si="12">SUM(AS11:AW11)</f>
        <v>62851</v>
      </c>
      <c r="AR11" s="332">
        <f t="shared" ref="AR11:AR27" si="13">IFERROR(AQ11/AP11,0)</f>
        <v>339.73513513513512</v>
      </c>
      <c r="AS11" s="334"/>
      <c r="AT11" s="334"/>
      <c r="AU11" s="334">
        <v>62851</v>
      </c>
      <c r="AV11" s="334"/>
      <c r="AW11" s="334"/>
      <c r="AX11" s="334">
        <v>62851</v>
      </c>
      <c r="AY11" s="335">
        <f t="shared" ref="AY11:AY27" si="14">IF(AX11=0,0,(IF(AS11&lt;=AX11,AS11,AX11)))</f>
        <v>0</v>
      </c>
      <c r="AZ11" s="331">
        <v>175</v>
      </c>
      <c r="BA11" s="332">
        <f t="shared" ref="BA11:BA27" si="15">SUM(BC11:BG11)</f>
        <v>70523</v>
      </c>
      <c r="BB11" s="332">
        <f t="shared" ref="BB11:BB27" si="16">IFERROR(BA11/AZ11,0)</f>
        <v>402.98857142857145</v>
      </c>
      <c r="BC11" s="334"/>
      <c r="BD11" s="334"/>
      <c r="BE11" s="334">
        <v>70523</v>
      </c>
      <c r="BF11" s="334"/>
      <c r="BG11" s="334"/>
      <c r="BH11" s="334">
        <v>70523</v>
      </c>
      <c r="BI11" s="335">
        <f t="shared" ref="BI11:BI27" si="17">IF(BH11=0,0,(IF(BC11&lt;=BH11,BC11,BH11)))</f>
        <v>0</v>
      </c>
      <c r="BJ11" s="331">
        <v>255</v>
      </c>
      <c r="BK11" s="332">
        <f t="shared" ref="BK11" si="18">SUM(BM11:BQ11)</f>
        <v>100075</v>
      </c>
      <c r="BL11" s="332">
        <f t="shared" ref="BL11" si="19">IFERROR(BK11/BJ11,0)</f>
        <v>392.45098039215685</v>
      </c>
      <c r="BM11" s="334"/>
      <c r="BN11" s="334"/>
      <c r="BO11" s="334">
        <v>100075</v>
      </c>
      <c r="BP11" s="334"/>
      <c r="BQ11" s="334"/>
      <c r="BR11" s="334">
        <v>100075</v>
      </c>
      <c r="BS11" s="335">
        <f t="shared" ref="BS11" si="20">IF(BR11=0,0,(IF(BM11&lt;=BR11,BM11,BR11)))</f>
        <v>0</v>
      </c>
      <c r="BT11" s="60">
        <v>222</v>
      </c>
      <c r="BU11" s="332">
        <f t="shared" ref="BU11" si="21">SUM(BW11:CA11)</f>
        <v>82282.460000000006</v>
      </c>
      <c r="BV11" s="332">
        <f t="shared" ref="BV11" si="22">IFERROR(BU11/BT11,0)</f>
        <v>370.64171171171176</v>
      </c>
      <c r="BW11" s="61"/>
      <c r="BX11" s="61"/>
      <c r="BY11" s="61">
        <v>82282.460000000006</v>
      </c>
      <c r="BZ11" s="61"/>
      <c r="CA11" s="61"/>
      <c r="CB11" s="61">
        <v>82282.460000000006</v>
      </c>
      <c r="CC11" s="68">
        <f t="shared" ref="CC11" si="23">IF(BW11&lt;=CB11,BW11,CB11)</f>
        <v>0</v>
      </c>
    </row>
    <row r="12" spans="1:81" ht="15.95" customHeight="1" x14ac:dyDescent="0.2">
      <c r="A12" s="340" t="s">
        <v>83</v>
      </c>
      <c r="B12" s="331">
        <v>2</v>
      </c>
      <c r="C12" s="332">
        <f t="shared" si="0"/>
        <v>1250</v>
      </c>
      <c r="D12" s="332">
        <f t="shared" si="1"/>
        <v>625</v>
      </c>
      <c r="E12" s="334"/>
      <c r="F12" s="334"/>
      <c r="G12" s="334"/>
      <c r="H12" s="334">
        <v>1250</v>
      </c>
      <c r="I12" s="334"/>
      <c r="J12" s="334">
        <v>1250</v>
      </c>
      <c r="K12" s="335">
        <f t="shared" si="2"/>
        <v>0</v>
      </c>
      <c r="L12" s="331"/>
      <c r="M12" s="332">
        <f t="shared" si="3"/>
        <v>0</v>
      </c>
      <c r="N12" s="332">
        <f t="shared" si="4"/>
        <v>0</v>
      </c>
      <c r="O12" s="334"/>
      <c r="P12" s="334"/>
      <c r="Q12" s="334"/>
      <c r="R12" s="334"/>
      <c r="S12" s="334"/>
      <c r="T12" s="334"/>
      <c r="U12" s="335">
        <f t="shared" si="5"/>
        <v>0</v>
      </c>
      <c r="V12" s="331"/>
      <c r="W12" s="332">
        <f t="shared" si="6"/>
        <v>0</v>
      </c>
      <c r="X12" s="332">
        <f t="shared" si="7"/>
        <v>0</v>
      </c>
      <c r="Y12" s="334"/>
      <c r="Z12" s="334"/>
      <c r="AA12" s="334"/>
      <c r="AB12" s="334"/>
      <c r="AC12" s="334"/>
      <c r="AD12" s="334"/>
      <c r="AE12" s="335">
        <f t="shared" si="8"/>
        <v>0</v>
      </c>
      <c r="AF12" s="331"/>
      <c r="AG12" s="332">
        <f t="shared" si="9"/>
        <v>0</v>
      </c>
      <c r="AH12" s="332">
        <f t="shared" si="10"/>
        <v>0</v>
      </c>
      <c r="AI12" s="334"/>
      <c r="AJ12" s="334"/>
      <c r="AK12" s="334"/>
      <c r="AL12" s="334"/>
      <c r="AM12" s="334"/>
      <c r="AN12" s="334"/>
      <c r="AO12" s="335">
        <f t="shared" si="11"/>
        <v>0</v>
      </c>
      <c r="AP12" s="331"/>
      <c r="AQ12" s="332">
        <f t="shared" si="12"/>
        <v>0</v>
      </c>
      <c r="AR12" s="332">
        <f t="shared" si="13"/>
        <v>0</v>
      </c>
      <c r="AS12" s="334"/>
      <c r="AT12" s="334"/>
      <c r="AU12" s="334"/>
      <c r="AV12" s="334"/>
      <c r="AW12" s="334"/>
      <c r="AX12" s="334"/>
      <c r="AY12" s="335">
        <f t="shared" si="14"/>
        <v>0</v>
      </c>
      <c r="AZ12" s="331"/>
      <c r="BA12" s="332">
        <f t="shared" si="15"/>
        <v>0</v>
      </c>
      <c r="BB12" s="332">
        <f t="shared" si="16"/>
        <v>0</v>
      </c>
      <c r="BC12" s="334"/>
      <c r="BD12" s="334"/>
      <c r="BE12" s="334"/>
      <c r="BF12" s="334"/>
      <c r="BG12" s="334"/>
      <c r="BH12" s="334"/>
      <c r="BI12" s="335">
        <f t="shared" si="17"/>
        <v>0</v>
      </c>
      <c r="BJ12" s="331">
        <v>0</v>
      </c>
      <c r="BK12" s="332">
        <f t="shared" ref="BK12:BK27" si="24">SUM(BM12:BQ12)</f>
        <v>0</v>
      </c>
      <c r="BL12" s="332">
        <f t="shared" ref="BL12:BL27" si="25">IFERROR(BK12/BJ12,0)</f>
        <v>0</v>
      </c>
      <c r="BM12" s="334"/>
      <c r="BN12" s="334"/>
      <c r="BO12" s="334"/>
      <c r="BP12" s="334"/>
      <c r="BQ12" s="334"/>
      <c r="BR12" s="334"/>
      <c r="BS12" s="335">
        <f t="shared" ref="BS12:BS27" si="26">IF(BR12=0,0,(IF(BM12&lt;=BR12,BM12,BR12)))</f>
        <v>0</v>
      </c>
      <c r="BT12" s="60">
        <v>0</v>
      </c>
      <c r="BU12" s="332">
        <f t="shared" ref="BU12:BU27" si="27">SUM(BW12:CA12)</f>
        <v>0</v>
      </c>
      <c r="BV12" s="332">
        <f t="shared" ref="BV12:BV27" si="28">IFERROR(BU12/BT12,0)</f>
        <v>0</v>
      </c>
      <c r="BW12" s="61"/>
      <c r="BX12" s="61"/>
      <c r="BY12" s="61"/>
      <c r="BZ12" s="61"/>
      <c r="CA12" s="61"/>
      <c r="CB12" s="61"/>
      <c r="CC12" s="68">
        <f t="shared" ref="CC12:CC27" si="29">IF(BW12&lt;=CB12,BW12,CB12)</f>
        <v>0</v>
      </c>
    </row>
    <row r="13" spans="1:81" ht="15.95" customHeight="1" x14ac:dyDescent="0.2">
      <c r="A13" s="340" t="s">
        <v>84</v>
      </c>
      <c r="B13" s="331">
        <v>245</v>
      </c>
      <c r="C13" s="332">
        <f t="shared" ref="C13:C27" si="30">SUM(E13:I13)</f>
        <v>717608</v>
      </c>
      <c r="D13" s="332">
        <f t="shared" si="1"/>
        <v>2929.0122448979591</v>
      </c>
      <c r="E13" s="334"/>
      <c r="F13" s="334"/>
      <c r="G13" s="334"/>
      <c r="H13" s="334">
        <v>717608</v>
      </c>
      <c r="I13" s="334"/>
      <c r="J13" s="334">
        <v>564773</v>
      </c>
      <c r="K13" s="335">
        <f t="shared" si="2"/>
        <v>0</v>
      </c>
      <c r="L13" s="331">
        <v>204</v>
      </c>
      <c r="M13" s="332">
        <f t="shared" si="3"/>
        <v>617930</v>
      </c>
      <c r="N13" s="332">
        <f t="shared" si="4"/>
        <v>3029.0686274509803</v>
      </c>
      <c r="O13" s="334"/>
      <c r="P13" s="334"/>
      <c r="Q13" s="334"/>
      <c r="R13" s="334">
        <v>617930</v>
      </c>
      <c r="S13" s="334"/>
      <c r="T13" s="334">
        <v>519578</v>
      </c>
      <c r="U13" s="335">
        <f t="shared" si="5"/>
        <v>0</v>
      </c>
      <c r="V13" s="331">
        <v>248</v>
      </c>
      <c r="W13" s="332">
        <f t="shared" si="6"/>
        <v>708623</v>
      </c>
      <c r="X13" s="332">
        <f t="shared" si="7"/>
        <v>2857.3508064516127</v>
      </c>
      <c r="Y13" s="334"/>
      <c r="Z13" s="334"/>
      <c r="AA13" s="334"/>
      <c r="AB13" s="334">
        <v>708623</v>
      </c>
      <c r="AC13" s="334"/>
      <c r="AD13" s="334">
        <v>594512</v>
      </c>
      <c r="AE13" s="335">
        <f t="shared" si="8"/>
        <v>0</v>
      </c>
      <c r="AF13" s="331">
        <v>228</v>
      </c>
      <c r="AG13" s="332">
        <f t="shared" si="9"/>
        <v>702586</v>
      </c>
      <c r="AH13" s="332">
        <f t="shared" si="10"/>
        <v>3081.5175438596493</v>
      </c>
      <c r="AI13" s="334"/>
      <c r="AJ13" s="334"/>
      <c r="AK13" s="334"/>
      <c r="AL13" s="334">
        <v>702586</v>
      </c>
      <c r="AM13" s="334"/>
      <c r="AN13" s="334">
        <v>580740</v>
      </c>
      <c r="AO13" s="335">
        <f t="shared" si="11"/>
        <v>0</v>
      </c>
      <c r="AP13" s="331">
        <v>214</v>
      </c>
      <c r="AQ13" s="332">
        <f t="shared" si="12"/>
        <v>667372</v>
      </c>
      <c r="AR13" s="332">
        <f t="shared" si="13"/>
        <v>3118.5607476635514</v>
      </c>
      <c r="AS13" s="334"/>
      <c r="AT13" s="334"/>
      <c r="AU13" s="334"/>
      <c r="AV13" s="334">
        <v>667372</v>
      </c>
      <c r="AW13" s="334"/>
      <c r="AX13" s="334">
        <v>546756</v>
      </c>
      <c r="AY13" s="335">
        <f t="shared" si="14"/>
        <v>0</v>
      </c>
      <c r="AZ13" s="331">
        <v>181</v>
      </c>
      <c r="BA13" s="332">
        <f t="shared" si="15"/>
        <v>544379</v>
      </c>
      <c r="BB13" s="332">
        <f t="shared" si="16"/>
        <v>3007.6187845303866</v>
      </c>
      <c r="BC13" s="334"/>
      <c r="BD13" s="334"/>
      <c r="BE13" s="334"/>
      <c r="BF13" s="334">
        <v>544379</v>
      </c>
      <c r="BG13" s="334"/>
      <c r="BH13" s="334">
        <v>457063</v>
      </c>
      <c r="BI13" s="335">
        <f t="shared" si="17"/>
        <v>0</v>
      </c>
      <c r="BJ13" s="331">
        <v>132</v>
      </c>
      <c r="BK13" s="332">
        <f t="shared" si="24"/>
        <v>396336</v>
      </c>
      <c r="BL13" s="332">
        <f t="shared" si="25"/>
        <v>3002.5454545454545</v>
      </c>
      <c r="BM13" s="334"/>
      <c r="BN13" s="334"/>
      <c r="BO13" s="334"/>
      <c r="BP13" s="334">
        <v>396336</v>
      </c>
      <c r="BQ13" s="334"/>
      <c r="BR13" s="334">
        <v>329909</v>
      </c>
      <c r="BS13" s="335">
        <f t="shared" si="26"/>
        <v>0</v>
      </c>
      <c r="BT13" s="60">
        <v>96</v>
      </c>
      <c r="BU13" s="332">
        <f t="shared" si="27"/>
        <v>294717</v>
      </c>
      <c r="BV13" s="332">
        <f t="shared" si="28"/>
        <v>3069.96875</v>
      </c>
      <c r="BW13" s="61"/>
      <c r="BX13" s="61"/>
      <c r="BY13" s="61"/>
      <c r="BZ13" s="61">
        <v>294717</v>
      </c>
      <c r="CA13" s="61"/>
      <c r="CB13" s="61">
        <v>244264.88</v>
      </c>
      <c r="CC13" s="68">
        <f t="shared" si="29"/>
        <v>0</v>
      </c>
    </row>
    <row r="14" spans="1:81" ht="15.95" customHeight="1" x14ac:dyDescent="0.2">
      <c r="A14" s="340" t="s">
        <v>85</v>
      </c>
      <c r="B14" s="331">
        <v>611</v>
      </c>
      <c r="C14" s="332">
        <f t="shared" si="30"/>
        <v>2045198</v>
      </c>
      <c r="D14" s="332">
        <f t="shared" si="1"/>
        <v>3347.2962356792145</v>
      </c>
      <c r="E14" s="334"/>
      <c r="F14" s="334"/>
      <c r="G14" s="334"/>
      <c r="H14" s="334">
        <v>2045198</v>
      </c>
      <c r="I14" s="334"/>
      <c r="J14" s="334">
        <v>1705049</v>
      </c>
      <c r="K14" s="335">
        <f t="shared" si="2"/>
        <v>0</v>
      </c>
      <c r="L14" s="331">
        <v>573</v>
      </c>
      <c r="M14" s="332">
        <f t="shared" si="3"/>
        <v>1929775</v>
      </c>
      <c r="N14" s="332">
        <f t="shared" si="4"/>
        <v>3367.8446771378708</v>
      </c>
      <c r="O14" s="334"/>
      <c r="P14" s="334"/>
      <c r="Q14" s="334"/>
      <c r="R14" s="334">
        <v>1929775</v>
      </c>
      <c r="S14" s="334"/>
      <c r="T14" s="334">
        <v>1670724</v>
      </c>
      <c r="U14" s="335">
        <f t="shared" si="5"/>
        <v>0</v>
      </c>
      <c r="V14" s="331">
        <v>623</v>
      </c>
      <c r="W14" s="332">
        <f t="shared" si="6"/>
        <v>2234378</v>
      </c>
      <c r="X14" s="332">
        <f t="shared" si="7"/>
        <v>3586.481540930979</v>
      </c>
      <c r="Y14" s="334"/>
      <c r="Z14" s="334"/>
      <c r="AA14" s="334"/>
      <c r="AB14" s="334">
        <v>2234378</v>
      </c>
      <c r="AC14" s="334"/>
      <c r="AD14" s="334">
        <v>1908322</v>
      </c>
      <c r="AE14" s="335">
        <f t="shared" si="8"/>
        <v>0</v>
      </c>
      <c r="AF14" s="331">
        <v>580</v>
      </c>
      <c r="AG14" s="332">
        <f t="shared" si="9"/>
        <v>2149106</v>
      </c>
      <c r="AH14" s="332">
        <f t="shared" si="10"/>
        <v>3705.3551724137933</v>
      </c>
      <c r="AI14" s="334"/>
      <c r="AJ14" s="334"/>
      <c r="AK14" s="334"/>
      <c r="AL14" s="334">
        <v>2149106</v>
      </c>
      <c r="AM14" s="334"/>
      <c r="AN14" s="334">
        <v>1791106</v>
      </c>
      <c r="AO14" s="335">
        <f t="shared" si="11"/>
        <v>0</v>
      </c>
      <c r="AP14" s="331">
        <v>572</v>
      </c>
      <c r="AQ14" s="332">
        <f t="shared" si="12"/>
        <v>2161261</v>
      </c>
      <c r="AR14" s="332">
        <f t="shared" si="13"/>
        <v>3778.4283216783215</v>
      </c>
      <c r="AS14" s="334"/>
      <c r="AT14" s="334"/>
      <c r="AU14" s="334"/>
      <c r="AV14" s="334">
        <v>2161261</v>
      </c>
      <c r="AW14" s="334"/>
      <c r="AX14" s="334">
        <v>1817284</v>
      </c>
      <c r="AY14" s="335">
        <f t="shared" si="14"/>
        <v>0</v>
      </c>
      <c r="AZ14" s="331">
        <v>561</v>
      </c>
      <c r="BA14" s="332">
        <f t="shared" si="15"/>
        <v>2185173</v>
      </c>
      <c r="BB14" s="332">
        <f t="shared" si="16"/>
        <v>3895.139037433155</v>
      </c>
      <c r="BC14" s="334"/>
      <c r="BD14" s="334"/>
      <c r="BE14" s="334"/>
      <c r="BF14" s="334">
        <v>2185173</v>
      </c>
      <c r="BG14" s="334"/>
      <c r="BH14" s="334">
        <v>1779340</v>
      </c>
      <c r="BI14" s="335">
        <f t="shared" si="17"/>
        <v>0</v>
      </c>
      <c r="BJ14" s="331">
        <v>513</v>
      </c>
      <c r="BK14" s="332">
        <f t="shared" si="24"/>
        <v>1914338</v>
      </c>
      <c r="BL14" s="332">
        <f t="shared" si="25"/>
        <v>3731.6530214424952</v>
      </c>
      <c r="BM14" s="334"/>
      <c r="BN14" s="334"/>
      <c r="BO14" s="334"/>
      <c r="BP14" s="334">
        <v>1914338</v>
      </c>
      <c r="BQ14" s="334"/>
      <c r="BR14" s="334">
        <v>1573272</v>
      </c>
      <c r="BS14" s="335">
        <f t="shared" si="26"/>
        <v>0</v>
      </c>
      <c r="BT14" s="60">
        <v>496</v>
      </c>
      <c r="BU14" s="332">
        <f t="shared" si="27"/>
        <v>1957534.33</v>
      </c>
      <c r="BV14" s="332">
        <f t="shared" si="28"/>
        <v>3946.641794354839</v>
      </c>
      <c r="BW14" s="61"/>
      <c r="BX14" s="61"/>
      <c r="BY14" s="61"/>
      <c r="BZ14" s="61">
        <v>1957534.33</v>
      </c>
      <c r="CA14" s="61"/>
      <c r="CB14" s="61">
        <v>1582501.85</v>
      </c>
      <c r="CC14" s="68">
        <f t="shared" si="29"/>
        <v>0</v>
      </c>
    </row>
    <row r="15" spans="1:81" ht="15.95" customHeight="1" x14ac:dyDescent="0.2">
      <c r="A15" s="340" t="s">
        <v>86</v>
      </c>
      <c r="B15" s="331">
        <v>82</v>
      </c>
      <c r="C15" s="332">
        <f t="shared" si="30"/>
        <v>47445</v>
      </c>
      <c r="D15" s="332">
        <f t="shared" si="1"/>
        <v>578.59756097560978</v>
      </c>
      <c r="E15" s="334"/>
      <c r="F15" s="334">
        <v>11861</v>
      </c>
      <c r="G15" s="334"/>
      <c r="H15" s="334">
        <v>35584</v>
      </c>
      <c r="I15" s="334"/>
      <c r="J15" s="334">
        <v>35400</v>
      </c>
      <c r="K15" s="335">
        <f t="shared" si="2"/>
        <v>0</v>
      </c>
      <c r="L15" s="331">
        <v>72</v>
      </c>
      <c r="M15" s="332">
        <f t="shared" si="3"/>
        <v>40995</v>
      </c>
      <c r="N15" s="332">
        <f t="shared" si="4"/>
        <v>569.375</v>
      </c>
      <c r="O15" s="334"/>
      <c r="P15" s="334">
        <v>10249</v>
      </c>
      <c r="Q15" s="334"/>
      <c r="R15" s="334">
        <v>30746</v>
      </c>
      <c r="S15" s="334"/>
      <c r="T15" s="334">
        <v>38495</v>
      </c>
      <c r="U15" s="335">
        <f t="shared" si="5"/>
        <v>0</v>
      </c>
      <c r="V15" s="331">
        <v>67</v>
      </c>
      <c r="W15" s="332">
        <f t="shared" si="6"/>
        <v>36300</v>
      </c>
      <c r="X15" s="332">
        <f t="shared" si="7"/>
        <v>541.79104477611941</v>
      </c>
      <c r="Y15" s="334"/>
      <c r="Z15" s="334">
        <v>9075</v>
      </c>
      <c r="AA15" s="334"/>
      <c r="AB15" s="334">
        <v>27225</v>
      </c>
      <c r="AC15" s="334"/>
      <c r="AD15" s="334">
        <v>31000</v>
      </c>
      <c r="AE15" s="335">
        <f t="shared" si="8"/>
        <v>0</v>
      </c>
      <c r="AF15" s="331">
        <v>103</v>
      </c>
      <c r="AG15" s="332">
        <f t="shared" si="9"/>
        <v>55255</v>
      </c>
      <c r="AH15" s="332">
        <f t="shared" si="10"/>
        <v>536.45631067961165</v>
      </c>
      <c r="AI15" s="334"/>
      <c r="AJ15" s="334">
        <v>13814</v>
      </c>
      <c r="AK15" s="334"/>
      <c r="AL15" s="334">
        <v>41441</v>
      </c>
      <c r="AM15" s="334"/>
      <c r="AN15" s="334">
        <v>39855</v>
      </c>
      <c r="AO15" s="335">
        <f t="shared" si="11"/>
        <v>0</v>
      </c>
      <c r="AP15" s="331">
        <v>105</v>
      </c>
      <c r="AQ15" s="332">
        <f t="shared" si="12"/>
        <v>50403</v>
      </c>
      <c r="AR15" s="332">
        <f t="shared" si="13"/>
        <v>480.02857142857141</v>
      </c>
      <c r="AS15" s="334"/>
      <c r="AT15" s="334">
        <v>12601</v>
      </c>
      <c r="AU15" s="334"/>
      <c r="AV15" s="334">
        <v>37802</v>
      </c>
      <c r="AW15" s="334"/>
      <c r="AX15" s="334">
        <v>37203</v>
      </c>
      <c r="AY15" s="335">
        <f t="shared" si="14"/>
        <v>0</v>
      </c>
      <c r="AZ15" s="331">
        <v>115</v>
      </c>
      <c r="BA15" s="332">
        <f t="shared" si="15"/>
        <v>69224</v>
      </c>
      <c r="BB15" s="332">
        <f t="shared" si="16"/>
        <v>601.94782608695652</v>
      </c>
      <c r="BC15" s="334"/>
      <c r="BD15" s="334">
        <v>17306</v>
      </c>
      <c r="BE15" s="334"/>
      <c r="BF15" s="334">
        <v>51918</v>
      </c>
      <c r="BG15" s="334"/>
      <c r="BH15" s="334">
        <v>47449</v>
      </c>
      <c r="BI15" s="335">
        <f t="shared" si="17"/>
        <v>0</v>
      </c>
      <c r="BJ15" s="331">
        <v>163</v>
      </c>
      <c r="BK15" s="332">
        <f t="shared" si="24"/>
        <v>77417</v>
      </c>
      <c r="BL15" s="332">
        <f t="shared" si="25"/>
        <v>474.95092024539878</v>
      </c>
      <c r="BM15" s="334"/>
      <c r="BN15" s="334">
        <v>19354</v>
      </c>
      <c r="BO15" s="334"/>
      <c r="BP15" s="334">
        <v>58063</v>
      </c>
      <c r="BQ15" s="334"/>
      <c r="BR15" s="334">
        <v>56008</v>
      </c>
      <c r="BS15" s="335">
        <f t="shared" si="26"/>
        <v>0</v>
      </c>
      <c r="BT15" s="60">
        <v>202</v>
      </c>
      <c r="BU15" s="332">
        <f t="shared" si="27"/>
        <v>88728</v>
      </c>
      <c r="BV15" s="332">
        <f t="shared" si="28"/>
        <v>439.24752475247527</v>
      </c>
      <c r="BW15" s="61"/>
      <c r="BX15" s="61">
        <v>22182</v>
      </c>
      <c r="BY15" s="61"/>
      <c r="BZ15" s="61">
        <v>66546</v>
      </c>
      <c r="CA15" s="61"/>
      <c r="CB15" s="61">
        <v>67628</v>
      </c>
      <c r="CC15" s="68">
        <f t="shared" si="29"/>
        <v>0</v>
      </c>
    </row>
    <row r="16" spans="1:81" s="341" customFormat="1" ht="15.95" customHeight="1" x14ac:dyDescent="0.2">
      <c r="A16" s="340" t="s">
        <v>87</v>
      </c>
      <c r="B16" s="331">
        <v>44</v>
      </c>
      <c r="C16" s="332">
        <f t="shared" si="30"/>
        <v>20524</v>
      </c>
      <c r="D16" s="332">
        <f t="shared" si="1"/>
        <v>466.45454545454544</v>
      </c>
      <c r="E16" s="334"/>
      <c r="F16" s="334"/>
      <c r="G16" s="334"/>
      <c r="H16" s="334"/>
      <c r="I16" s="334">
        <v>20524</v>
      </c>
      <c r="J16" s="334">
        <v>19524</v>
      </c>
      <c r="K16" s="335">
        <f t="shared" si="2"/>
        <v>0</v>
      </c>
      <c r="L16" s="331">
        <v>37</v>
      </c>
      <c r="M16" s="332">
        <f t="shared" si="3"/>
        <v>19343</v>
      </c>
      <c r="N16" s="332">
        <f t="shared" si="4"/>
        <v>522.78378378378375</v>
      </c>
      <c r="O16" s="334"/>
      <c r="P16" s="334"/>
      <c r="Q16" s="334"/>
      <c r="R16" s="334"/>
      <c r="S16" s="334">
        <v>19343</v>
      </c>
      <c r="T16" s="334">
        <v>18843</v>
      </c>
      <c r="U16" s="335">
        <f t="shared" si="5"/>
        <v>0</v>
      </c>
      <c r="V16" s="331">
        <v>41</v>
      </c>
      <c r="W16" s="332">
        <f t="shared" si="6"/>
        <v>27669</v>
      </c>
      <c r="X16" s="332">
        <f t="shared" si="7"/>
        <v>674.85365853658539</v>
      </c>
      <c r="Y16" s="334"/>
      <c r="Z16" s="334"/>
      <c r="AA16" s="334"/>
      <c r="AB16" s="334"/>
      <c r="AC16" s="334">
        <v>27669</v>
      </c>
      <c r="AD16" s="334">
        <v>25469</v>
      </c>
      <c r="AE16" s="335">
        <f t="shared" si="8"/>
        <v>0</v>
      </c>
      <c r="AF16" s="331">
        <v>105</v>
      </c>
      <c r="AG16" s="332">
        <f t="shared" si="9"/>
        <v>73757</v>
      </c>
      <c r="AH16" s="332">
        <f t="shared" si="10"/>
        <v>702.44761904761901</v>
      </c>
      <c r="AI16" s="334"/>
      <c r="AJ16" s="334"/>
      <c r="AK16" s="334"/>
      <c r="AL16" s="334"/>
      <c r="AM16" s="334">
        <v>73757</v>
      </c>
      <c r="AN16" s="334">
        <v>67351</v>
      </c>
      <c r="AO16" s="335">
        <f t="shared" si="11"/>
        <v>0</v>
      </c>
      <c r="AP16" s="331">
        <v>123</v>
      </c>
      <c r="AQ16" s="332">
        <f t="shared" si="12"/>
        <v>67174</v>
      </c>
      <c r="AR16" s="332">
        <f t="shared" si="13"/>
        <v>546.130081300813</v>
      </c>
      <c r="AS16" s="334"/>
      <c r="AT16" s="334"/>
      <c r="AU16" s="334"/>
      <c r="AV16" s="334"/>
      <c r="AW16" s="334">
        <v>67174</v>
      </c>
      <c r="AX16" s="334">
        <v>63674</v>
      </c>
      <c r="AY16" s="335">
        <f t="shared" si="14"/>
        <v>0</v>
      </c>
      <c r="AZ16" s="331">
        <v>108</v>
      </c>
      <c r="BA16" s="332">
        <f t="shared" si="15"/>
        <v>61035</v>
      </c>
      <c r="BB16" s="332">
        <f t="shared" si="16"/>
        <v>565.13888888888891</v>
      </c>
      <c r="BC16" s="334"/>
      <c r="BD16" s="334"/>
      <c r="BE16" s="334"/>
      <c r="BF16" s="334"/>
      <c r="BG16" s="334">
        <v>61035</v>
      </c>
      <c r="BH16" s="334">
        <v>54003</v>
      </c>
      <c r="BI16" s="335">
        <f t="shared" si="17"/>
        <v>0</v>
      </c>
      <c r="BJ16" s="331">
        <v>74</v>
      </c>
      <c r="BK16" s="332">
        <f t="shared" si="24"/>
        <v>48125</v>
      </c>
      <c r="BL16" s="332">
        <f t="shared" si="25"/>
        <v>650.33783783783781</v>
      </c>
      <c r="BM16" s="334"/>
      <c r="BN16" s="334"/>
      <c r="BO16" s="334"/>
      <c r="BP16" s="334"/>
      <c r="BQ16" s="334">
        <v>48125</v>
      </c>
      <c r="BR16" s="334">
        <v>46758</v>
      </c>
      <c r="BS16" s="335">
        <f t="shared" si="26"/>
        <v>0</v>
      </c>
      <c r="BT16" s="60">
        <v>187</v>
      </c>
      <c r="BU16" s="332">
        <f t="shared" si="27"/>
        <v>106109</v>
      </c>
      <c r="BV16" s="332">
        <f t="shared" si="28"/>
        <v>567.42780748663097</v>
      </c>
      <c r="BW16" s="61"/>
      <c r="BX16" s="61"/>
      <c r="BY16" s="61"/>
      <c r="BZ16" s="61"/>
      <c r="CA16" s="61">
        <v>106109</v>
      </c>
      <c r="CB16" s="61">
        <v>91609</v>
      </c>
      <c r="CC16" s="68">
        <f t="shared" si="29"/>
        <v>0</v>
      </c>
    </row>
    <row r="17" spans="1:81" s="341" customFormat="1" ht="15.95" customHeight="1" x14ac:dyDescent="0.2">
      <c r="A17" s="340" t="s">
        <v>88</v>
      </c>
      <c r="B17" s="331">
        <v>225</v>
      </c>
      <c r="C17" s="332">
        <f t="shared" si="30"/>
        <v>131891</v>
      </c>
      <c r="D17" s="332">
        <f t="shared" si="1"/>
        <v>586.18222222222221</v>
      </c>
      <c r="E17" s="334"/>
      <c r="F17" s="334"/>
      <c r="G17" s="334">
        <v>131891</v>
      </c>
      <c r="H17" s="334"/>
      <c r="I17" s="334"/>
      <c r="J17" s="334">
        <v>131891</v>
      </c>
      <c r="K17" s="335">
        <f t="shared" si="2"/>
        <v>0</v>
      </c>
      <c r="L17" s="331">
        <v>211</v>
      </c>
      <c r="M17" s="332">
        <f t="shared" si="3"/>
        <v>133014</v>
      </c>
      <c r="N17" s="332">
        <f t="shared" si="4"/>
        <v>630.39810426540282</v>
      </c>
      <c r="O17" s="334"/>
      <c r="P17" s="334"/>
      <c r="Q17" s="334">
        <v>133014</v>
      </c>
      <c r="R17" s="334"/>
      <c r="S17" s="334"/>
      <c r="T17" s="334">
        <v>133014</v>
      </c>
      <c r="U17" s="335">
        <f t="shared" si="5"/>
        <v>0</v>
      </c>
      <c r="V17" s="331">
        <v>218</v>
      </c>
      <c r="W17" s="332">
        <f t="shared" si="6"/>
        <v>133772</v>
      </c>
      <c r="X17" s="332">
        <f t="shared" si="7"/>
        <v>613.63302752293578</v>
      </c>
      <c r="Y17" s="334"/>
      <c r="Z17" s="334"/>
      <c r="AA17" s="334">
        <v>133772</v>
      </c>
      <c r="AB17" s="334"/>
      <c r="AC17" s="334"/>
      <c r="AD17" s="334">
        <v>133772</v>
      </c>
      <c r="AE17" s="335">
        <f t="shared" si="8"/>
        <v>0</v>
      </c>
      <c r="AF17" s="331">
        <v>240</v>
      </c>
      <c r="AG17" s="332">
        <f t="shared" si="9"/>
        <v>145285</v>
      </c>
      <c r="AH17" s="332">
        <f t="shared" si="10"/>
        <v>605.35416666666663</v>
      </c>
      <c r="AI17" s="334"/>
      <c r="AJ17" s="334"/>
      <c r="AK17" s="334">
        <v>145285</v>
      </c>
      <c r="AL17" s="334"/>
      <c r="AM17" s="334"/>
      <c r="AN17" s="334">
        <v>145285</v>
      </c>
      <c r="AO17" s="335">
        <f t="shared" si="11"/>
        <v>0</v>
      </c>
      <c r="AP17" s="331">
        <v>223</v>
      </c>
      <c r="AQ17" s="332">
        <f t="shared" si="12"/>
        <v>143892</v>
      </c>
      <c r="AR17" s="332">
        <f t="shared" si="13"/>
        <v>645.25560538116588</v>
      </c>
      <c r="AS17" s="334"/>
      <c r="AT17" s="334"/>
      <c r="AU17" s="334">
        <v>143892</v>
      </c>
      <c r="AV17" s="334"/>
      <c r="AW17" s="334"/>
      <c r="AX17" s="334">
        <v>143892</v>
      </c>
      <c r="AY17" s="335">
        <f t="shared" si="14"/>
        <v>0</v>
      </c>
      <c r="AZ17" s="331">
        <v>240</v>
      </c>
      <c r="BA17" s="332">
        <f t="shared" si="15"/>
        <v>164878</v>
      </c>
      <c r="BB17" s="332">
        <f t="shared" si="16"/>
        <v>686.99166666666667</v>
      </c>
      <c r="BC17" s="334"/>
      <c r="BD17" s="334"/>
      <c r="BE17" s="334">
        <v>164878</v>
      </c>
      <c r="BF17" s="334"/>
      <c r="BG17" s="334"/>
      <c r="BH17" s="334">
        <v>164878</v>
      </c>
      <c r="BI17" s="335">
        <f t="shared" si="17"/>
        <v>0</v>
      </c>
      <c r="BJ17" s="331">
        <v>258</v>
      </c>
      <c r="BK17" s="332">
        <f t="shared" si="24"/>
        <v>184479</v>
      </c>
      <c r="BL17" s="332">
        <f t="shared" si="25"/>
        <v>715.03488372093022</v>
      </c>
      <c r="BM17" s="334"/>
      <c r="BN17" s="334"/>
      <c r="BO17" s="334">
        <v>184479</v>
      </c>
      <c r="BP17" s="334"/>
      <c r="BQ17" s="334"/>
      <c r="BR17" s="334">
        <v>184479</v>
      </c>
      <c r="BS17" s="335">
        <f t="shared" si="26"/>
        <v>0</v>
      </c>
      <c r="BT17" s="60">
        <v>259</v>
      </c>
      <c r="BU17" s="332">
        <f t="shared" si="27"/>
        <v>172369</v>
      </c>
      <c r="BV17" s="332">
        <f t="shared" si="28"/>
        <v>665.51737451737449</v>
      </c>
      <c r="BW17" s="61"/>
      <c r="BX17" s="61"/>
      <c r="BY17" s="61">
        <v>172369</v>
      </c>
      <c r="BZ17" s="61"/>
      <c r="CA17" s="61"/>
      <c r="CB17" s="61">
        <v>172369</v>
      </c>
      <c r="CC17" s="68">
        <f t="shared" si="29"/>
        <v>0</v>
      </c>
    </row>
    <row r="18" spans="1:81" s="341" customFormat="1" ht="15.95" customHeight="1" x14ac:dyDescent="0.2">
      <c r="A18" s="340" t="s">
        <v>89</v>
      </c>
      <c r="B18" s="331">
        <v>3</v>
      </c>
      <c r="C18" s="332">
        <f t="shared" si="30"/>
        <v>6000</v>
      </c>
      <c r="D18" s="332">
        <f t="shared" si="1"/>
        <v>2000</v>
      </c>
      <c r="E18" s="334"/>
      <c r="F18" s="334"/>
      <c r="G18" s="334">
        <v>6000</v>
      </c>
      <c r="H18" s="334"/>
      <c r="I18" s="334"/>
      <c r="J18" s="334">
        <v>6000</v>
      </c>
      <c r="K18" s="335">
        <f t="shared" si="2"/>
        <v>0</v>
      </c>
      <c r="L18" s="331">
        <v>3</v>
      </c>
      <c r="M18" s="332">
        <f t="shared" si="3"/>
        <v>6000</v>
      </c>
      <c r="N18" s="332">
        <f t="shared" si="4"/>
        <v>2000</v>
      </c>
      <c r="O18" s="334"/>
      <c r="P18" s="334"/>
      <c r="Q18" s="334">
        <v>6000</v>
      </c>
      <c r="R18" s="334"/>
      <c r="S18" s="334"/>
      <c r="T18" s="334"/>
      <c r="U18" s="335">
        <f t="shared" si="5"/>
        <v>0</v>
      </c>
      <c r="V18" s="331">
        <v>3</v>
      </c>
      <c r="W18" s="332">
        <f t="shared" si="6"/>
        <v>5000</v>
      </c>
      <c r="X18" s="332">
        <f t="shared" si="7"/>
        <v>1666.6666666666667</v>
      </c>
      <c r="Y18" s="334"/>
      <c r="Z18" s="334"/>
      <c r="AA18" s="334">
        <v>5000</v>
      </c>
      <c r="AB18" s="334"/>
      <c r="AC18" s="334"/>
      <c r="AD18" s="334">
        <v>5000</v>
      </c>
      <c r="AE18" s="335">
        <f t="shared" si="8"/>
        <v>0</v>
      </c>
      <c r="AF18" s="331">
        <v>6</v>
      </c>
      <c r="AG18" s="332">
        <f t="shared" si="9"/>
        <v>12000</v>
      </c>
      <c r="AH18" s="332">
        <f t="shared" si="10"/>
        <v>2000</v>
      </c>
      <c r="AI18" s="334"/>
      <c r="AJ18" s="334"/>
      <c r="AK18" s="334">
        <v>12000</v>
      </c>
      <c r="AL18" s="334"/>
      <c r="AM18" s="334"/>
      <c r="AN18" s="334">
        <v>12000</v>
      </c>
      <c r="AO18" s="335">
        <f t="shared" si="11"/>
        <v>0</v>
      </c>
      <c r="AP18" s="331">
        <v>3</v>
      </c>
      <c r="AQ18" s="332">
        <f t="shared" si="12"/>
        <v>6000</v>
      </c>
      <c r="AR18" s="332">
        <f t="shared" si="13"/>
        <v>2000</v>
      </c>
      <c r="AS18" s="334"/>
      <c r="AT18" s="334"/>
      <c r="AU18" s="334">
        <v>6000</v>
      </c>
      <c r="AV18" s="334"/>
      <c r="AW18" s="334"/>
      <c r="AX18" s="334">
        <v>6000</v>
      </c>
      <c r="AY18" s="335">
        <f t="shared" si="14"/>
        <v>0</v>
      </c>
      <c r="AZ18" s="331">
        <v>1</v>
      </c>
      <c r="BA18" s="332">
        <f t="shared" si="15"/>
        <v>2000</v>
      </c>
      <c r="BB18" s="332">
        <f t="shared" si="16"/>
        <v>2000</v>
      </c>
      <c r="BC18" s="334"/>
      <c r="BD18" s="334"/>
      <c r="BE18" s="334">
        <v>2000</v>
      </c>
      <c r="BF18" s="334"/>
      <c r="BG18" s="334"/>
      <c r="BH18" s="334">
        <v>2000</v>
      </c>
      <c r="BI18" s="335">
        <f t="shared" si="17"/>
        <v>0</v>
      </c>
      <c r="BJ18" s="331">
        <v>2</v>
      </c>
      <c r="BK18" s="332">
        <f t="shared" si="24"/>
        <v>2000</v>
      </c>
      <c r="BL18" s="332">
        <f t="shared" si="25"/>
        <v>1000</v>
      </c>
      <c r="BM18" s="334"/>
      <c r="BN18" s="334"/>
      <c r="BO18" s="334">
        <v>2000</v>
      </c>
      <c r="BP18" s="334"/>
      <c r="BQ18" s="334"/>
      <c r="BR18" s="334">
        <v>2000</v>
      </c>
      <c r="BS18" s="335">
        <f t="shared" si="26"/>
        <v>0</v>
      </c>
      <c r="BT18" s="60">
        <v>4</v>
      </c>
      <c r="BU18" s="332">
        <f t="shared" si="27"/>
        <v>7000</v>
      </c>
      <c r="BV18" s="332">
        <f t="shared" si="28"/>
        <v>1750</v>
      </c>
      <c r="BW18" s="61"/>
      <c r="BX18" s="61"/>
      <c r="BY18" s="61">
        <v>7000</v>
      </c>
      <c r="BZ18" s="61"/>
      <c r="CA18" s="61"/>
      <c r="CB18" s="61">
        <v>7000</v>
      </c>
      <c r="CC18" s="68">
        <f t="shared" si="29"/>
        <v>0</v>
      </c>
    </row>
    <row r="19" spans="1:81" s="341" customFormat="1" ht="15.95" customHeight="1" x14ac:dyDescent="0.2">
      <c r="A19" s="340" t="s">
        <v>90</v>
      </c>
      <c r="B19" s="331">
        <v>9</v>
      </c>
      <c r="C19" s="332">
        <f t="shared" si="30"/>
        <v>5000</v>
      </c>
      <c r="D19" s="332">
        <f t="shared" si="1"/>
        <v>555.55555555555554</v>
      </c>
      <c r="E19" s="334"/>
      <c r="F19" s="334"/>
      <c r="G19" s="334"/>
      <c r="H19" s="334">
        <v>5000</v>
      </c>
      <c r="I19" s="334"/>
      <c r="J19" s="334">
        <v>5000</v>
      </c>
      <c r="K19" s="335">
        <f t="shared" si="2"/>
        <v>0</v>
      </c>
      <c r="L19" s="331">
        <v>8</v>
      </c>
      <c r="M19" s="332">
        <f t="shared" si="3"/>
        <v>5000</v>
      </c>
      <c r="N19" s="332">
        <f t="shared" si="4"/>
        <v>625</v>
      </c>
      <c r="O19" s="334"/>
      <c r="P19" s="334"/>
      <c r="Q19" s="334"/>
      <c r="R19" s="334">
        <v>5000</v>
      </c>
      <c r="S19" s="334"/>
      <c r="T19" s="334">
        <v>4375</v>
      </c>
      <c r="U19" s="335">
        <f t="shared" si="5"/>
        <v>0</v>
      </c>
      <c r="V19" s="331">
        <v>8</v>
      </c>
      <c r="W19" s="332">
        <f t="shared" si="6"/>
        <v>5000</v>
      </c>
      <c r="X19" s="332">
        <f t="shared" si="7"/>
        <v>625</v>
      </c>
      <c r="Y19" s="334"/>
      <c r="Z19" s="334"/>
      <c r="AA19" s="334"/>
      <c r="AB19" s="334">
        <v>5000</v>
      </c>
      <c r="AC19" s="334"/>
      <c r="AD19" s="334">
        <v>4280</v>
      </c>
      <c r="AE19" s="335">
        <f t="shared" si="8"/>
        <v>0</v>
      </c>
      <c r="AF19" s="331">
        <v>9</v>
      </c>
      <c r="AG19" s="332">
        <f t="shared" si="9"/>
        <v>5000</v>
      </c>
      <c r="AH19" s="332">
        <f t="shared" si="10"/>
        <v>555.55555555555554</v>
      </c>
      <c r="AI19" s="334"/>
      <c r="AJ19" s="334"/>
      <c r="AK19" s="334"/>
      <c r="AL19" s="334">
        <v>5000</v>
      </c>
      <c r="AM19" s="334"/>
      <c r="AN19" s="334">
        <v>4350</v>
      </c>
      <c r="AO19" s="335">
        <f t="shared" si="11"/>
        <v>0</v>
      </c>
      <c r="AP19" s="331">
        <v>12</v>
      </c>
      <c r="AQ19" s="332">
        <f t="shared" si="12"/>
        <v>8000</v>
      </c>
      <c r="AR19" s="332">
        <f t="shared" si="13"/>
        <v>666.66666666666663</v>
      </c>
      <c r="AS19" s="334"/>
      <c r="AT19" s="334"/>
      <c r="AU19" s="334"/>
      <c r="AV19" s="334">
        <v>8000</v>
      </c>
      <c r="AW19" s="334"/>
      <c r="AX19" s="334">
        <v>8000</v>
      </c>
      <c r="AY19" s="335">
        <f t="shared" si="14"/>
        <v>0</v>
      </c>
      <c r="AZ19" s="331">
        <v>6</v>
      </c>
      <c r="BA19" s="332">
        <f t="shared" si="15"/>
        <v>5000</v>
      </c>
      <c r="BB19" s="332">
        <f t="shared" si="16"/>
        <v>833.33333333333337</v>
      </c>
      <c r="BC19" s="334"/>
      <c r="BD19" s="334"/>
      <c r="BE19" s="334"/>
      <c r="BF19" s="334">
        <v>5000</v>
      </c>
      <c r="BG19" s="334"/>
      <c r="BH19" s="334">
        <v>5000</v>
      </c>
      <c r="BI19" s="335">
        <f t="shared" si="17"/>
        <v>0</v>
      </c>
      <c r="BJ19" s="331">
        <v>7</v>
      </c>
      <c r="BK19" s="332">
        <f t="shared" si="24"/>
        <v>5000</v>
      </c>
      <c r="BL19" s="332">
        <f t="shared" si="25"/>
        <v>714.28571428571433</v>
      </c>
      <c r="BM19" s="334"/>
      <c r="BN19" s="334"/>
      <c r="BO19" s="334"/>
      <c r="BP19" s="334">
        <v>5000</v>
      </c>
      <c r="BQ19" s="334"/>
      <c r="BR19" s="334">
        <v>2750</v>
      </c>
      <c r="BS19" s="335">
        <f t="shared" si="26"/>
        <v>0</v>
      </c>
      <c r="BT19" s="60">
        <v>7</v>
      </c>
      <c r="BU19" s="332">
        <f t="shared" si="27"/>
        <v>5000</v>
      </c>
      <c r="BV19" s="332">
        <f t="shared" si="28"/>
        <v>714.28571428571433</v>
      </c>
      <c r="BW19" s="61"/>
      <c r="BX19" s="61"/>
      <c r="BY19" s="61"/>
      <c r="BZ19" s="61">
        <v>5000</v>
      </c>
      <c r="CA19" s="61"/>
      <c r="CB19" s="61">
        <v>2200</v>
      </c>
      <c r="CC19" s="68">
        <f t="shared" si="29"/>
        <v>0</v>
      </c>
    </row>
    <row r="20" spans="1:81" s="341" customFormat="1" ht="15.95" customHeight="1" x14ac:dyDescent="0.2">
      <c r="A20" s="340" t="s">
        <v>91</v>
      </c>
      <c r="B20" s="331"/>
      <c r="C20" s="332">
        <f t="shared" ref="C20:C25" si="31">SUM(E20:I20)</f>
        <v>0</v>
      </c>
      <c r="D20" s="332">
        <f t="shared" si="1"/>
        <v>0</v>
      </c>
      <c r="E20" s="334"/>
      <c r="F20" s="334"/>
      <c r="G20" s="334"/>
      <c r="H20" s="334"/>
      <c r="I20" s="334"/>
      <c r="J20" s="334"/>
      <c r="K20" s="335">
        <f t="shared" si="2"/>
        <v>0</v>
      </c>
      <c r="L20" s="331">
        <v>1</v>
      </c>
      <c r="M20" s="332">
        <v>715</v>
      </c>
      <c r="N20" s="332">
        <f t="shared" si="4"/>
        <v>715</v>
      </c>
      <c r="O20" s="334"/>
      <c r="P20" s="334"/>
      <c r="Q20" s="334">
        <v>715</v>
      </c>
      <c r="R20" s="334"/>
      <c r="S20" s="334"/>
      <c r="T20" s="334">
        <v>715</v>
      </c>
      <c r="U20" s="335">
        <f t="shared" si="5"/>
        <v>0</v>
      </c>
      <c r="V20" s="331">
        <v>13</v>
      </c>
      <c r="W20" s="332">
        <v>34539</v>
      </c>
      <c r="X20" s="332">
        <f t="shared" si="7"/>
        <v>2656.8461538461538</v>
      </c>
      <c r="Y20" s="334"/>
      <c r="Z20" s="334"/>
      <c r="AA20" s="334">
        <v>34539</v>
      </c>
      <c r="AB20" s="334"/>
      <c r="AC20" s="334"/>
      <c r="AD20" s="334">
        <v>34539</v>
      </c>
      <c r="AE20" s="335">
        <f t="shared" si="8"/>
        <v>0</v>
      </c>
      <c r="AF20" s="331">
        <v>18</v>
      </c>
      <c r="AG20" s="332">
        <v>21587</v>
      </c>
      <c r="AH20" s="332">
        <f t="shared" si="10"/>
        <v>1199.2777777777778</v>
      </c>
      <c r="AI20" s="334"/>
      <c r="AJ20" s="334"/>
      <c r="AK20" s="334">
        <v>21587</v>
      </c>
      <c r="AL20" s="334"/>
      <c r="AM20" s="334"/>
      <c r="AN20" s="334">
        <v>21587</v>
      </c>
      <c r="AO20" s="335">
        <f t="shared" si="11"/>
        <v>0</v>
      </c>
      <c r="AP20" s="331">
        <v>7</v>
      </c>
      <c r="AQ20" s="332">
        <v>11375</v>
      </c>
      <c r="AR20" s="332">
        <f t="shared" si="13"/>
        <v>1625</v>
      </c>
      <c r="AS20" s="334"/>
      <c r="AT20" s="334"/>
      <c r="AU20" s="334">
        <v>11375</v>
      </c>
      <c r="AV20" s="334"/>
      <c r="AW20" s="334"/>
      <c r="AX20" s="334">
        <v>11375</v>
      </c>
      <c r="AY20" s="335">
        <f t="shared" si="14"/>
        <v>0</v>
      </c>
      <c r="AZ20" s="331">
        <v>14</v>
      </c>
      <c r="BA20" s="332">
        <f t="shared" si="15"/>
        <v>34800</v>
      </c>
      <c r="BB20" s="332">
        <f t="shared" si="16"/>
        <v>2485.7142857142858</v>
      </c>
      <c r="BC20" s="334"/>
      <c r="BD20" s="334"/>
      <c r="BE20" s="334">
        <v>34800</v>
      </c>
      <c r="BF20" s="334"/>
      <c r="BG20" s="334"/>
      <c r="BH20" s="334">
        <v>34800</v>
      </c>
      <c r="BI20" s="335">
        <f t="shared" si="17"/>
        <v>0</v>
      </c>
      <c r="BJ20" s="331">
        <v>20</v>
      </c>
      <c r="BK20" s="332">
        <f t="shared" si="24"/>
        <v>48338.6</v>
      </c>
      <c r="BL20" s="332">
        <f t="shared" si="25"/>
        <v>2416.9299999999998</v>
      </c>
      <c r="BM20" s="334"/>
      <c r="BN20" s="334"/>
      <c r="BO20" s="334">
        <v>48338.6</v>
      </c>
      <c r="BP20" s="334"/>
      <c r="BQ20" s="334"/>
      <c r="BR20" s="334">
        <v>48338.6</v>
      </c>
      <c r="BS20" s="335">
        <f t="shared" si="26"/>
        <v>0</v>
      </c>
      <c r="BT20" s="60"/>
      <c r="BU20" s="332">
        <f t="shared" si="27"/>
        <v>0</v>
      </c>
      <c r="BV20" s="332">
        <f t="shared" si="28"/>
        <v>0</v>
      </c>
      <c r="BW20" s="61"/>
      <c r="BX20" s="61"/>
      <c r="BY20" s="61"/>
      <c r="BZ20" s="61"/>
      <c r="CA20" s="61"/>
      <c r="CB20" s="61"/>
      <c r="CC20" s="68">
        <f t="shared" si="29"/>
        <v>0</v>
      </c>
    </row>
    <row r="21" spans="1:81" s="341" customFormat="1" ht="15.95" customHeight="1" x14ac:dyDescent="0.2">
      <c r="A21" s="69"/>
      <c r="B21" s="331"/>
      <c r="C21" s="332">
        <f t="shared" si="31"/>
        <v>0</v>
      </c>
      <c r="D21" s="332">
        <f t="shared" ref="D21:D25" si="32">IFERROR(C21/B21,0)</f>
        <v>0</v>
      </c>
      <c r="E21" s="334"/>
      <c r="F21" s="334"/>
      <c r="G21" s="334"/>
      <c r="H21" s="334"/>
      <c r="I21" s="334"/>
      <c r="J21" s="334"/>
      <c r="K21" s="335">
        <f t="shared" si="2"/>
        <v>0</v>
      </c>
      <c r="L21" s="331"/>
      <c r="M21" s="332">
        <f t="shared" ref="M21:M25" si="33">SUM(O21:S21)</f>
        <v>0</v>
      </c>
      <c r="N21" s="332">
        <f t="shared" ref="N21:N25" si="34">IFERROR(M21/L21,0)</f>
        <v>0</v>
      </c>
      <c r="O21" s="334"/>
      <c r="P21" s="334"/>
      <c r="Q21" s="334"/>
      <c r="R21" s="334"/>
      <c r="S21" s="334"/>
      <c r="T21" s="334"/>
      <c r="U21" s="335">
        <f t="shared" si="5"/>
        <v>0</v>
      </c>
      <c r="V21" s="331"/>
      <c r="W21" s="332">
        <f t="shared" ref="W21:W25" si="35">SUM(Y21:AC21)</f>
        <v>0</v>
      </c>
      <c r="X21" s="332">
        <f t="shared" ref="X21:X25" si="36">IFERROR(W21/V21,0)</f>
        <v>0</v>
      </c>
      <c r="Y21" s="334"/>
      <c r="Z21" s="334"/>
      <c r="AA21" s="334"/>
      <c r="AB21" s="334"/>
      <c r="AC21" s="334"/>
      <c r="AD21" s="334"/>
      <c r="AE21" s="335">
        <f t="shared" si="8"/>
        <v>0</v>
      </c>
      <c r="AF21" s="331"/>
      <c r="AG21" s="332">
        <f t="shared" ref="AG21:AG25" si="37">SUM(AI21:AM21)</f>
        <v>0</v>
      </c>
      <c r="AH21" s="332">
        <f t="shared" ref="AH21:AH25" si="38">IFERROR(AG21/AF21,0)</f>
        <v>0</v>
      </c>
      <c r="AI21" s="334"/>
      <c r="AJ21" s="334"/>
      <c r="AK21" s="334"/>
      <c r="AL21" s="334"/>
      <c r="AM21" s="334"/>
      <c r="AN21" s="334"/>
      <c r="AO21" s="335">
        <f t="shared" si="11"/>
        <v>0</v>
      </c>
      <c r="AP21" s="331"/>
      <c r="AQ21" s="332">
        <f t="shared" ref="AQ21:AQ25" si="39">SUM(AS21:AW21)</f>
        <v>0</v>
      </c>
      <c r="AR21" s="332">
        <f t="shared" ref="AR21:AR25" si="40">IFERROR(AQ21/AP21,0)</f>
        <v>0</v>
      </c>
      <c r="AS21" s="334"/>
      <c r="AT21" s="334"/>
      <c r="AU21" s="334"/>
      <c r="AV21" s="334"/>
      <c r="AW21" s="334"/>
      <c r="AX21" s="334"/>
      <c r="AY21" s="335">
        <f t="shared" si="14"/>
        <v>0</v>
      </c>
      <c r="AZ21" s="331"/>
      <c r="BA21" s="332">
        <f t="shared" ref="BA21:BA25" si="41">SUM(BC21:BG21)</f>
        <v>0</v>
      </c>
      <c r="BB21" s="332">
        <f t="shared" ref="BB21:BB25" si="42">IFERROR(BA21/AZ21,0)</f>
        <v>0</v>
      </c>
      <c r="BC21" s="334"/>
      <c r="BD21" s="334"/>
      <c r="BE21" s="334"/>
      <c r="BF21" s="334"/>
      <c r="BG21" s="334"/>
      <c r="BH21" s="334"/>
      <c r="BI21" s="335">
        <f t="shared" si="17"/>
        <v>0</v>
      </c>
      <c r="BJ21" s="331"/>
      <c r="BK21" s="332">
        <f t="shared" si="24"/>
        <v>0</v>
      </c>
      <c r="BL21" s="332">
        <f t="shared" si="25"/>
        <v>0</v>
      </c>
      <c r="BM21" s="334"/>
      <c r="BN21" s="334"/>
      <c r="BO21" s="334"/>
      <c r="BP21" s="334"/>
      <c r="BQ21" s="334"/>
      <c r="BR21" s="334"/>
      <c r="BS21" s="335">
        <f t="shared" si="26"/>
        <v>0</v>
      </c>
      <c r="BT21" s="60"/>
      <c r="BU21" s="332">
        <f t="shared" si="27"/>
        <v>0</v>
      </c>
      <c r="BV21" s="332">
        <f t="shared" si="28"/>
        <v>0</v>
      </c>
      <c r="BW21" s="61"/>
      <c r="BX21" s="61"/>
      <c r="BY21" s="61"/>
      <c r="BZ21" s="61"/>
      <c r="CA21" s="61"/>
      <c r="CB21" s="61"/>
      <c r="CC21" s="68">
        <f t="shared" si="29"/>
        <v>0</v>
      </c>
    </row>
    <row r="22" spans="1:81" s="341" customFormat="1" ht="15.95" customHeight="1" x14ac:dyDescent="0.2">
      <c r="A22" s="69"/>
      <c r="B22" s="331"/>
      <c r="C22" s="332">
        <f t="shared" si="31"/>
        <v>0</v>
      </c>
      <c r="D22" s="332">
        <f t="shared" si="32"/>
        <v>0</v>
      </c>
      <c r="E22" s="334"/>
      <c r="F22" s="334"/>
      <c r="G22" s="334"/>
      <c r="H22" s="334"/>
      <c r="I22" s="334"/>
      <c r="J22" s="334"/>
      <c r="K22" s="335">
        <f t="shared" si="2"/>
        <v>0</v>
      </c>
      <c r="L22" s="331"/>
      <c r="M22" s="332">
        <f t="shared" si="33"/>
        <v>0</v>
      </c>
      <c r="N22" s="332">
        <f t="shared" si="34"/>
        <v>0</v>
      </c>
      <c r="O22" s="334"/>
      <c r="P22" s="334"/>
      <c r="Q22" s="334"/>
      <c r="R22" s="334"/>
      <c r="S22" s="334"/>
      <c r="T22" s="334"/>
      <c r="U22" s="335">
        <f t="shared" si="5"/>
        <v>0</v>
      </c>
      <c r="V22" s="331"/>
      <c r="W22" s="332">
        <f t="shared" si="35"/>
        <v>0</v>
      </c>
      <c r="X22" s="332">
        <f t="shared" si="36"/>
        <v>0</v>
      </c>
      <c r="Y22" s="334"/>
      <c r="Z22" s="334"/>
      <c r="AA22" s="334"/>
      <c r="AB22" s="334"/>
      <c r="AC22" s="334"/>
      <c r="AD22" s="334"/>
      <c r="AE22" s="335">
        <f t="shared" si="8"/>
        <v>0</v>
      </c>
      <c r="AF22" s="331"/>
      <c r="AG22" s="332">
        <f t="shared" si="37"/>
        <v>0</v>
      </c>
      <c r="AH22" s="332">
        <f t="shared" si="38"/>
        <v>0</v>
      </c>
      <c r="AI22" s="334"/>
      <c r="AJ22" s="334"/>
      <c r="AK22" s="334"/>
      <c r="AL22" s="334"/>
      <c r="AM22" s="334"/>
      <c r="AN22" s="334"/>
      <c r="AO22" s="335">
        <f t="shared" si="11"/>
        <v>0</v>
      </c>
      <c r="AP22" s="331"/>
      <c r="AQ22" s="332">
        <f t="shared" si="39"/>
        <v>0</v>
      </c>
      <c r="AR22" s="332">
        <f t="shared" si="40"/>
        <v>0</v>
      </c>
      <c r="AS22" s="334"/>
      <c r="AT22" s="334"/>
      <c r="AU22" s="334"/>
      <c r="AV22" s="334"/>
      <c r="AW22" s="334"/>
      <c r="AX22" s="334"/>
      <c r="AY22" s="335">
        <f t="shared" si="14"/>
        <v>0</v>
      </c>
      <c r="AZ22" s="331"/>
      <c r="BA22" s="332">
        <f t="shared" si="41"/>
        <v>0</v>
      </c>
      <c r="BB22" s="332">
        <f t="shared" si="42"/>
        <v>0</v>
      </c>
      <c r="BC22" s="334"/>
      <c r="BD22" s="334"/>
      <c r="BE22" s="334"/>
      <c r="BF22" s="334"/>
      <c r="BG22" s="334"/>
      <c r="BH22" s="334"/>
      <c r="BI22" s="335">
        <f t="shared" si="17"/>
        <v>0</v>
      </c>
      <c r="BJ22" s="331"/>
      <c r="BK22" s="332">
        <f t="shared" si="24"/>
        <v>0</v>
      </c>
      <c r="BL22" s="332">
        <f t="shared" si="25"/>
        <v>0</v>
      </c>
      <c r="BM22" s="334"/>
      <c r="BN22" s="334"/>
      <c r="BO22" s="334"/>
      <c r="BP22" s="334"/>
      <c r="BQ22" s="334"/>
      <c r="BR22" s="334"/>
      <c r="BS22" s="335">
        <f t="shared" si="26"/>
        <v>0</v>
      </c>
      <c r="BT22" s="60"/>
      <c r="BU22" s="332">
        <f t="shared" si="27"/>
        <v>0</v>
      </c>
      <c r="BV22" s="332">
        <f t="shared" si="28"/>
        <v>0</v>
      </c>
      <c r="BW22" s="61"/>
      <c r="BX22" s="61"/>
      <c r="BY22" s="61"/>
      <c r="BZ22" s="61"/>
      <c r="CA22" s="61"/>
      <c r="CB22" s="61"/>
      <c r="CC22" s="68">
        <f t="shared" si="29"/>
        <v>0</v>
      </c>
    </row>
    <row r="23" spans="1:81" s="341" customFormat="1" ht="15.95" customHeight="1" x14ac:dyDescent="0.2">
      <c r="A23" s="69"/>
      <c r="B23" s="331"/>
      <c r="C23" s="332">
        <f t="shared" si="31"/>
        <v>0</v>
      </c>
      <c r="D23" s="332">
        <f t="shared" si="32"/>
        <v>0</v>
      </c>
      <c r="E23" s="334"/>
      <c r="F23" s="334"/>
      <c r="G23" s="334"/>
      <c r="H23" s="334"/>
      <c r="I23" s="334"/>
      <c r="J23" s="334"/>
      <c r="K23" s="335">
        <f t="shared" si="2"/>
        <v>0</v>
      </c>
      <c r="L23" s="331"/>
      <c r="M23" s="332">
        <f t="shared" si="33"/>
        <v>0</v>
      </c>
      <c r="N23" s="332">
        <f t="shared" si="34"/>
        <v>0</v>
      </c>
      <c r="O23" s="334"/>
      <c r="P23" s="334"/>
      <c r="Q23" s="334"/>
      <c r="R23" s="334"/>
      <c r="S23" s="334"/>
      <c r="T23" s="334"/>
      <c r="U23" s="335">
        <f t="shared" si="5"/>
        <v>0</v>
      </c>
      <c r="V23" s="331"/>
      <c r="W23" s="332">
        <f t="shared" si="35"/>
        <v>0</v>
      </c>
      <c r="X23" s="332">
        <f t="shared" si="36"/>
        <v>0</v>
      </c>
      <c r="Y23" s="334"/>
      <c r="Z23" s="334"/>
      <c r="AA23" s="334"/>
      <c r="AB23" s="334"/>
      <c r="AC23" s="334"/>
      <c r="AD23" s="334"/>
      <c r="AE23" s="335">
        <f t="shared" si="8"/>
        <v>0</v>
      </c>
      <c r="AF23" s="331"/>
      <c r="AG23" s="332">
        <f t="shared" si="37"/>
        <v>0</v>
      </c>
      <c r="AH23" s="332">
        <f t="shared" si="38"/>
        <v>0</v>
      </c>
      <c r="AI23" s="334"/>
      <c r="AJ23" s="334"/>
      <c r="AK23" s="334"/>
      <c r="AL23" s="334"/>
      <c r="AM23" s="334"/>
      <c r="AN23" s="334"/>
      <c r="AO23" s="335">
        <f t="shared" si="11"/>
        <v>0</v>
      </c>
      <c r="AP23" s="331"/>
      <c r="AQ23" s="332">
        <f t="shared" si="39"/>
        <v>0</v>
      </c>
      <c r="AR23" s="332">
        <f t="shared" si="40"/>
        <v>0</v>
      </c>
      <c r="AS23" s="334"/>
      <c r="AT23" s="334"/>
      <c r="AU23" s="334"/>
      <c r="AV23" s="334"/>
      <c r="AW23" s="334"/>
      <c r="AX23" s="334"/>
      <c r="AY23" s="335">
        <f t="shared" si="14"/>
        <v>0</v>
      </c>
      <c r="AZ23" s="331"/>
      <c r="BA23" s="332">
        <f t="shared" si="41"/>
        <v>0</v>
      </c>
      <c r="BB23" s="332">
        <f t="shared" si="42"/>
        <v>0</v>
      </c>
      <c r="BC23" s="334"/>
      <c r="BD23" s="334"/>
      <c r="BE23" s="334"/>
      <c r="BF23" s="334"/>
      <c r="BG23" s="334"/>
      <c r="BH23" s="334"/>
      <c r="BI23" s="335">
        <f t="shared" si="17"/>
        <v>0</v>
      </c>
      <c r="BJ23" s="331"/>
      <c r="BK23" s="332">
        <f t="shared" si="24"/>
        <v>0</v>
      </c>
      <c r="BL23" s="332">
        <f t="shared" si="25"/>
        <v>0</v>
      </c>
      <c r="BM23" s="334"/>
      <c r="BN23" s="334"/>
      <c r="BO23" s="334"/>
      <c r="BP23" s="334"/>
      <c r="BQ23" s="334"/>
      <c r="BR23" s="334"/>
      <c r="BS23" s="335">
        <f t="shared" si="26"/>
        <v>0</v>
      </c>
      <c r="BT23" s="60"/>
      <c r="BU23" s="332">
        <f t="shared" si="27"/>
        <v>0</v>
      </c>
      <c r="BV23" s="332">
        <f t="shared" si="28"/>
        <v>0</v>
      </c>
      <c r="BW23" s="61"/>
      <c r="BX23" s="61"/>
      <c r="BY23" s="61"/>
      <c r="BZ23" s="61"/>
      <c r="CA23" s="61"/>
      <c r="CB23" s="61"/>
      <c r="CC23" s="68">
        <f t="shared" si="29"/>
        <v>0</v>
      </c>
    </row>
    <row r="24" spans="1:81" s="341" customFormat="1" ht="15.95" customHeight="1" x14ac:dyDescent="0.2">
      <c r="A24" s="69"/>
      <c r="B24" s="331"/>
      <c r="C24" s="332">
        <f t="shared" si="31"/>
        <v>0</v>
      </c>
      <c r="D24" s="332">
        <f t="shared" si="32"/>
        <v>0</v>
      </c>
      <c r="E24" s="334"/>
      <c r="F24" s="334"/>
      <c r="G24" s="334"/>
      <c r="H24" s="334"/>
      <c r="I24" s="334"/>
      <c r="J24" s="334"/>
      <c r="K24" s="335">
        <f t="shared" si="2"/>
        <v>0</v>
      </c>
      <c r="L24" s="331"/>
      <c r="M24" s="332">
        <f t="shared" si="33"/>
        <v>0</v>
      </c>
      <c r="N24" s="332">
        <f t="shared" si="34"/>
        <v>0</v>
      </c>
      <c r="O24" s="334"/>
      <c r="P24" s="334"/>
      <c r="Q24" s="334"/>
      <c r="R24" s="334"/>
      <c r="S24" s="334"/>
      <c r="T24" s="334"/>
      <c r="U24" s="335">
        <f t="shared" si="5"/>
        <v>0</v>
      </c>
      <c r="V24" s="331"/>
      <c r="W24" s="332">
        <f t="shared" si="35"/>
        <v>0</v>
      </c>
      <c r="X24" s="332">
        <f t="shared" si="36"/>
        <v>0</v>
      </c>
      <c r="Y24" s="334"/>
      <c r="Z24" s="334"/>
      <c r="AA24" s="334"/>
      <c r="AB24" s="334"/>
      <c r="AC24" s="334"/>
      <c r="AD24" s="334"/>
      <c r="AE24" s="335">
        <f t="shared" si="8"/>
        <v>0</v>
      </c>
      <c r="AF24" s="331"/>
      <c r="AG24" s="332">
        <f t="shared" si="37"/>
        <v>0</v>
      </c>
      <c r="AH24" s="332">
        <f t="shared" si="38"/>
        <v>0</v>
      </c>
      <c r="AI24" s="334"/>
      <c r="AJ24" s="334"/>
      <c r="AK24" s="334"/>
      <c r="AL24" s="334"/>
      <c r="AM24" s="334"/>
      <c r="AN24" s="334"/>
      <c r="AO24" s="335">
        <f t="shared" si="11"/>
        <v>0</v>
      </c>
      <c r="AP24" s="331"/>
      <c r="AQ24" s="332">
        <f t="shared" si="39"/>
        <v>0</v>
      </c>
      <c r="AR24" s="332">
        <f t="shared" si="40"/>
        <v>0</v>
      </c>
      <c r="AS24" s="334"/>
      <c r="AT24" s="334"/>
      <c r="AU24" s="334"/>
      <c r="AV24" s="334"/>
      <c r="AW24" s="334"/>
      <c r="AX24" s="334"/>
      <c r="AY24" s="335">
        <f t="shared" si="14"/>
        <v>0</v>
      </c>
      <c r="AZ24" s="331"/>
      <c r="BA24" s="332">
        <f t="shared" si="41"/>
        <v>0</v>
      </c>
      <c r="BB24" s="332">
        <f t="shared" si="42"/>
        <v>0</v>
      </c>
      <c r="BC24" s="334"/>
      <c r="BD24" s="334"/>
      <c r="BE24" s="334"/>
      <c r="BF24" s="334"/>
      <c r="BG24" s="334"/>
      <c r="BH24" s="334"/>
      <c r="BI24" s="335">
        <f t="shared" si="17"/>
        <v>0</v>
      </c>
      <c r="BJ24" s="331"/>
      <c r="BK24" s="332">
        <f t="shared" si="24"/>
        <v>0</v>
      </c>
      <c r="BL24" s="332">
        <f t="shared" si="25"/>
        <v>0</v>
      </c>
      <c r="BM24" s="334"/>
      <c r="BN24" s="334"/>
      <c r="BO24" s="334"/>
      <c r="BP24" s="334"/>
      <c r="BQ24" s="334"/>
      <c r="BR24" s="334"/>
      <c r="BS24" s="335">
        <f t="shared" si="26"/>
        <v>0</v>
      </c>
      <c r="BT24" s="60"/>
      <c r="BU24" s="332">
        <f t="shared" si="27"/>
        <v>0</v>
      </c>
      <c r="BV24" s="332">
        <f t="shared" si="28"/>
        <v>0</v>
      </c>
      <c r="BW24" s="61"/>
      <c r="BX24" s="61"/>
      <c r="BY24" s="61"/>
      <c r="BZ24" s="61"/>
      <c r="CA24" s="61"/>
      <c r="CB24" s="61"/>
      <c r="CC24" s="68">
        <f t="shared" si="29"/>
        <v>0</v>
      </c>
    </row>
    <row r="25" spans="1:81" s="341" customFormat="1" ht="15.95" customHeight="1" x14ac:dyDescent="0.2">
      <c r="A25" s="69"/>
      <c r="B25" s="331"/>
      <c r="C25" s="332">
        <f t="shared" si="31"/>
        <v>0</v>
      </c>
      <c r="D25" s="332">
        <f t="shared" si="32"/>
        <v>0</v>
      </c>
      <c r="E25" s="334"/>
      <c r="F25" s="334"/>
      <c r="G25" s="334"/>
      <c r="H25" s="334"/>
      <c r="I25" s="334"/>
      <c r="J25" s="334"/>
      <c r="K25" s="335">
        <f t="shared" si="2"/>
        <v>0</v>
      </c>
      <c r="L25" s="331"/>
      <c r="M25" s="332">
        <f t="shared" si="33"/>
        <v>0</v>
      </c>
      <c r="N25" s="332">
        <f t="shared" si="34"/>
        <v>0</v>
      </c>
      <c r="O25" s="334"/>
      <c r="P25" s="334"/>
      <c r="Q25" s="334"/>
      <c r="R25" s="334"/>
      <c r="S25" s="334"/>
      <c r="T25" s="334"/>
      <c r="U25" s="335">
        <f t="shared" si="5"/>
        <v>0</v>
      </c>
      <c r="V25" s="331"/>
      <c r="W25" s="332">
        <f t="shared" si="35"/>
        <v>0</v>
      </c>
      <c r="X25" s="332">
        <f t="shared" si="36"/>
        <v>0</v>
      </c>
      <c r="Y25" s="334"/>
      <c r="Z25" s="334"/>
      <c r="AA25" s="334"/>
      <c r="AB25" s="334"/>
      <c r="AC25" s="334"/>
      <c r="AD25" s="334"/>
      <c r="AE25" s="335">
        <f t="shared" si="8"/>
        <v>0</v>
      </c>
      <c r="AF25" s="331"/>
      <c r="AG25" s="332">
        <f t="shared" si="37"/>
        <v>0</v>
      </c>
      <c r="AH25" s="332">
        <f t="shared" si="38"/>
        <v>0</v>
      </c>
      <c r="AI25" s="334"/>
      <c r="AJ25" s="334"/>
      <c r="AK25" s="334"/>
      <c r="AL25" s="334"/>
      <c r="AM25" s="334"/>
      <c r="AN25" s="334"/>
      <c r="AO25" s="335">
        <f t="shared" si="11"/>
        <v>0</v>
      </c>
      <c r="AP25" s="331"/>
      <c r="AQ25" s="332">
        <f t="shared" si="39"/>
        <v>0</v>
      </c>
      <c r="AR25" s="332">
        <f t="shared" si="40"/>
        <v>0</v>
      </c>
      <c r="AS25" s="334"/>
      <c r="AT25" s="334"/>
      <c r="AU25" s="334"/>
      <c r="AV25" s="334"/>
      <c r="AW25" s="334"/>
      <c r="AX25" s="334"/>
      <c r="AY25" s="335">
        <f t="shared" si="14"/>
        <v>0</v>
      </c>
      <c r="AZ25" s="331"/>
      <c r="BA25" s="332">
        <f t="shared" si="41"/>
        <v>0</v>
      </c>
      <c r="BB25" s="332">
        <f t="shared" si="42"/>
        <v>0</v>
      </c>
      <c r="BC25" s="334"/>
      <c r="BD25" s="334"/>
      <c r="BE25" s="334"/>
      <c r="BF25" s="334"/>
      <c r="BG25" s="334"/>
      <c r="BH25" s="334"/>
      <c r="BI25" s="335">
        <f t="shared" si="17"/>
        <v>0</v>
      </c>
      <c r="BJ25" s="331"/>
      <c r="BK25" s="332">
        <f t="shared" si="24"/>
        <v>0</v>
      </c>
      <c r="BL25" s="332">
        <f t="shared" si="25"/>
        <v>0</v>
      </c>
      <c r="BM25" s="334"/>
      <c r="BN25" s="334"/>
      <c r="BO25" s="334"/>
      <c r="BP25" s="334"/>
      <c r="BQ25" s="334"/>
      <c r="BR25" s="334"/>
      <c r="BS25" s="335">
        <f t="shared" si="26"/>
        <v>0</v>
      </c>
      <c r="BT25" s="60"/>
      <c r="BU25" s="332">
        <f t="shared" si="27"/>
        <v>0</v>
      </c>
      <c r="BV25" s="332">
        <f t="shared" si="28"/>
        <v>0</v>
      </c>
      <c r="BW25" s="61"/>
      <c r="BX25" s="61"/>
      <c r="BY25" s="61"/>
      <c r="BZ25" s="61"/>
      <c r="CA25" s="61"/>
      <c r="CB25" s="61"/>
      <c r="CC25" s="68">
        <f t="shared" si="29"/>
        <v>0</v>
      </c>
    </row>
    <row r="26" spans="1:81" s="341" customFormat="1" ht="15.95" customHeight="1" x14ac:dyDescent="0.2">
      <c r="A26" s="69"/>
      <c r="B26" s="331"/>
      <c r="C26" s="332">
        <f t="shared" ref="C26" si="43">SUM(E26:I26)</f>
        <v>0</v>
      </c>
      <c r="D26" s="332">
        <f t="shared" si="1"/>
        <v>0</v>
      </c>
      <c r="E26" s="334"/>
      <c r="F26" s="334"/>
      <c r="G26" s="334"/>
      <c r="H26" s="334"/>
      <c r="I26" s="334"/>
      <c r="J26" s="334"/>
      <c r="K26" s="335">
        <f t="shared" si="2"/>
        <v>0</v>
      </c>
      <c r="L26" s="331"/>
      <c r="M26" s="332">
        <f t="shared" si="3"/>
        <v>0</v>
      </c>
      <c r="N26" s="332">
        <f t="shared" si="4"/>
        <v>0</v>
      </c>
      <c r="O26" s="334"/>
      <c r="P26" s="334"/>
      <c r="Q26" s="334"/>
      <c r="R26" s="334"/>
      <c r="S26" s="334"/>
      <c r="T26" s="334"/>
      <c r="U26" s="335">
        <f t="shared" si="5"/>
        <v>0</v>
      </c>
      <c r="V26" s="331"/>
      <c r="W26" s="332">
        <f t="shared" si="6"/>
        <v>0</v>
      </c>
      <c r="X26" s="332">
        <f t="shared" si="7"/>
        <v>0</v>
      </c>
      <c r="Y26" s="334"/>
      <c r="Z26" s="334"/>
      <c r="AA26" s="334"/>
      <c r="AB26" s="334"/>
      <c r="AC26" s="334"/>
      <c r="AD26" s="334"/>
      <c r="AE26" s="335">
        <f t="shared" si="8"/>
        <v>0</v>
      </c>
      <c r="AF26" s="331"/>
      <c r="AG26" s="332">
        <f t="shared" si="9"/>
        <v>0</v>
      </c>
      <c r="AH26" s="332">
        <f t="shared" si="10"/>
        <v>0</v>
      </c>
      <c r="AI26" s="334"/>
      <c r="AJ26" s="334"/>
      <c r="AK26" s="334"/>
      <c r="AL26" s="334"/>
      <c r="AM26" s="334"/>
      <c r="AN26" s="334"/>
      <c r="AO26" s="335">
        <f t="shared" si="11"/>
        <v>0</v>
      </c>
      <c r="AP26" s="331"/>
      <c r="AQ26" s="332">
        <f t="shared" si="12"/>
        <v>0</v>
      </c>
      <c r="AR26" s="332">
        <f t="shared" si="13"/>
        <v>0</v>
      </c>
      <c r="AS26" s="334"/>
      <c r="AT26" s="334"/>
      <c r="AU26" s="334"/>
      <c r="AV26" s="334"/>
      <c r="AW26" s="334"/>
      <c r="AX26" s="334"/>
      <c r="AY26" s="335">
        <f t="shared" si="14"/>
        <v>0</v>
      </c>
      <c r="AZ26" s="331"/>
      <c r="BA26" s="332">
        <f t="shared" si="15"/>
        <v>0</v>
      </c>
      <c r="BB26" s="332">
        <f t="shared" si="16"/>
        <v>0</v>
      </c>
      <c r="BC26" s="334"/>
      <c r="BD26" s="334"/>
      <c r="BE26" s="334"/>
      <c r="BF26" s="334"/>
      <c r="BG26" s="334"/>
      <c r="BH26" s="334"/>
      <c r="BI26" s="335">
        <f t="shared" si="17"/>
        <v>0</v>
      </c>
      <c r="BJ26" s="331"/>
      <c r="BK26" s="332">
        <f t="shared" si="24"/>
        <v>0</v>
      </c>
      <c r="BL26" s="332">
        <f t="shared" si="25"/>
        <v>0</v>
      </c>
      <c r="BM26" s="334"/>
      <c r="BN26" s="334"/>
      <c r="BO26" s="334"/>
      <c r="BP26" s="334"/>
      <c r="BQ26" s="334"/>
      <c r="BR26" s="334"/>
      <c r="BS26" s="335">
        <f t="shared" si="26"/>
        <v>0</v>
      </c>
      <c r="BT26" s="60"/>
      <c r="BU26" s="332">
        <f t="shared" si="27"/>
        <v>0</v>
      </c>
      <c r="BV26" s="332">
        <f t="shared" si="28"/>
        <v>0</v>
      </c>
      <c r="BW26" s="61"/>
      <c r="BX26" s="61"/>
      <c r="BY26" s="61"/>
      <c r="BZ26" s="61"/>
      <c r="CA26" s="61"/>
      <c r="CB26" s="61"/>
      <c r="CC26" s="68">
        <f t="shared" si="29"/>
        <v>0</v>
      </c>
    </row>
    <row r="27" spans="1:81" s="341" customFormat="1" ht="15.95" customHeight="1" x14ac:dyDescent="0.2">
      <c r="A27" s="69"/>
      <c r="B27" s="331"/>
      <c r="C27" s="332">
        <f t="shared" si="30"/>
        <v>0</v>
      </c>
      <c r="D27" s="332">
        <f t="shared" si="1"/>
        <v>0</v>
      </c>
      <c r="E27" s="334"/>
      <c r="F27" s="334"/>
      <c r="G27" s="334"/>
      <c r="H27" s="334"/>
      <c r="I27" s="334"/>
      <c r="J27" s="334"/>
      <c r="K27" s="335">
        <f t="shared" si="2"/>
        <v>0</v>
      </c>
      <c r="L27" s="331"/>
      <c r="M27" s="332">
        <f t="shared" si="3"/>
        <v>0</v>
      </c>
      <c r="N27" s="332">
        <f t="shared" si="4"/>
        <v>0</v>
      </c>
      <c r="O27" s="334"/>
      <c r="P27" s="334"/>
      <c r="Q27" s="334"/>
      <c r="R27" s="334"/>
      <c r="S27" s="334"/>
      <c r="T27" s="334"/>
      <c r="U27" s="335">
        <f t="shared" si="5"/>
        <v>0</v>
      </c>
      <c r="V27" s="331"/>
      <c r="W27" s="332">
        <f t="shared" si="6"/>
        <v>0</v>
      </c>
      <c r="X27" s="332">
        <f t="shared" si="7"/>
        <v>0</v>
      </c>
      <c r="Y27" s="334"/>
      <c r="Z27" s="334"/>
      <c r="AA27" s="334"/>
      <c r="AB27" s="334"/>
      <c r="AC27" s="334"/>
      <c r="AD27" s="334"/>
      <c r="AE27" s="335">
        <f t="shared" si="8"/>
        <v>0</v>
      </c>
      <c r="AF27" s="331"/>
      <c r="AG27" s="332">
        <f t="shared" si="9"/>
        <v>0</v>
      </c>
      <c r="AH27" s="332">
        <f t="shared" si="10"/>
        <v>0</v>
      </c>
      <c r="AI27" s="334"/>
      <c r="AJ27" s="334"/>
      <c r="AK27" s="334"/>
      <c r="AL27" s="334"/>
      <c r="AM27" s="334"/>
      <c r="AN27" s="334"/>
      <c r="AO27" s="335">
        <f t="shared" si="11"/>
        <v>0</v>
      </c>
      <c r="AP27" s="331"/>
      <c r="AQ27" s="332">
        <f t="shared" si="12"/>
        <v>0</v>
      </c>
      <c r="AR27" s="332">
        <f t="shared" si="13"/>
        <v>0</v>
      </c>
      <c r="AS27" s="334"/>
      <c r="AT27" s="334"/>
      <c r="AU27" s="334"/>
      <c r="AV27" s="334"/>
      <c r="AW27" s="334"/>
      <c r="AX27" s="334"/>
      <c r="AY27" s="335">
        <f t="shared" si="14"/>
        <v>0</v>
      </c>
      <c r="AZ27" s="331"/>
      <c r="BA27" s="332">
        <f t="shared" si="15"/>
        <v>0</v>
      </c>
      <c r="BB27" s="332">
        <f t="shared" si="16"/>
        <v>0</v>
      </c>
      <c r="BC27" s="334"/>
      <c r="BD27" s="334"/>
      <c r="BE27" s="334"/>
      <c r="BF27" s="334"/>
      <c r="BG27" s="334"/>
      <c r="BH27" s="334"/>
      <c r="BI27" s="335">
        <f t="shared" si="17"/>
        <v>0</v>
      </c>
      <c r="BJ27" s="331"/>
      <c r="BK27" s="332">
        <f t="shared" si="24"/>
        <v>0</v>
      </c>
      <c r="BL27" s="332">
        <f t="shared" si="25"/>
        <v>0</v>
      </c>
      <c r="BM27" s="334"/>
      <c r="BN27" s="334"/>
      <c r="BO27" s="334"/>
      <c r="BP27" s="334"/>
      <c r="BQ27" s="334"/>
      <c r="BR27" s="334"/>
      <c r="BS27" s="335">
        <f t="shared" si="26"/>
        <v>0</v>
      </c>
      <c r="BT27" s="60"/>
      <c r="BU27" s="332">
        <f t="shared" si="27"/>
        <v>0</v>
      </c>
      <c r="BV27" s="332">
        <f t="shared" si="28"/>
        <v>0</v>
      </c>
      <c r="BW27" s="61"/>
      <c r="BX27" s="61"/>
      <c r="BY27" s="61"/>
      <c r="BZ27" s="61"/>
      <c r="CA27" s="61"/>
      <c r="CB27" s="61"/>
      <c r="CC27" s="68">
        <f t="shared" si="29"/>
        <v>0</v>
      </c>
    </row>
    <row r="28" spans="1:81" ht="15.95" customHeight="1" x14ac:dyDescent="0.2">
      <c r="A28" s="342" t="s">
        <v>92</v>
      </c>
      <c r="B28" s="331"/>
      <c r="C28" s="332"/>
      <c r="D28" s="332"/>
      <c r="E28" s="334"/>
      <c r="F28" s="334"/>
      <c r="G28" s="334"/>
      <c r="H28" s="334"/>
      <c r="I28" s="334"/>
      <c r="J28" s="334"/>
      <c r="K28" s="335"/>
      <c r="L28" s="331"/>
      <c r="M28" s="332"/>
      <c r="N28" s="332"/>
      <c r="O28" s="334"/>
      <c r="P28" s="334"/>
      <c r="Q28" s="334"/>
      <c r="R28" s="334"/>
      <c r="S28" s="334"/>
      <c r="T28" s="334"/>
      <c r="U28" s="335"/>
      <c r="V28" s="331"/>
      <c r="W28" s="332"/>
      <c r="X28" s="332"/>
      <c r="Y28" s="334"/>
      <c r="Z28" s="334"/>
      <c r="AA28" s="334"/>
      <c r="AB28" s="334"/>
      <c r="AC28" s="334"/>
      <c r="AD28" s="334"/>
      <c r="AE28" s="335"/>
      <c r="AF28" s="331"/>
      <c r="AG28" s="332"/>
      <c r="AH28" s="332"/>
      <c r="AI28" s="334"/>
      <c r="AJ28" s="334"/>
      <c r="AK28" s="334"/>
      <c r="AL28" s="334"/>
      <c r="AM28" s="334"/>
      <c r="AN28" s="334"/>
      <c r="AO28" s="335"/>
      <c r="AP28" s="331"/>
      <c r="AQ28" s="332"/>
      <c r="AR28" s="332"/>
      <c r="AS28" s="334"/>
      <c r="AT28" s="334"/>
      <c r="AU28" s="334"/>
      <c r="AV28" s="334"/>
      <c r="AW28" s="334"/>
      <c r="AX28" s="334"/>
      <c r="AY28" s="335"/>
      <c r="AZ28" s="331"/>
      <c r="BA28" s="332"/>
      <c r="BB28" s="332"/>
      <c r="BC28" s="334"/>
      <c r="BD28" s="334"/>
      <c r="BE28" s="334"/>
      <c r="BF28" s="334"/>
      <c r="BG28" s="334"/>
      <c r="BH28" s="334"/>
      <c r="BI28" s="335"/>
      <c r="BJ28" s="331"/>
      <c r="BK28" s="332"/>
      <c r="BL28" s="332"/>
      <c r="BM28" s="334"/>
      <c r="BN28" s="334"/>
      <c r="BO28" s="334"/>
      <c r="BP28" s="334"/>
      <c r="BQ28" s="334"/>
      <c r="BR28" s="334"/>
      <c r="BS28" s="335"/>
      <c r="BT28" s="331"/>
      <c r="BU28" s="332"/>
      <c r="BV28" s="332"/>
      <c r="BW28" s="334"/>
      <c r="BX28" s="334"/>
      <c r="BY28" s="334"/>
      <c r="BZ28" s="334"/>
      <c r="CA28" s="334"/>
      <c r="CB28" s="334"/>
      <c r="CC28" s="335"/>
    </row>
    <row r="29" spans="1:81" s="341" customFormat="1" ht="15.95" customHeight="1" x14ac:dyDescent="0.2">
      <c r="A29" s="343" t="s">
        <v>93</v>
      </c>
      <c r="B29" s="344">
        <f>SUM(B$10:B28)</f>
        <v>1319</v>
      </c>
      <c r="C29" s="332">
        <f>SUM(C$10:C28)</f>
        <v>3005501</v>
      </c>
      <c r="D29" s="332">
        <f>IFERROR(C29/B29,0)</f>
        <v>2278.6209249431386</v>
      </c>
      <c r="E29" s="345">
        <f>SUM(E$10:E28)</f>
        <v>0</v>
      </c>
      <c r="F29" s="345">
        <f>SUM(F$10:F28)</f>
        <v>11861</v>
      </c>
      <c r="G29" s="345">
        <f>SUM(G$10:G28)</f>
        <v>168476</v>
      </c>
      <c r="H29" s="345">
        <f>SUM(H$10:H28)</f>
        <v>2804640</v>
      </c>
      <c r="I29" s="345">
        <f>SUM(I$10:I28)</f>
        <v>20524</v>
      </c>
      <c r="J29" s="345">
        <f>SUM(J$10:J28)</f>
        <v>2499472</v>
      </c>
      <c r="K29" s="335">
        <f>SUM(K$10:K28)</f>
        <v>0</v>
      </c>
      <c r="L29" s="344">
        <f>SUM(L$10:L28)</f>
        <v>1254</v>
      </c>
      <c r="M29" s="332">
        <f>SUM(M$10:M28)</f>
        <v>2802201</v>
      </c>
      <c r="N29" s="332">
        <f>IFERROR(M29/L29,0)</f>
        <v>2234.6100478468898</v>
      </c>
      <c r="O29" s="345">
        <f>SUM(O$10:O28)</f>
        <v>0</v>
      </c>
      <c r="P29" s="345">
        <f>SUM(P$10:P28)</f>
        <v>10249</v>
      </c>
      <c r="Q29" s="345">
        <f>SUM(Q$10:Q28)</f>
        <v>189158</v>
      </c>
      <c r="R29" s="345">
        <f>SUM(R$10:R28)</f>
        <v>2583451</v>
      </c>
      <c r="S29" s="345">
        <f>SUM(S$10:S28)</f>
        <v>19343</v>
      </c>
      <c r="T29" s="345">
        <f>SUM(T$10:T28)</f>
        <v>2435173</v>
      </c>
      <c r="U29" s="335">
        <f>SUM(U$10:U28)</f>
        <v>0</v>
      </c>
      <c r="V29" s="344">
        <f>SUM(V$10:V28)</f>
        <v>1375</v>
      </c>
      <c r="W29" s="332">
        <f>SUM(W$10:W28)</f>
        <v>3230014</v>
      </c>
      <c r="X29" s="332">
        <f>IFERROR(W29/V29,0)</f>
        <v>2349.101090909091</v>
      </c>
      <c r="Y29" s="345">
        <f>SUM(Y$10:Y28)</f>
        <v>0</v>
      </c>
      <c r="Z29" s="345">
        <f>SUM(Z$10:Z28)</f>
        <v>9075</v>
      </c>
      <c r="AA29" s="345">
        <f>SUM(AA$10:AA28)</f>
        <v>218044</v>
      </c>
      <c r="AB29" s="345">
        <f>SUM(AB$10:AB28)</f>
        <v>2975226</v>
      </c>
      <c r="AC29" s="345">
        <f>SUM(AC$10:AC28)</f>
        <v>27669</v>
      </c>
      <c r="AD29" s="345">
        <f>SUM(AD$10:AD28)</f>
        <v>2781627</v>
      </c>
      <c r="AE29" s="335">
        <f>SUM(AE$10:AE28)</f>
        <v>0</v>
      </c>
      <c r="AF29" s="344">
        <f>SUM(AF$10:AF28)</f>
        <v>1427</v>
      </c>
      <c r="AG29" s="332">
        <f>SUM(AG$10:AG28)</f>
        <v>3207258</v>
      </c>
      <c r="AH29" s="332">
        <f>IFERROR(AG29/AF29,0)</f>
        <v>2247.5529081990189</v>
      </c>
      <c r="AI29" s="345">
        <f>SUM(AI$10:AI28)</f>
        <v>0</v>
      </c>
      <c r="AJ29" s="345">
        <f>SUM(AJ$10:AJ28)</f>
        <v>13814</v>
      </c>
      <c r="AK29" s="345">
        <f>SUM(AK$10:AK28)</f>
        <v>221554</v>
      </c>
      <c r="AL29" s="345">
        <f>SUM(AL$10:AL28)</f>
        <v>2898133</v>
      </c>
      <c r="AM29" s="345">
        <f>SUM(AM$10:AM28)</f>
        <v>73757</v>
      </c>
      <c r="AN29" s="345">
        <f>SUM(AN$10:AN28)</f>
        <v>2704956</v>
      </c>
      <c r="AO29" s="335">
        <f>SUM(AO$10:AO28)</f>
        <v>0</v>
      </c>
      <c r="AP29" s="344">
        <f>SUM(AP$10:AP28)</f>
        <v>1444</v>
      </c>
      <c r="AQ29" s="332">
        <f>SUM(AQ$10:AQ28)</f>
        <v>3178328</v>
      </c>
      <c r="AR29" s="332">
        <f>IFERROR(AQ29/AP29,0)</f>
        <v>2201.0581717451523</v>
      </c>
      <c r="AS29" s="345">
        <f>SUM(AS$10:AS28)</f>
        <v>0</v>
      </c>
      <c r="AT29" s="345">
        <f>SUM(AT$10:AT28)</f>
        <v>12601</v>
      </c>
      <c r="AU29" s="345">
        <f>SUM(AU$10:AU28)</f>
        <v>224118</v>
      </c>
      <c r="AV29" s="345">
        <f>SUM(AV$10:AV28)</f>
        <v>2874435</v>
      </c>
      <c r="AW29" s="345">
        <f>SUM(AW$10:AW28)</f>
        <v>67174</v>
      </c>
      <c r="AX29" s="345">
        <f>SUM(AX$10:AX28)</f>
        <v>2697035</v>
      </c>
      <c r="AY29" s="335">
        <f>SUM(AY$10:AY28)</f>
        <v>0</v>
      </c>
      <c r="AZ29" s="344">
        <f>SUM(AZ$10:AZ28)</f>
        <v>1401</v>
      </c>
      <c r="BA29" s="332">
        <f>SUM(BA$10:BA28)</f>
        <v>3137012</v>
      </c>
      <c r="BB29" s="332">
        <f>IFERROR(BA29/AZ29,0)</f>
        <v>2239.1234832262671</v>
      </c>
      <c r="BC29" s="345">
        <f>SUM(BC$10:BC28)</f>
        <v>0</v>
      </c>
      <c r="BD29" s="345">
        <f>SUM(BD$10:BD28)</f>
        <v>17306</v>
      </c>
      <c r="BE29" s="345">
        <f>SUM(BE$10:BE28)</f>
        <v>272201</v>
      </c>
      <c r="BF29" s="345">
        <f>SUM(BF$10:BF28)</f>
        <v>2786470</v>
      </c>
      <c r="BG29" s="345">
        <f>SUM(BG$10:BG28)</f>
        <v>61035</v>
      </c>
      <c r="BH29" s="345">
        <f>SUM(BH$10:BH28)</f>
        <v>2615056</v>
      </c>
      <c r="BI29" s="335">
        <f>SUM(BI$10:BI28)</f>
        <v>0</v>
      </c>
      <c r="BJ29" s="344">
        <f>SUM(BJ$10:BJ28)</f>
        <v>1424</v>
      </c>
      <c r="BK29" s="332">
        <f>SUM(BK$10:BK28)</f>
        <v>2776108.6</v>
      </c>
      <c r="BL29" s="332">
        <f>IFERROR(BK29/BJ29,0)</f>
        <v>1949.5144662921348</v>
      </c>
      <c r="BM29" s="345">
        <f>SUM(BM$10:BM28)</f>
        <v>0</v>
      </c>
      <c r="BN29" s="345">
        <f>SUM(BN$10:BN28)</f>
        <v>19354</v>
      </c>
      <c r="BO29" s="345">
        <f>SUM(BO$10:BO28)</f>
        <v>334892.59999999998</v>
      </c>
      <c r="BP29" s="345">
        <f>SUM(BP$10:BP28)</f>
        <v>2373737</v>
      </c>
      <c r="BQ29" s="345">
        <f>SUM(BQ$10:BQ28)</f>
        <v>48125</v>
      </c>
      <c r="BR29" s="345">
        <f>SUM(BR$10:BR28)</f>
        <v>2343589.6</v>
      </c>
      <c r="BS29" s="335">
        <f>SUM(BS$10:BS28)</f>
        <v>0</v>
      </c>
      <c r="BT29" s="344">
        <f>SUM(BT$10:BT28)</f>
        <v>1473</v>
      </c>
      <c r="BU29" s="332">
        <f>SUM(BU$10:BU28)</f>
        <v>2713739.79</v>
      </c>
      <c r="BV29" s="332">
        <f>IFERROR(BU29/BT29,0)</f>
        <v>1842.321649694501</v>
      </c>
      <c r="BW29" s="345">
        <f>SUM(BW$10:BW28)</f>
        <v>0</v>
      </c>
      <c r="BX29" s="345">
        <f>SUM(BX$10:BX28)</f>
        <v>22182</v>
      </c>
      <c r="BY29" s="345">
        <f>SUM(BY$10:BY28)</f>
        <v>261651.46000000002</v>
      </c>
      <c r="BZ29" s="345">
        <f>SUM(BZ$10:BZ28)</f>
        <v>2323797.33</v>
      </c>
      <c r="CA29" s="345">
        <f>SUM(CA$10:CA28)</f>
        <v>106109</v>
      </c>
      <c r="CB29" s="345">
        <f>SUM(CB$10:CB28)</f>
        <v>2249855.1900000004</v>
      </c>
      <c r="CC29" s="335">
        <f>SUM(CC$10:CC28)</f>
        <v>0</v>
      </c>
    </row>
    <row r="30" spans="1:81" ht="15.95" customHeight="1" x14ac:dyDescent="0.2">
      <c r="A30" s="338"/>
      <c r="B30" s="331"/>
      <c r="C30" s="332"/>
      <c r="D30" s="332"/>
      <c r="E30" s="334"/>
      <c r="F30" s="334"/>
      <c r="G30" s="334"/>
      <c r="H30" s="334"/>
      <c r="I30" s="334"/>
      <c r="J30" s="334"/>
      <c r="K30" s="335"/>
      <c r="L30" s="331"/>
      <c r="M30" s="332"/>
      <c r="N30" s="332"/>
      <c r="O30" s="334"/>
      <c r="P30" s="334"/>
      <c r="Q30" s="334"/>
      <c r="R30" s="334"/>
      <c r="S30" s="334"/>
      <c r="T30" s="334"/>
      <c r="U30" s="335"/>
      <c r="V30" s="331"/>
      <c r="W30" s="332"/>
      <c r="X30" s="332"/>
      <c r="Y30" s="334"/>
      <c r="Z30" s="334"/>
      <c r="AA30" s="334"/>
      <c r="AB30" s="334"/>
      <c r="AC30" s="334"/>
      <c r="AD30" s="334"/>
      <c r="AE30" s="335"/>
      <c r="AF30" s="331"/>
      <c r="AG30" s="332"/>
      <c r="AH30" s="332"/>
      <c r="AI30" s="334"/>
      <c r="AJ30" s="334"/>
      <c r="AK30" s="334"/>
      <c r="AL30" s="334"/>
      <c r="AM30" s="334"/>
      <c r="AN30" s="334"/>
      <c r="AO30" s="335"/>
      <c r="AP30" s="331"/>
      <c r="AQ30" s="332"/>
      <c r="AR30" s="332"/>
      <c r="AS30" s="334"/>
      <c r="AT30" s="334"/>
      <c r="AU30" s="334"/>
      <c r="AV30" s="334"/>
      <c r="AW30" s="334"/>
      <c r="AX30" s="334"/>
      <c r="AY30" s="335"/>
      <c r="AZ30" s="331"/>
      <c r="BA30" s="332"/>
      <c r="BB30" s="332"/>
      <c r="BC30" s="334"/>
      <c r="BD30" s="334"/>
      <c r="BE30" s="334"/>
      <c r="BF30" s="334"/>
      <c r="BG30" s="334"/>
      <c r="BH30" s="334"/>
      <c r="BI30" s="335"/>
      <c r="BJ30" s="331"/>
      <c r="BK30" s="332"/>
      <c r="BL30" s="332"/>
      <c r="BM30" s="334"/>
      <c r="BN30" s="334"/>
      <c r="BO30" s="334"/>
      <c r="BP30" s="334"/>
      <c r="BQ30" s="334"/>
      <c r="BR30" s="334"/>
      <c r="BS30" s="335"/>
      <c r="BT30" s="331"/>
      <c r="BU30" s="332"/>
      <c r="BV30" s="332"/>
      <c r="BW30" s="334"/>
      <c r="BX30" s="334"/>
      <c r="BY30" s="334"/>
      <c r="BZ30" s="334"/>
      <c r="CA30" s="334"/>
      <c r="CB30" s="334"/>
      <c r="CC30" s="335"/>
    </row>
    <row r="31" spans="1:81" ht="15.95" customHeight="1" x14ac:dyDescent="0.2">
      <c r="A31" s="339" t="s">
        <v>94</v>
      </c>
      <c r="B31" s="331"/>
      <c r="C31" s="332"/>
      <c r="D31" s="332"/>
      <c r="E31" s="334"/>
      <c r="F31" s="334"/>
      <c r="G31" s="334"/>
      <c r="H31" s="334"/>
      <c r="I31" s="334"/>
      <c r="J31" s="334"/>
      <c r="K31" s="335"/>
      <c r="L31" s="331"/>
      <c r="M31" s="332"/>
      <c r="N31" s="332"/>
      <c r="O31" s="334"/>
      <c r="P31" s="334"/>
      <c r="Q31" s="334"/>
      <c r="R31" s="334"/>
      <c r="S31" s="334"/>
      <c r="T31" s="334"/>
      <c r="U31" s="335"/>
      <c r="V31" s="331"/>
      <c r="W31" s="332"/>
      <c r="X31" s="332"/>
      <c r="Y31" s="334"/>
      <c r="Z31" s="334"/>
      <c r="AA31" s="334"/>
      <c r="AB31" s="334"/>
      <c r="AC31" s="334"/>
      <c r="AD31" s="334"/>
      <c r="AE31" s="335"/>
      <c r="AF31" s="331"/>
      <c r="AG31" s="332"/>
      <c r="AH31" s="332"/>
      <c r="AI31" s="334"/>
      <c r="AJ31" s="334"/>
      <c r="AK31" s="334"/>
      <c r="AL31" s="334"/>
      <c r="AM31" s="334"/>
      <c r="AN31" s="334"/>
      <c r="AO31" s="335"/>
      <c r="AP31" s="331"/>
      <c r="AQ31" s="332"/>
      <c r="AR31" s="332"/>
      <c r="AS31" s="334"/>
      <c r="AT31" s="334"/>
      <c r="AU31" s="334"/>
      <c r="AV31" s="334"/>
      <c r="AW31" s="334"/>
      <c r="AX31" s="334"/>
      <c r="AY31" s="335"/>
      <c r="AZ31" s="331"/>
      <c r="BA31" s="332"/>
      <c r="BB31" s="332"/>
      <c r="BC31" s="334"/>
      <c r="BD31" s="334"/>
      <c r="BE31" s="334"/>
      <c r="BF31" s="334"/>
      <c r="BG31" s="334"/>
      <c r="BH31" s="334"/>
      <c r="BI31" s="335"/>
      <c r="BJ31" s="331"/>
      <c r="BK31" s="332"/>
      <c r="BL31" s="332"/>
      <c r="BM31" s="334"/>
      <c r="BN31" s="334"/>
      <c r="BO31" s="334"/>
      <c r="BP31" s="334"/>
      <c r="BQ31" s="334"/>
      <c r="BR31" s="334"/>
      <c r="BS31" s="335"/>
      <c r="BT31" s="331"/>
      <c r="BU31" s="332"/>
      <c r="BV31" s="332"/>
      <c r="BW31" s="334"/>
      <c r="BX31" s="334"/>
      <c r="BY31" s="334"/>
      <c r="BZ31" s="334"/>
      <c r="CA31" s="334"/>
      <c r="CB31" s="334"/>
      <c r="CC31" s="335"/>
    </row>
    <row r="32" spans="1:81" s="341" customFormat="1" ht="15.95" customHeight="1" x14ac:dyDescent="0.2">
      <c r="A32" s="340" t="s">
        <v>95</v>
      </c>
      <c r="B32" s="331">
        <v>473</v>
      </c>
      <c r="C32" s="332">
        <f>SUM(E32:I32)</f>
        <v>254728</v>
      </c>
      <c r="D32" s="332">
        <f>IFERROR(C32/B32,0)</f>
        <v>538.53699788583515</v>
      </c>
      <c r="E32" s="334">
        <v>149105</v>
      </c>
      <c r="F32" s="334">
        <v>40820</v>
      </c>
      <c r="G32" s="334"/>
      <c r="H32" s="334"/>
      <c r="I32" s="334">
        <v>64803</v>
      </c>
      <c r="J32" s="334">
        <v>195146</v>
      </c>
      <c r="K32" s="335">
        <f t="shared" ref="K32:K40" si="44">IF(J32=0,0,(IF(E32&lt;=J32,E32,J32)))</f>
        <v>149105</v>
      </c>
      <c r="L32" s="331">
        <v>503</v>
      </c>
      <c r="M32" s="332">
        <f>SUM(O32:S32)</f>
        <v>284259</v>
      </c>
      <c r="N32" s="332">
        <f>IFERROR(M32/L32,0)</f>
        <v>565.12723658051686</v>
      </c>
      <c r="O32" s="334">
        <v>161499</v>
      </c>
      <c r="P32" s="334">
        <v>42218</v>
      </c>
      <c r="Q32" s="334"/>
      <c r="R32" s="334"/>
      <c r="S32" s="334">
        <v>80542</v>
      </c>
      <c r="T32" s="334">
        <v>222203</v>
      </c>
      <c r="U32" s="335">
        <f t="shared" ref="U32:U40" si="45">IF(T32=0,0,(IF(O32&lt;=T32,O32,T32)))</f>
        <v>161499</v>
      </c>
      <c r="V32" s="331">
        <v>534</v>
      </c>
      <c r="W32" s="332">
        <f>SUM(Y32:AC32)</f>
        <v>255300</v>
      </c>
      <c r="X32" s="332">
        <f>IFERROR(W32/V32,0)</f>
        <v>478.08988764044943</v>
      </c>
      <c r="Y32" s="334">
        <v>116632</v>
      </c>
      <c r="Z32" s="334">
        <v>39650</v>
      </c>
      <c r="AA32" s="334"/>
      <c r="AB32" s="334"/>
      <c r="AC32" s="334">
        <v>99018</v>
      </c>
      <c r="AD32" s="334">
        <v>213314</v>
      </c>
      <c r="AE32" s="335">
        <f t="shared" ref="AE32:AE40" si="46">IF(AD32=0,0,(IF(Y32&lt;=AD32,Y32,AD32)))</f>
        <v>116632</v>
      </c>
      <c r="AF32" s="331">
        <v>422</v>
      </c>
      <c r="AG32" s="332">
        <f>SUM(AI32:AM32)</f>
        <v>145478</v>
      </c>
      <c r="AH32" s="332">
        <f>IFERROR(AG32/AF32,0)</f>
        <v>344.73459715639808</v>
      </c>
      <c r="AI32" s="334">
        <v>79383</v>
      </c>
      <c r="AJ32" s="334">
        <v>63746</v>
      </c>
      <c r="AK32" s="334"/>
      <c r="AL32" s="334"/>
      <c r="AM32" s="334">
        <v>2349</v>
      </c>
      <c r="AN32" s="334">
        <v>101820</v>
      </c>
      <c r="AO32" s="335">
        <f t="shared" ref="AO32:AO40" si="47">IF(AN32=0,0,(IF(AI32&lt;=AN32,AI32,AN32)))</f>
        <v>79383</v>
      </c>
      <c r="AP32" s="331">
        <v>428</v>
      </c>
      <c r="AQ32" s="332">
        <f>SUM(AS32:AW32)</f>
        <v>157716</v>
      </c>
      <c r="AR32" s="332">
        <f>IFERROR(AQ32/AP32,0)</f>
        <v>368.49532710280374</v>
      </c>
      <c r="AS32" s="334">
        <v>93481</v>
      </c>
      <c r="AT32" s="334">
        <v>62985</v>
      </c>
      <c r="AU32" s="334"/>
      <c r="AV32" s="334"/>
      <c r="AW32" s="334">
        <v>1250</v>
      </c>
      <c r="AX32" s="334">
        <v>120172</v>
      </c>
      <c r="AY32" s="335">
        <f t="shared" ref="AY32:AY40" si="48">IF(AX32=0,0,(IF(AS32&lt;=AX32,AS32,AX32)))</f>
        <v>93481</v>
      </c>
      <c r="AZ32" s="331">
        <v>356</v>
      </c>
      <c r="BA32" s="332">
        <f>SUM(BC32:BG32)</f>
        <v>125640</v>
      </c>
      <c r="BB32" s="332">
        <f>IFERROR(BA32/AZ32,0)</f>
        <v>352.92134831460675</v>
      </c>
      <c r="BC32" s="334">
        <v>69976</v>
      </c>
      <c r="BD32" s="334">
        <v>51154</v>
      </c>
      <c r="BE32" s="334"/>
      <c r="BF32" s="334"/>
      <c r="BG32" s="334">
        <v>4510</v>
      </c>
      <c r="BH32" s="334">
        <v>92109</v>
      </c>
      <c r="BI32" s="335">
        <v>53288</v>
      </c>
      <c r="BJ32" s="331">
        <v>372</v>
      </c>
      <c r="BK32" s="332">
        <f t="shared" ref="BK32:BK40" si="49">SUM(BM32:BQ32)</f>
        <v>143822</v>
      </c>
      <c r="BL32" s="332">
        <f t="shared" ref="BL32:BL40" si="50">IFERROR(BK32/BJ32,0)</f>
        <v>386.61827956989248</v>
      </c>
      <c r="BM32" s="334">
        <v>74417</v>
      </c>
      <c r="BN32" s="334">
        <v>66253</v>
      </c>
      <c r="BO32" s="334"/>
      <c r="BP32" s="334"/>
      <c r="BQ32" s="334">
        <v>3152</v>
      </c>
      <c r="BR32" s="334">
        <v>52124</v>
      </c>
      <c r="BS32" s="335">
        <f t="shared" ref="BS32:BS40" si="51">IF(BR32=0,0,(IF(BM32&lt;=BR32,BM32,BR32)))</f>
        <v>52124</v>
      </c>
      <c r="BT32" s="60">
        <v>155</v>
      </c>
      <c r="BU32" s="332">
        <f t="shared" ref="BU32:BU40" si="52">SUM(BW32:CA32)</f>
        <v>208410.5</v>
      </c>
      <c r="BV32" s="332">
        <f t="shared" ref="BV32:BV40" si="53">IFERROR(BU32/BT32,0)</f>
        <v>1344.5838709677419</v>
      </c>
      <c r="BW32" s="61"/>
      <c r="BX32" s="61">
        <v>48100</v>
      </c>
      <c r="BY32" s="61">
        <v>157254.5</v>
      </c>
      <c r="BZ32" s="61"/>
      <c r="CA32" s="61">
        <v>3056</v>
      </c>
      <c r="CB32" s="61">
        <v>152072</v>
      </c>
      <c r="CC32" s="68">
        <f t="shared" ref="CC32:CC40" si="54">IF(BW32&lt;=CB32,BW32,CB32)</f>
        <v>0</v>
      </c>
    </row>
    <row r="33" spans="1:81" s="341" customFormat="1" ht="15.95" customHeight="1" x14ac:dyDescent="0.2">
      <c r="A33" s="340" t="s">
        <v>96</v>
      </c>
      <c r="B33" s="331">
        <v>40</v>
      </c>
      <c r="C33" s="332">
        <f>SUM(E33:I33)</f>
        <v>92387</v>
      </c>
      <c r="D33" s="332">
        <f>IFERROR(C33/B33,0)</f>
        <v>2309.6750000000002</v>
      </c>
      <c r="E33" s="334">
        <v>92387</v>
      </c>
      <c r="F33" s="334"/>
      <c r="G33" s="334"/>
      <c r="H33" s="334"/>
      <c r="I33" s="334"/>
      <c r="J33" s="334">
        <v>61220</v>
      </c>
      <c r="K33" s="335">
        <f t="shared" si="44"/>
        <v>61220</v>
      </c>
      <c r="L33" s="331">
        <v>34</v>
      </c>
      <c r="M33" s="332">
        <f>SUM(O33:S33)</f>
        <v>75688</v>
      </c>
      <c r="N33" s="332">
        <f>IFERROR(M33/L33,0)</f>
        <v>2226.1176470588234</v>
      </c>
      <c r="O33" s="334">
        <v>75688</v>
      </c>
      <c r="P33" s="334"/>
      <c r="Q33" s="334"/>
      <c r="R33" s="334"/>
      <c r="S33" s="334"/>
      <c r="T33" s="334">
        <v>51578</v>
      </c>
      <c r="U33" s="335">
        <f t="shared" si="45"/>
        <v>51578</v>
      </c>
      <c r="V33" s="331">
        <v>30</v>
      </c>
      <c r="W33" s="332">
        <f>SUM(Y33:AC33)</f>
        <v>77072</v>
      </c>
      <c r="X33" s="332">
        <f>IFERROR(W33/V33,0)</f>
        <v>2569.0666666666666</v>
      </c>
      <c r="Y33" s="334">
        <v>77072</v>
      </c>
      <c r="Z33" s="334"/>
      <c r="AA33" s="334"/>
      <c r="AB33" s="334"/>
      <c r="AC33" s="334"/>
      <c r="AD33" s="334">
        <v>59353</v>
      </c>
      <c r="AE33" s="335">
        <f t="shared" si="46"/>
        <v>59353</v>
      </c>
      <c r="AF33" s="331">
        <v>33</v>
      </c>
      <c r="AG33" s="332">
        <f>SUM(AI33:AM33)</f>
        <v>80115</v>
      </c>
      <c r="AH33" s="332">
        <f>IFERROR(AG33/AF33,0)</f>
        <v>2427.7272727272725</v>
      </c>
      <c r="AI33" s="334">
        <v>80115</v>
      </c>
      <c r="AJ33" s="334"/>
      <c r="AK33" s="334"/>
      <c r="AL33" s="334"/>
      <c r="AM33" s="334"/>
      <c r="AN33" s="334">
        <v>58150</v>
      </c>
      <c r="AO33" s="335">
        <f t="shared" si="47"/>
        <v>58150</v>
      </c>
      <c r="AP33" s="331">
        <v>32</v>
      </c>
      <c r="AQ33" s="332">
        <f>SUM(AS33:AW33)</f>
        <v>82467</v>
      </c>
      <c r="AR33" s="332">
        <f>IFERROR(AQ33/AP33,0)</f>
        <v>2577.09375</v>
      </c>
      <c r="AS33" s="334">
        <v>82467</v>
      </c>
      <c r="AT33" s="334"/>
      <c r="AU33" s="334"/>
      <c r="AV33" s="334"/>
      <c r="AW33" s="334"/>
      <c r="AX33" s="334">
        <v>72046</v>
      </c>
      <c r="AY33" s="335">
        <f t="shared" si="48"/>
        <v>72046</v>
      </c>
      <c r="AZ33" s="331">
        <v>29</v>
      </c>
      <c r="BA33" s="332">
        <f>SUM(BC33:BG33)</f>
        <v>77354</v>
      </c>
      <c r="BB33" s="332">
        <f>IFERROR(BA33/AZ33,0)</f>
        <v>2667.3793103448274</v>
      </c>
      <c r="BC33" s="334">
        <v>77354</v>
      </c>
      <c r="BD33" s="334"/>
      <c r="BE33" s="334"/>
      <c r="BF33" s="334"/>
      <c r="BG33" s="334"/>
      <c r="BH33" s="334">
        <v>56392</v>
      </c>
      <c r="BI33" s="335">
        <f t="shared" ref="BI33:BI40" si="55">IF(BH33=0,0,(IF(BC33&lt;=BH33,BC33,BH33)))</f>
        <v>56392</v>
      </c>
      <c r="BJ33" s="331">
        <v>54</v>
      </c>
      <c r="BK33" s="332">
        <f t="shared" si="49"/>
        <v>123260</v>
      </c>
      <c r="BL33" s="332">
        <f t="shared" si="50"/>
        <v>2282.5925925925926</v>
      </c>
      <c r="BM33" s="334">
        <v>123260</v>
      </c>
      <c r="BN33" s="334"/>
      <c r="BO33" s="334"/>
      <c r="BP33" s="334"/>
      <c r="BQ33" s="334"/>
      <c r="BR33" s="334">
        <v>87010</v>
      </c>
      <c r="BS33" s="335">
        <f t="shared" si="51"/>
        <v>87010</v>
      </c>
      <c r="BT33" s="60">
        <v>54</v>
      </c>
      <c r="BU33" s="332">
        <f t="shared" si="52"/>
        <v>424193.75</v>
      </c>
      <c r="BV33" s="332">
        <f t="shared" si="53"/>
        <v>7855.4398148148148</v>
      </c>
      <c r="BW33" s="61">
        <v>424193.75</v>
      </c>
      <c r="BX33" s="61"/>
      <c r="BY33" s="61"/>
      <c r="BZ33" s="61"/>
      <c r="CA33" s="61"/>
      <c r="CB33" s="61">
        <v>73431.75</v>
      </c>
      <c r="CC33" s="68">
        <f t="shared" si="54"/>
        <v>73431.75</v>
      </c>
    </row>
    <row r="34" spans="1:81" s="341" customFormat="1" ht="15.95" customHeight="1" x14ac:dyDescent="0.2">
      <c r="A34" s="340" t="s">
        <v>97</v>
      </c>
      <c r="B34" s="331">
        <v>24</v>
      </c>
      <c r="C34" s="332">
        <f>SUM(E34:I34)</f>
        <v>47771</v>
      </c>
      <c r="D34" s="332">
        <f>IFERROR(C34/B34,0)</f>
        <v>1990.4583333333333</v>
      </c>
      <c r="E34" s="334">
        <v>47771</v>
      </c>
      <c r="F34" s="334"/>
      <c r="G34" s="334"/>
      <c r="H34" s="334"/>
      <c r="I34" s="334"/>
      <c r="J34" s="334">
        <v>47771</v>
      </c>
      <c r="K34" s="335">
        <f t="shared" si="44"/>
        <v>47771</v>
      </c>
      <c r="L34" s="331">
        <v>26</v>
      </c>
      <c r="M34" s="332">
        <f>SUM(O34:S34)</f>
        <v>45118</v>
      </c>
      <c r="N34" s="332">
        <f>IFERROR(M34/L34,0)</f>
        <v>1735.3076923076924</v>
      </c>
      <c r="O34" s="334">
        <v>45118</v>
      </c>
      <c r="P34" s="334"/>
      <c r="Q34" s="334"/>
      <c r="R34" s="334"/>
      <c r="S34" s="334"/>
      <c r="T34" s="334">
        <v>45118</v>
      </c>
      <c r="U34" s="335">
        <f t="shared" si="45"/>
        <v>45118</v>
      </c>
      <c r="V34" s="331">
        <v>18</v>
      </c>
      <c r="W34" s="332">
        <f>SUM(Y34:AC34)</f>
        <v>37245</v>
      </c>
      <c r="X34" s="332">
        <f>IFERROR(W34/V34,0)</f>
        <v>2069.1666666666665</v>
      </c>
      <c r="Y34" s="334">
        <v>37245</v>
      </c>
      <c r="Z34" s="334"/>
      <c r="AA34" s="334"/>
      <c r="AB34" s="334"/>
      <c r="AC34" s="334"/>
      <c r="AD34" s="334">
        <v>37245</v>
      </c>
      <c r="AE34" s="335">
        <f t="shared" si="46"/>
        <v>37245</v>
      </c>
      <c r="AF34" s="331">
        <v>21</v>
      </c>
      <c r="AG34" s="332">
        <f>SUM(AI34:AM34)</f>
        <v>51400</v>
      </c>
      <c r="AH34" s="332">
        <f>IFERROR(AG34/AF34,0)</f>
        <v>2447.6190476190477</v>
      </c>
      <c r="AI34" s="334">
        <v>51400</v>
      </c>
      <c r="AJ34" s="334"/>
      <c r="AK34" s="334"/>
      <c r="AL34" s="334"/>
      <c r="AM34" s="334"/>
      <c r="AN34" s="334">
        <v>51400</v>
      </c>
      <c r="AO34" s="335">
        <f t="shared" si="47"/>
        <v>51400</v>
      </c>
      <c r="AP34" s="331">
        <v>23</v>
      </c>
      <c r="AQ34" s="332">
        <f>SUM(AS34:AW34)</f>
        <v>56498</v>
      </c>
      <c r="AR34" s="332">
        <f>IFERROR(AQ34/AP34,0)</f>
        <v>2456.4347826086955</v>
      </c>
      <c r="AS34" s="334">
        <v>56498</v>
      </c>
      <c r="AT34" s="334"/>
      <c r="AU34" s="334"/>
      <c r="AV34" s="334"/>
      <c r="AW34" s="334"/>
      <c r="AX34" s="334">
        <v>56498</v>
      </c>
      <c r="AY34" s="335">
        <f t="shared" si="48"/>
        <v>56498</v>
      </c>
      <c r="AZ34" s="331">
        <v>23</v>
      </c>
      <c r="BA34" s="332">
        <f>SUM(BC34:BG34)</f>
        <v>59480</v>
      </c>
      <c r="BB34" s="332">
        <f>IFERROR(BA34/AZ34,0)</f>
        <v>2586.086956521739</v>
      </c>
      <c r="BC34" s="334">
        <v>59480</v>
      </c>
      <c r="BD34" s="334"/>
      <c r="BE34" s="334"/>
      <c r="BF34" s="334"/>
      <c r="BG34" s="334"/>
      <c r="BH34" s="334">
        <v>59480</v>
      </c>
      <c r="BI34" s="335">
        <f t="shared" si="55"/>
        <v>59480</v>
      </c>
      <c r="BJ34" s="331">
        <v>21</v>
      </c>
      <c r="BK34" s="332">
        <f t="shared" si="49"/>
        <v>55913</v>
      </c>
      <c r="BL34" s="332">
        <f t="shared" si="50"/>
        <v>2662.5238095238096</v>
      </c>
      <c r="BM34" s="334">
        <v>55913</v>
      </c>
      <c r="BN34" s="334"/>
      <c r="BO34" s="334"/>
      <c r="BP34" s="334"/>
      <c r="BQ34" s="334"/>
      <c r="BR34" s="334">
        <v>55913</v>
      </c>
      <c r="BS34" s="335">
        <f t="shared" si="51"/>
        <v>55913</v>
      </c>
      <c r="BT34" s="60">
        <v>19</v>
      </c>
      <c r="BU34" s="332">
        <f t="shared" si="52"/>
        <v>44490.36</v>
      </c>
      <c r="BV34" s="332">
        <f t="shared" si="53"/>
        <v>2341.5978947368421</v>
      </c>
      <c r="BW34" s="61">
        <v>44490.36</v>
      </c>
      <c r="BX34" s="61"/>
      <c r="BY34" s="61"/>
      <c r="BZ34" s="61"/>
      <c r="CA34" s="61"/>
      <c r="CB34" s="61">
        <v>44490.36</v>
      </c>
      <c r="CC34" s="68">
        <f t="shared" si="54"/>
        <v>44490.36</v>
      </c>
    </row>
    <row r="35" spans="1:81" s="341" customFormat="1" ht="15.95" customHeight="1" x14ac:dyDescent="0.2">
      <c r="A35" s="340" t="s">
        <v>98</v>
      </c>
      <c r="B35" s="331">
        <v>40</v>
      </c>
      <c r="C35" s="332">
        <f>SUM(E35:I35)</f>
        <v>32838</v>
      </c>
      <c r="D35" s="332">
        <f>IFERROR(C35/B35,0)</f>
        <v>820.95</v>
      </c>
      <c r="E35" s="334"/>
      <c r="F35" s="334"/>
      <c r="G35" s="334"/>
      <c r="H35" s="334"/>
      <c r="I35" s="334">
        <v>32838</v>
      </c>
      <c r="J35" s="334">
        <v>27838</v>
      </c>
      <c r="K35" s="335">
        <f t="shared" si="44"/>
        <v>0</v>
      </c>
      <c r="L35" s="331">
        <v>62</v>
      </c>
      <c r="M35" s="332">
        <f>SUM(O35:S35)</f>
        <v>43787</v>
      </c>
      <c r="N35" s="332">
        <f>IFERROR(M35/L35,0)</f>
        <v>706.24193548387098</v>
      </c>
      <c r="O35" s="334"/>
      <c r="P35" s="334"/>
      <c r="Q35" s="334"/>
      <c r="R35" s="334"/>
      <c r="S35" s="334">
        <v>43787</v>
      </c>
      <c r="T35" s="334">
        <v>38287</v>
      </c>
      <c r="U35" s="335">
        <f t="shared" si="45"/>
        <v>0</v>
      </c>
      <c r="V35" s="331">
        <v>70</v>
      </c>
      <c r="W35" s="332">
        <f>SUM(Y35:AC35)</f>
        <v>45004</v>
      </c>
      <c r="X35" s="332">
        <f>IFERROR(W35/V35,0)</f>
        <v>642.91428571428571</v>
      </c>
      <c r="Y35" s="334"/>
      <c r="Z35" s="334"/>
      <c r="AA35" s="334"/>
      <c r="AB35" s="334"/>
      <c r="AC35" s="334">
        <v>45004</v>
      </c>
      <c r="AD35" s="334">
        <v>32304</v>
      </c>
      <c r="AE35" s="335">
        <f t="shared" si="46"/>
        <v>0</v>
      </c>
      <c r="AF35" s="331">
        <v>256</v>
      </c>
      <c r="AG35" s="332">
        <f>SUM(AI35:AM35)</f>
        <v>199649</v>
      </c>
      <c r="AH35" s="332">
        <f>IFERROR(AG35/AF35,0)</f>
        <v>779.87890625</v>
      </c>
      <c r="AI35" s="334"/>
      <c r="AJ35" s="334"/>
      <c r="AK35" s="334"/>
      <c r="AL35" s="334"/>
      <c r="AM35" s="334">
        <v>199649</v>
      </c>
      <c r="AN35" s="334">
        <v>163709</v>
      </c>
      <c r="AO35" s="335">
        <f t="shared" si="47"/>
        <v>0</v>
      </c>
      <c r="AP35" s="331">
        <v>297</v>
      </c>
      <c r="AQ35" s="332">
        <f>SUM(AS35:AW35)</f>
        <v>214965</v>
      </c>
      <c r="AR35" s="332">
        <f>IFERROR(AQ35/AP35,0)</f>
        <v>723.78787878787875</v>
      </c>
      <c r="AS35" s="334"/>
      <c r="AT35" s="334"/>
      <c r="AU35" s="334"/>
      <c r="AV35" s="334"/>
      <c r="AW35" s="334">
        <v>214965</v>
      </c>
      <c r="AX35" s="334">
        <v>181214</v>
      </c>
      <c r="AY35" s="335">
        <f t="shared" si="48"/>
        <v>0</v>
      </c>
      <c r="AZ35" s="331">
        <v>325</v>
      </c>
      <c r="BA35" s="332">
        <f>SUM(BC35:BG35)</f>
        <v>275187</v>
      </c>
      <c r="BB35" s="332">
        <f>IFERROR(BA35/AZ35,0)</f>
        <v>846.72923076923075</v>
      </c>
      <c r="BC35" s="334"/>
      <c r="BD35" s="334"/>
      <c r="BE35" s="334"/>
      <c r="BF35" s="334"/>
      <c r="BG35" s="334">
        <v>275187</v>
      </c>
      <c r="BH35" s="334">
        <v>242270</v>
      </c>
      <c r="BI35" s="335">
        <f t="shared" si="55"/>
        <v>0</v>
      </c>
      <c r="BJ35" s="331">
        <v>256</v>
      </c>
      <c r="BK35" s="332">
        <f t="shared" si="49"/>
        <v>223184</v>
      </c>
      <c r="BL35" s="332">
        <f t="shared" si="50"/>
        <v>871.8125</v>
      </c>
      <c r="BM35" s="334"/>
      <c r="BN35" s="334"/>
      <c r="BO35" s="334"/>
      <c r="BP35" s="334"/>
      <c r="BQ35" s="334">
        <v>223184</v>
      </c>
      <c r="BR35" s="334">
        <v>197864</v>
      </c>
      <c r="BS35" s="335">
        <f t="shared" si="51"/>
        <v>0</v>
      </c>
      <c r="BT35" s="60">
        <v>260</v>
      </c>
      <c r="BU35" s="332">
        <f t="shared" si="52"/>
        <v>253111.36</v>
      </c>
      <c r="BV35" s="332">
        <f t="shared" si="53"/>
        <v>973.50523076923071</v>
      </c>
      <c r="BW35" s="61"/>
      <c r="BX35" s="61"/>
      <c r="BY35" s="61"/>
      <c r="BZ35" s="61"/>
      <c r="CA35" s="61">
        <v>253111.36</v>
      </c>
      <c r="CB35" s="61">
        <v>223118.36</v>
      </c>
      <c r="CC35" s="68">
        <f>IF(BW35&lt;=CB35,BW35,CB35)</f>
        <v>0</v>
      </c>
    </row>
    <row r="36" spans="1:81" s="341" customFormat="1" ht="15.95" customHeight="1" x14ac:dyDescent="0.2">
      <c r="A36" s="388" t="s">
        <v>210</v>
      </c>
      <c r="B36" s="331"/>
      <c r="C36" s="332">
        <f t="shared" ref="C36:C37" si="56">SUM(E36:I36)</f>
        <v>0</v>
      </c>
      <c r="D36" s="332">
        <f t="shared" ref="D36:D37" si="57">IFERROR(C36/B36,0)</f>
        <v>0</v>
      </c>
      <c r="E36" s="334"/>
      <c r="F36" s="334"/>
      <c r="G36" s="334"/>
      <c r="H36" s="334"/>
      <c r="I36" s="334"/>
      <c r="J36" s="334"/>
      <c r="K36" s="335">
        <f t="shared" si="44"/>
        <v>0</v>
      </c>
      <c r="L36" s="331"/>
      <c r="M36" s="332">
        <f t="shared" ref="M36:M37" si="58">SUM(O36:S36)</f>
        <v>0</v>
      </c>
      <c r="N36" s="332">
        <f t="shared" ref="N36:N37" si="59">IFERROR(M36/L36,0)</f>
        <v>0</v>
      </c>
      <c r="O36" s="334"/>
      <c r="P36" s="334"/>
      <c r="Q36" s="334"/>
      <c r="R36" s="334"/>
      <c r="S36" s="334"/>
      <c r="T36" s="334"/>
      <c r="U36" s="335">
        <f t="shared" si="45"/>
        <v>0</v>
      </c>
      <c r="V36" s="331"/>
      <c r="W36" s="332">
        <f t="shared" ref="W36:W37" si="60">SUM(Y36:AC36)</f>
        <v>0</v>
      </c>
      <c r="X36" s="332">
        <f t="shared" ref="X36:X37" si="61">IFERROR(W36/V36,0)</f>
        <v>0</v>
      </c>
      <c r="Y36" s="334"/>
      <c r="Z36" s="334"/>
      <c r="AA36" s="334"/>
      <c r="AB36" s="334"/>
      <c r="AC36" s="334"/>
      <c r="AD36" s="334"/>
      <c r="AE36" s="335">
        <f t="shared" si="46"/>
        <v>0</v>
      </c>
      <c r="AF36" s="331"/>
      <c r="AG36" s="332">
        <f t="shared" ref="AG36:AG37" si="62">SUM(AI36:AM36)</f>
        <v>0</v>
      </c>
      <c r="AH36" s="332">
        <f t="shared" ref="AH36:AH37" si="63">IFERROR(AG36/AF36,0)</f>
        <v>0</v>
      </c>
      <c r="AI36" s="334"/>
      <c r="AJ36" s="334"/>
      <c r="AK36" s="334"/>
      <c r="AL36" s="334"/>
      <c r="AM36" s="334"/>
      <c r="AN36" s="334"/>
      <c r="AO36" s="335">
        <f t="shared" si="47"/>
        <v>0</v>
      </c>
      <c r="AP36" s="331"/>
      <c r="AQ36" s="332">
        <f t="shared" ref="AQ36:AQ37" si="64">SUM(AS36:AW36)</f>
        <v>0</v>
      </c>
      <c r="AR36" s="332">
        <f t="shared" ref="AR36:AR37" si="65">IFERROR(AQ36/AP36,0)</f>
        <v>0</v>
      </c>
      <c r="AS36" s="334"/>
      <c r="AT36" s="334"/>
      <c r="AU36" s="334"/>
      <c r="AV36" s="334"/>
      <c r="AW36" s="334"/>
      <c r="AX36" s="334"/>
      <c r="AY36" s="335">
        <f t="shared" si="48"/>
        <v>0</v>
      </c>
      <c r="AZ36" s="60"/>
      <c r="BA36" s="332">
        <f t="shared" ref="BA36:BA37" si="66">SUM(BC36:BG36)</f>
        <v>0</v>
      </c>
      <c r="BB36" s="332">
        <f t="shared" ref="BB36:BB37" si="67">IFERROR(BA36/AZ36,0)</f>
        <v>0</v>
      </c>
      <c r="BC36" s="61"/>
      <c r="BD36" s="61"/>
      <c r="BE36" s="61"/>
      <c r="BF36" s="61"/>
      <c r="BG36" s="61"/>
      <c r="BH36" s="61"/>
      <c r="BI36" s="335">
        <f t="shared" si="55"/>
        <v>0</v>
      </c>
      <c r="BJ36" s="60"/>
      <c r="BK36" s="332">
        <f t="shared" si="49"/>
        <v>0</v>
      </c>
      <c r="BL36" s="332">
        <f t="shared" si="50"/>
        <v>0</v>
      </c>
      <c r="BM36" s="61"/>
      <c r="BN36" s="61"/>
      <c r="BO36" s="61"/>
      <c r="BP36" s="61"/>
      <c r="BQ36" s="61"/>
      <c r="BR36" s="61"/>
      <c r="BS36" s="335">
        <f t="shared" si="51"/>
        <v>0</v>
      </c>
      <c r="BT36" s="60"/>
      <c r="BU36" s="332">
        <f>SUM(BW36:CA36)</f>
        <v>0</v>
      </c>
      <c r="BV36" s="332">
        <f t="shared" si="53"/>
        <v>0</v>
      </c>
      <c r="BW36" s="61"/>
      <c r="BX36" s="61"/>
      <c r="BY36" s="61"/>
      <c r="BZ36" s="61"/>
      <c r="CA36" s="61"/>
      <c r="CB36" s="61"/>
      <c r="CC36" s="68">
        <f>IF(BW36&lt;=CB36,BW36,CB36)</f>
        <v>0</v>
      </c>
    </row>
    <row r="37" spans="1:81" s="341" customFormat="1" ht="15.95" customHeight="1" x14ac:dyDescent="0.2">
      <c r="A37" s="69"/>
      <c r="B37" s="331"/>
      <c r="C37" s="332">
        <f t="shared" si="56"/>
        <v>0</v>
      </c>
      <c r="D37" s="332">
        <f t="shared" si="57"/>
        <v>0</v>
      </c>
      <c r="E37" s="334"/>
      <c r="F37" s="334"/>
      <c r="G37" s="334"/>
      <c r="H37" s="334"/>
      <c r="I37" s="334"/>
      <c r="J37" s="334"/>
      <c r="K37" s="335">
        <f t="shared" si="44"/>
        <v>0</v>
      </c>
      <c r="L37" s="331"/>
      <c r="M37" s="332">
        <f t="shared" si="58"/>
        <v>0</v>
      </c>
      <c r="N37" s="332">
        <f t="shared" si="59"/>
        <v>0</v>
      </c>
      <c r="O37" s="334"/>
      <c r="P37" s="334"/>
      <c r="Q37" s="334"/>
      <c r="R37" s="334"/>
      <c r="S37" s="334"/>
      <c r="T37" s="334"/>
      <c r="U37" s="335">
        <f t="shared" si="45"/>
        <v>0</v>
      </c>
      <c r="V37" s="331"/>
      <c r="W37" s="332">
        <f t="shared" si="60"/>
        <v>0</v>
      </c>
      <c r="X37" s="332">
        <f t="shared" si="61"/>
        <v>0</v>
      </c>
      <c r="Y37" s="334"/>
      <c r="Z37" s="334"/>
      <c r="AA37" s="334"/>
      <c r="AB37" s="334"/>
      <c r="AC37" s="334"/>
      <c r="AD37" s="334"/>
      <c r="AE37" s="335">
        <f t="shared" si="46"/>
        <v>0</v>
      </c>
      <c r="AF37" s="331"/>
      <c r="AG37" s="332">
        <f t="shared" si="62"/>
        <v>0</v>
      </c>
      <c r="AH37" s="332">
        <f t="shared" si="63"/>
        <v>0</v>
      </c>
      <c r="AI37" s="334"/>
      <c r="AJ37" s="334"/>
      <c r="AK37" s="334"/>
      <c r="AL37" s="334"/>
      <c r="AM37" s="334"/>
      <c r="AN37" s="334"/>
      <c r="AO37" s="335">
        <f t="shared" si="47"/>
        <v>0</v>
      </c>
      <c r="AP37" s="331"/>
      <c r="AQ37" s="332">
        <f t="shared" si="64"/>
        <v>0</v>
      </c>
      <c r="AR37" s="332">
        <f t="shared" si="65"/>
        <v>0</v>
      </c>
      <c r="AS37" s="334"/>
      <c r="AT37" s="334"/>
      <c r="AU37" s="334"/>
      <c r="AV37" s="334"/>
      <c r="AW37" s="334"/>
      <c r="AX37" s="334"/>
      <c r="AY37" s="335">
        <f t="shared" si="48"/>
        <v>0</v>
      </c>
      <c r="AZ37" s="331"/>
      <c r="BA37" s="332">
        <f t="shared" si="66"/>
        <v>0</v>
      </c>
      <c r="BB37" s="332">
        <f t="shared" si="67"/>
        <v>0</v>
      </c>
      <c r="BC37" s="334"/>
      <c r="BD37" s="334"/>
      <c r="BE37" s="334"/>
      <c r="BF37" s="334"/>
      <c r="BG37" s="334"/>
      <c r="BH37" s="334"/>
      <c r="BI37" s="335">
        <f t="shared" si="55"/>
        <v>0</v>
      </c>
      <c r="BJ37" s="331"/>
      <c r="BK37" s="332">
        <f t="shared" si="49"/>
        <v>0</v>
      </c>
      <c r="BL37" s="332">
        <f t="shared" si="50"/>
        <v>0</v>
      </c>
      <c r="BM37" s="334"/>
      <c r="BN37" s="334"/>
      <c r="BO37" s="334"/>
      <c r="BP37" s="334"/>
      <c r="BQ37" s="334"/>
      <c r="BR37" s="334"/>
      <c r="BS37" s="335">
        <f t="shared" si="51"/>
        <v>0</v>
      </c>
      <c r="BT37" s="60"/>
      <c r="BU37" s="332">
        <f t="shared" si="52"/>
        <v>0</v>
      </c>
      <c r="BV37" s="332">
        <f t="shared" si="53"/>
        <v>0</v>
      </c>
      <c r="BW37" s="61"/>
      <c r="BX37" s="61"/>
      <c r="BY37" s="61"/>
      <c r="BZ37" s="61"/>
      <c r="CA37" s="61"/>
      <c r="CB37" s="61"/>
      <c r="CC37" s="68">
        <f t="shared" si="54"/>
        <v>0</v>
      </c>
    </row>
    <row r="38" spans="1:81" s="341" customFormat="1" ht="15.95" customHeight="1" x14ac:dyDescent="0.2">
      <c r="A38" s="69"/>
      <c r="B38" s="331"/>
      <c r="C38" s="332">
        <f t="shared" ref="C38:C39" si="68">SUM(E38:I38)</f>
        <v>0</v>
      </c>
      <c r="D38" s="332">
        <f t="shared" ref="D38:D39" si="69">IFERROR(C38/B38,0)</f>
        <v>0</v>
      </c>
      <c r="E38" s="334"/>
      <c r="F38" s="334"/>
      <c r="G38" s="334"/>
      <c r="H38" s="334"/>
      <c r="I38" s="334"/>
      <c r="J38" s="334"/>
      <c r="K38" s="335">
        <f t="shared" si="44"/>
        <v>0</v>
      </c>
      <c r="L38" s="331"/>
      <c r="M38" s="332">
        <f t="shared" ref="M38:M39" si="70">SUM(O38:S38)</f>
        <v>0</v>
      </c>
      <c r="N38" s="332">
        <f t="shared" ref="N38:N39" si="71">IFERROR(M38/L38,0)</f>
        <v>0</v>
      </c>
      <c r="O38" s="334"/>
      <c r="P38" s="334"/>
      <c r="Q38" s="334"/>
      <c r="R38" s="334"/>
      <c r="S38" s="334"/>
      <c r="T38" s="334"/>
      <c r="U38" s="335">
        <f t="shared" si="45"/>
        <v>0</v>
      </c>
      <c r="V38" s="331"/>
      <c r="W38" s="332">
        <f t="shared" ref="W38:W39" si="72">SUM(Y38:AC38)</f>
        <v>0</v>
      </c>
      <c r="X38" s="332">
        <f t="shared" ref="X38:X39" si="73">IFERROR(W38/V38,0)</f>
        <v>0</v>
      </c>
      <c r="Y38" s="334"/>
      <c r="Z38" s="334"/>
      <c r="AA38" s="334"/>
      <c r="AB38" s="334"/>
      <c r="AC38" s="334"/>
      <c r="AD38" s="334"/>
      <c r="AE38" s="335">
        <f t="shared" si="46"/>
        <v>0</v>
      </c>
      <c r="AF38" s="331"/>
      <c r="AG38" s="332">
        <f t="shared" ref="AG38:AG39" si="74">SUM(AI38:AM38)</f>
        <v>0</v>
      </c>
      <c r="AH38" s="332">
        <f t="shared" ref="AH38:AH39" si="75">IFERROR(AG38/AF38,0)</f>
        <v>0</v>
      </c>
      <c r="AI38" s="334"/>
      <c r="AJ38" s="334"/>
      <c r="AK38" s="334"/>
      <c r="AL38" s="334"/>
      <c r="AM38" s="334"/>
      <c r="AN38" s="334"/>
      <c r="AO38" s="335">
        <f t="shared" si="47"/>
        <v>0</v>
      </c>
      <c r="AP38" s="331"/>
      <c r="AQ38" s="332">
        <f t="shared" ref="AQ38:AQ39" si="76">SUM(AS38:AW38)</f>
        <v>0</v>
      </c>
      <c r="AR38" s="332">
        <f t="shared" ref="AR38:AR39" si="77">IFERROR(AQ38/AP38,0)</f>
        <v>0</v>
      </c>
      <c r="AS38" s="334"/>
      <c r="AT38" s="334"/>
      <c r="AU38" s="334"/>
      <c r="AV38" s="334"/>
      <c r="AW38" s="334"/>
      <c r="AX38" s="334"/>
      <c r="AY38" s="335">
        <f t="shared" si="48"/>
        <v>0</v>
      </c>
      <c r="AZ38" s="331"/>
      <c r="BA38" s="332">
        <f t="shared" ref="BA38:BA39" si="78">SUM(BC38:BG38)</f>
        <v>0</v>
      </c>
      <c r="BB38" s="332">
        <f t="shared" ref="BB38:BB39" si="79">IFERROR(BA38/AZ38,0)</f>
        <v>0</v>
      </c>
      <c r="BC38" s="334"/>
      <c r="BD38" s="334"/>
      <c r="BE38" s="334"/>
      <c r="BF38" s="334"/>
      <c r="BG38" s="334"/>
      <c r="BH38" s="334"/>
      <c r="BI38" s="335">
        <f t="shared" si="55"/>
        <v>0</v>
      </c>
      <c r="BJ38" s="331"/>
      <c r="BK38" s="332">
        <f t="shared" si="49"/>
        <v>0</v>
      </c>
      <c r="BL38" s="332">
        <f t="shared" si="50"/>
        <v>0</v>
      </c>
      <c r="BM38" s="334"/>
      <c r="BN38" s="334"/>
      <c r="BO38" s="334"/>
      <c r="BP38" s="334"/>
      <c r="BQ38" s="334"/>
      <c r="BR38" s="334"/>
      <c r="BS38" s="335">
        <f t="shared" si="51"/>
        <v>0</v>
      </c>
      <c r="BT38" s="60"/>
      <c r="BU38" s="332">
        <f t="shared" si="52"/>
        <v>0</v>
      </c>
      <c r="BV38" s="332">
        <f t="shared" si="53"/>
        <v>0</v>
      </c>
      <c r="BW38" s="61"/>
      <c r="BX38" s="61"/>
      <c r="BY38" s="61"/>
      <c r="BZ38" s="61"/>
      <c r="CA38" s="61"/>
      <c r="CB38" s="61"/>
      <c r="CC38" s="68">
        <f t="shared" si="54"/>
        <v>0</v>
      </c>
    </row>
    <row r="39" spans="1:81" s="341" customFormat="1" ht="15.95" customHeight="1" x14ac:dyDescent="0.2">
      <c r="A39" s="69"/>
      <c r="B39" s="331"/>
      <c r="C39" s="332">
        <f t="shared" si="68"/>
        <v>0</v>
      </c>
      <c r="D39" s="332">
        <f t="shared" si="69"/>
        <v>0</v>
      </c>
      <c r="E39" s="334"/>
      <c r="F39" s="334"/>
      <c r="G39" s="334"/>
      <c r="H39" s="334"/>
      <c r="I39" s="334"/>
      <c r="J39" s="334"/>
      <c r="K39" s="335">
        <f t="shared" si="44"/>
        <v>0</v>
      </c>
      <c r="L39" s="331"/>
      <c r="M39" s="332">
        <f t="shared" si="70"/>
        <v>0</v>
      </c>
      <c r="N39" s="332">
        <f t="shared" si="71"/>
        <v>0</v>
      </c>
      <c r="O39" s="334"/>
      <c r="P39" s="334"/>
      <c r="Q39" s="334"/>
      <c r="R39" s="334"/>
      <c r="S39" s="334"/>
      <c r="T39" s="334"/>
      <c r="U39" s="335">
        <f t="shared" si="45"/>
        <v>0</v>
      </c>
      <c r="V39" s="331"/>
      <c r="W39" s="332">
        <f t="shared" si="72"/>
        <v>0</v>
      </c>
      <c r="X39" s="332">
        <f t="shared" si="73"/>
        <v>0</v>
      </c>
      <c r="Y39" s="334"/>
      <c r="Z39" s="334"/>
      <c r="AA39" s="334"/>
      <c r="AB39" s="334"/>
      <c r="AC39" s="334"/>
      <c r="AD39" s="334"/>
      <c r="AE39" s="335">
        <f t="shared" si="46"/>
        <v>0</v>
      </c>
      <c r="AF39" s="331"/>
      <c r="AG39" s="332">
        <f t="shared" si="74"/>
        <v>0</v>
      </c>
      <c r="AH39" s="332">
        <f t="shared" si="75"/>
        <v>0</v>
      </c>
      <c r="AI39" s="334"/>
      <c r="AJ39" s="334"/>
      <c r="AK39" s="334"/>
      <c r="AL39" s="334"/>
      <c r="AM39" s="334"/>
      <c r="AN39" s="334"/>
      <c r="AO39" s="335">
        <f t="shared" si="47"/>
        <v>0</v>
      </c>
      <c r="AP39" s="331"/>
      <c r="AQ39" s="332">
        <f t="shared" si="76"/>
        <v>0</v>
      </c>
      <c r="AR39" s="332">
        <f t="shared" si="77"/>
        <v>0</v>
      </c>
      <c r="AS39" s="334"/>
      <c r="AT39" s="334"/>
      <c r="AU39" s="334"/>
      <c r="AV39" s="334"/>
      <c r="AW39" s="334"/>
      <c r="AX39" s="334"/>
      <c r="AY39" s="335">
        <f t="shared" si="48"/>
        <v>0</v>
      </c>
      <c r="AZ39" s="331"/>
      <c r="BA39" s="332">
        <f t="shared" si="78"/>
        <v>0</v>
      </c>
      <c r="BB39" s="332">
        <f t="shared" si="79"/>
        <v>0</v>
      </c>
      <c r="BC39" s="334"/>
      <c r="BD39" s="334"/>
      <c r="BE39" s="334"/>
      <c r="BF39" s="334"/>
      <c r="BG39" s="334"/>
      <c r="BH39" s="334"/>
      <c r="BI39" s="335">
        <f t="shared" si="55"/>
        <v>0</v>
      </c>
      <c r="BJ39" s="331"/>
      <c r="BK39" s="332">
        <f t="shared" si="49"/>
        <v>0</v>
      </c>
      <c r="BL39" s="332">
        <f t="shared" si="50"/>
        <v>0</v>
      </c>
      <c r="BM39" s="334"/>
      <c r="BN39" s="334"/>
      <c r="BO39" s="334"/>
      <c r="BP39" s="334"/>
      <c r="BQ39" s="334"/>
      <c r="BR39" s="334"/>
      <c r="BS39" s="335">
        <f t="shared" si="51"/>
        <v>0</v>
      </c>
      <c r="BT39" s="60"/>
      <c r="BU39" s="332">
        <f t="shared" si="52"/>
        <v>0</v>
      </c>
      <c r="BV39" s="332">
        <f t="shared" si="53"/>
        <v>0</v>
      </c>
      <c r="BW39" s="61"/>
      <c r="BX39" s="61"/>
      <c r="BY39" s="61"/>
      <c r="BZ39" s="61"/>
      <c r="CA39" s="61"/>
      <c r="CB39" s="61"/>
      <c r="CC39" s="68">
        <f t="shared" si="54"/>
        <v>0</v>
      </c>
    </row>
    <row r="40" spans="1:81" s="341" customFormat="1" ht="15.95" customHeight="1" x14ac:dyDescent="0.2">
      <c r="A40" s="69"/>
      <c r="B40" s="331"/>
      <c r="C40" s="332">
        <f>SUM(E40:I40)</f>
        <v>0</v>
      </c>
      <c r="D40" s="332">
        <f>IFERROR(C40/B40,0)</f>
        <v>0</v>
      </c>
      <c r="E40" s="334"/>
      <c r="F40" s="334"/>
      <c r="G40" s="334"/>
      <c r="H40" s="334"/>
      <c r="I40" s="334"/>
      <c r="J40" s="334"/>
      <c r="K40" s="335">
        <f t="shared" si="44"/>
        <v>0</v>
      </c>
      <c r="L40" s="331"/>
      <c r="M40" s="332">
        <f>SUM(O40:S40)</f>
        <v>0</v>
      </c>
      <c r="N40" s="332">
        <f>IFERROR(M40/L40,0)</f>
        <v>0</v>
      </c>
      <c r="O40" s="334"/>
      <c r="P40" s="334"/>
      <c r="Q40" s="334"/>
      <c r="R40" s="334"/>
      <c r="S40" s="334"/>
      <c r="T40" s="334"/>
      <c r="U40" s="335">
        <f t="shared" si="45"/>
        <v>0</v>
      </c>
      <c r="V40" s="331"/>
      <c r="W40" s="332">
        <f>SUM(Y40:AC40)</f>
        <v>0</v>
      </c>
      <c r="X40" s="332">
        <f>IFERROR(W40/V40,0)</f>
        <v>0</v>
      </c>
      <c r="Y40" s="334"/>
      <c r="Z40" s="334"/>
      <c r="AA40" s="334"/>
      <c r="AB40" s="334"/>
      <c r="AC40" s="334"/>
      <c r="AD40" s="334"/>
      <c r="AE40" s="335">
        <f t="shared" si="46"/>
        <v>0</v>
      </c>
      <c r="AF40" s="331"/>
      <c r="AG40" s="332">
        <f>SUM(AI40:AM40)</f>
        <v>0</v>
      </c>
      <c r="AH40" s="332">
        <f>IFERROR(AG40/AF40,0)</f>
        <v>0</v>
      </c>
      <c r="AI40" s="334"/>
      <c r="AJ40" s="334"/>
      <c r="AK40" s="334"/>
      <c r="AL40" s="334"/>
      <c r="AM40" s="334"/>
      <c r="AN40" s="334"/>
      <c r="AO40" s="335">
        <f t="shared" si="47"/>
        <v>0</v>
      </c>
      <c r="AP40" s="331"/>
      <c r="AQ40" s="332">
        <f>SUM(AS40:AW40)</f>
        <v>0</v>
      </c>
      <c r="AR40" s="332">
        <f>IFERROR(AQ40/AP40,0)</f>
        <v>0</v>
      </c>
      <c r="AS40" s="334"/>
      <c r="AT40" s="334"/>
      <c r="AU40" s="334"/>
      <c r="AV40" s="334"/>
      <c r="AW40" s="334"/>
      <c r="AX40" s="334"/>
      <c r="AY40" s="335">
        <f t="shared" si="48"/>
        <v>0</v>
      </c>
      <c r="AZ40" s="331"/>
      <c r="BA40" s="332">
        <f>SUM(BC40:BG40)</f>
        <v>0</v>
      </c>
      <c r="BB40" s="332">
        <f>IFERROR(BA40/AZ40,0)</f>
        <v>0</v>
      </c>
      <c r="BC40" s="334"/>
      <c r="BD40" s="334"/>
      <c r="BE40" s="334"/>
      <c r="BF40" s="334"/>
      <c r="BG40" s="334"/>
      <c r="BH40" s="334"/>
      <c r="BI40" s="335">
        <f t="shared" si="55"/>
        <v>0</v>
      </c>
      <c r="BJ40" s="331"/>
      <c r="BK40" s="332">
        <f t="shared" si="49"/>
        <v>0</v>
      </c>
      <c r="BL40" s="332">
        <f t="shared" si="50"/>
        <v>0</v>
      </c>
      <c r="BM40" s="334"/>
      <c r="BN40" s="334"/>
      <c r="BO40" s="334"/>
      <c r="BP40" s="334"/>
      <c r="BQ40" s="334"/>
      <c r="BR40" s="334"/>
      <c r="BS40" s="335">
        <f t="shared" si="51"/>
        <v>0</v>
      </c>
      <c r="BT40" s="60"/>
      <c r="BU40" s="332">
        <f t="shared" si="52"/>
        <v>0</v>
      </c>
      <c r="BV40" s="332">
        <f t="shared" si="53"/>
        <v>0</v>
      </c>
      <c r="BW40" s="61"/>
      <c r="BX40" s="61"/>
      <c r="BY40" s="61"/>
      <c r="BZ40" s="61"/>
      <c r="CA40" s="61"/>
      <c r="CB40" s="61"/>
      <c r="CC40" s="68">
        <f t="shared" si="54"/>
        <v>0</v>
      </c>
    </row>
    <row r="41" spans="1:81" ht="15.95" customHeight="1" x14ac:dyDescent="0.2">
      <c r="A41" s="342" t="s">
        <v>92</v>
      </c>
      <c r="B41" s="331"/>
      <c r="C41" s="332"/>
      <c r="D41" s="332"/>
      <c r="E41" s="334"/>
      <c r="F41" s="334"/>
      <c r="G41" s="334"/>
      <c r="H41" s="334"/>
      <c r="I41" s="334"/>
      <c r="J41" s="334"/>
      <c r="K41" s="335"/>
      <c r="L41" s="331"/>
      <c r="M41" s="332"/>
      <c r="N41" s="332"/>
      <c r="O41" s="334"/>
      <c r="P41" s="334"/>
      <c r="Q41" s="334"/>
      <c r="R41" s="334"/>
      <c r="S41" s="334"/>
      <c r="T41" s="334"/>
      <c r="U41" s="335"/>
      <c r="V41" s="331"/>
      <c r="W41" s="332"/>
      <c r="X41" s="332"/>
      <c r="Y41" s="334"/>
      <c r="Z41" s="334"/>
      <c r="AA41" s="334"/>
      <c r="AB41" s="334"/>
      <c r="AC41" s="334"/>
      <c r="AD41" s="334"/>
      <c r="AE41" s="335"/>
      <c r="AF41" s="331"/>
      <c r="AG41" s="332"/>
      <c r="AH41" s="332"/>
      <c r="AI41" s="334"/>
      <c r="AJ41" s="334"/>
      <c r="AK41" s="334"/>
      <c r="AL41" s="334"/>
      <c r="AM41" s="334"/>
      <c r="AN41" s="334"/>
      <c r="AO41" s="335"/>
      <c r="AP41" s="331"/>
      <c r="AQ41" s="332"/>
      <c r="AR41" s="332"/>
      <c r="AS41" s="334"/>
      <c r="AT41" s="334"/>
      <c r="AU41" s="334"/>
      <c r="AV41" s="334"/>
      <c r="AW41" s="334"/>
      <c r="AX41" s="334"/>
      <c r="AY41" s="335"/>
      <c r="AZ41" s="331"/>
      <c r="BA41" s="332"/>
      <c r="BB41" s="332"/>
      <c r="BC41" s="334"/>
      <c r="BD41" s="334"/>
      <c r="BE41" s="334"/>
      <c r="BF41" s="334"/>
      <c r="BG41" s="334"/>
      <c r="BH41" s="334"/>
      <c r="BI41" s="335"/>
      <c r="BJ41" s="331"/>
      <c r="BK41" s="332"/>
      <c r="BL41" s="332"/>
      <c r="BM41" s="334"/>
      <c r="BN41" s="334"/>
      <c r="BO41" s="334"/>
      <c r="BP41" s="334"/>
      <c r="BQ41" s="334"/>
      <c r="BR41" s="334"/>
      <c r="BS41" s="335"/>
      <c r="BT41" s="331"/>
      <c r="BU41" s="332"/>
      <c r="BV41" s="332"/>
      <c r="BW41" s="334"/>
      <c r="BX41" s="334"/>
      <c r="BY41" s="334"/>
      <c r="BZ41" s="334"/>
      <c r="CA41" s="334"/>
      <c r="CB41" s="334"/>
      <c r="CC41" s="335"/>
    </row>
    <row r="42" spans="1:81" s="341" customFormat="1" ht="15.95" customHeight="1" x14ac:dyDescent="0.2">
      <c r="A42" s="343" t="s">
        <v>99</v>
      </c>
      <c r="B42" s="344">
        <f>SUM(B$31:B41)</f>
        <v>577</v>
      </c>
      <c r="C42" s="332">
        <f>SUM(C$31:C41)</f>
        <v>427724</v>
      </c>
      <c r="D42" s="332">
        <f>IFERROR(C42/B42,0)</f>
        <v>741.28942807625651</v>
      </c>
      <c r="E42" s="345">
        <f>SUM(E$31:E41)</f>
        <v>289263</v>
      </c>
      <c r="F42" s="345">
        <f>SUM(F$31:F41)</f>
        <v>40820</v>
      </c>
      <c r="G42" s="345">
        <f>SUM(G$31:G41)</f>
        <v>0</v>
      </c>
      <c r="H42" s="345">
        <f>SUM(H$31:H41)</f>
        <v>0</v>
      </c>
      <c r="I42" s="345">
        <f>SUM(I$31:I41)</f>
        <v>97641</v>
      </c>
      <c r="J42" s="345">
        <f>SUM(J$31:J41)</f>
        <v>331975</v>
      </c>
      <c r="K42" s="335">
        <f>SUM(K$31:K41)</f>
        <v>258096</v>
      </c>
      <c r="L42" s="344">
        <f>SUM(L$31:L41)</f>
        <v>625</v>
      </c>
      <c r="M42" s="332">
        <f>SUM(M$31:M41)</f>
        <v>448852</v>
      </c>
      <c r="N42" s="332">
        <f>IFERROR(M42/L42,0)</f>
        <v>718.16319999999996</v>
      </c>
      <c r="O42" s="345">
        <f>SUM(O$31:O41)</f>
        <v>282305</v>
      </c>
      <c r="P42" s="345">
        <f>SUM(P$31:P41)</f>
        <v>42218</v>
      </c>
      <c r="Q42" s="345">
        <f>SUM(Q$31:Q41)</f>
        <v>0</v>
      </c>
      <c r="R42" s="345">
        <f>SUM(R$31:R41)</f>
        <v>0</v>
      </c>
      <c r="S42" s="345">
        <f>SUM(S$31:S41)</f>
        <v>124329</v>
      </c>
      <c r="T42" s="345">
        <f>SUM(T$31:T41)</f>
        <v>357186</v>
      </c>
      <c r="U42" s="335">
        <f>SUM(U$31:U41)</f>
        <v>258195</v>
      </c>
      <c r="V42" s="344">
        <f>SUM(V$31:V41)</f>
        <v>652</v>
      </c>
      <c r="W42" s="332">
        <f>SUM(W$31:W41)</f>
        <v>414621</v>
      </c>
      <c r="X42" s="332">
        <f>IFERROR(W42/V42,0)</f>
        <v>635.92177914110425</v>
      </c>
      <c r="Y42" s="345">
        <f>SUM(Y$31:Y41)</f>
        <v>230949</v>
      </c>
      <c r="Z42" s="345">
        <f>SUM(Z$31:Z41)</f>
        <v>39650</v>
      </c>
      <c r="AA42" s="345">
        <f>SUM(AA$31:AA41)</f>
        <v>0</v>
      </c>
      <c r="AB42" s="345">
        <f>SUM(AB$31:AB41)</f>
        <v>0</v>
      </c>
      <c r="AC42" s="345">
        <f>SUM(AC$31:AC41)</f>
        <v>144022</v>
      </c>
      <c r="AD42" s="345">
        <f>SUM(AD$31:AD41)</f>
        <v>342216</v>
      </c>
      <c r="AE42" s="335">
        <f>SUM(AE$31:AE41)</f>
        <v>213230</v>
      </c>
      <c r="AF42" s="344">
        <f>SUM(AF$31:AF41)</f>
        <v>732</v>
      </c>
      <c r="AG42" s="332">
        <f>SUM(AG$31:AG41)</f>
        <v>476642</v>
      </c>
      <c r="AH42" s="332">
        <f>IFERROR(AG42/AF42,0)</f>
        <v>651.15027322404376</v>
      </c>
      <c r="AI42" s="345">
        <f>SUM(AI$31:AI41)</f>
        <v>210898</v>
      </c>
      <c r="AJ42" s="345">
        <f>SUM(AJ$31:AJ41)</f>
        <v>63746</v>
      </c>
      <c r="AK42" s="345">
        <f>SUM(AK$31:AK41)</f>
        <v>0</v>
      </c>
      <c r="AL42" s="345">
        <f>SUM(AL$31:AL41)</f>
        <v>0</v>
      </c>
      <c r="AM42" s="345">
        <f>SUM(AM$31:AM41)</f>
        <v>201998</v>
      </c>
      <c r="AN42" s="345">
        <f>SUM(AN$31:AN41)</f>
        <v>375079</v>
      </c>
      <c r="AO42" s="335">
        <f>SUM(AO$31:AO41)</f>
        <v>188933</v>
      </c>
      <c r="AP42" s="344">
        <f>SUM(AP$31:AP41)</f>
        <v>780</v>
      </c>
      <c r="AQ42" s="332">
        <f>SUM(AQ$31:AQ41)</f>
        <v>511646</v>
      </c>
      <c r="AR42" s="332">
        <f>IFERROR(AQ42/AP42,0)</f>
        <v>655.95641025641021</v>
      </c>
      <c r="AS42" s="345">
        <f>SUM(AS$31:AS41)</f>
        <v>232446</v>
      </c>
      <c r="AT42" s="345">
        <f>SUM(AT$31:AT41)</f>
        <v>62985</v>
      </c>
      <c r="AU42" s="345">
        <f>SUM(AU$31:AU41)</f>
        <v>0</v>
      </c>
      <c r="AV42" s="345">
        <f>SUM(AV$31:AV41)</f>
        <v>0</v>
      </c>
      <c r="AW42" s="345">
        <f>SUM(AW$31:AW41)</f>
        <v>216215</v>
      </c>
      <c r="AX42" s="345">
        <f>SUM(AX$31:AX41)</f>
        <v>429930</v>
      </c>
      <c r="AY42" s="335">
        <f>SUM(AY$31:AY41)</f>
        <v>222025</v>
      </c>
      <c r="AZ42" s="344">
        <f>SUM(AZ$31:AZ41)</f>
        <v>733</v>
      </c>
      <c r="BA42" s="332">
        <f>SUM(BA$31:BA41)</f>
        <v>537661</v>
      </c>
      <c r="BB42" s="332">
        <f>IFERROR(BA42/AZ42,0)</f>
        <v>733.50750341064122</v>
      </c>
      <c r="BC42" s="345">
        <f>SUM(BC$31:BC41)</f>
        <v>206810</v>
      </c>
      <c r="BD42" s="345">
        <f>SUM(BD$31:BD41)</f>
        <v>51154</v>
      </c>
      <c r="BE42" s="345">
        <f>SUM(BE$31:BE41)</f>
        <v>0</v>
      </c>
      <c r="BF42" s="345">
        <f>SUM(BF$31:BF41)</f>
        <v>0</v>
      </c>
      <c r="BG42" s="345">
        <f>SUM(BG$31:BG41)</f>
        <v>279697</v>
      </c>
      <c r="BH42" s="345">
        <f>SUM(BH$31:BH41)</f>
        <v>450251</v>
      </c>
      <c r="BI42" s="335">
        <f>SUM(BI$31:BI41)</f>
        <v>169160</v>
      </c>
      <c r="BJ42" s="344">
        <f>SUM(BJ$31:BJ41)</f>
        <v>703</v>
      </c>
      <c r="BK42" s="332">
        <f>SUM(BK$31:BK41)</f>
        <v>546179</v>
      </c>
      <c r="BL42" s="332">
        <f>IFERROR(BK42/BJ42,0)</f>
        <v>776.9260312944524</v>
      </c>
      <c r="BM42" s="345">
        <f>SUM(BM$31:BM41)</f>
        <v>253590</v>
      </c>
      <c r="BN42" s="345">
        <f>SUM(BN$31:BN41)</f>
        <v>66253</v>
      </c>
      <c r="BO42" s="345">
        <f>SUM(BO$31:BO41)</f>
        <v>0</v>
      </c>
      <c r="BP42" s="345">
        <f>SUM(BP$31:BP41)</f>
        <v>0</v>
      </c>
      <c r="BQ42" s="345">
        <f>SUM(BQ$31:BQ41)</f>
        <v>226336</v>
      </c>
      <c r="BR42" s="345">
        <f>SUM(BR$31:BR41)</f>
        <v>392911</v>
      </c>
      <c r="BS42" s="335">
        <f>SUM(BS$31:BS41)</f>
        <v>195047</v>
      </c>
      <c r="BT42" s="344">
        <f>SUM(BT$31:BT41)</f>
        <v>488</v>
      </c>
      <c r="BU42" s="332">
        <f>SUM(BU$31:BU41)</f>
        <v>930205.97</v>
      </c>
      <c r="BV42" s="332">
        <f>IFERROR(BU42/BT42,0)</f>
        <v>1906.1597745901638</v>
      </c>
      <c r="BW42" s="345">
        <f>SUM(BW$31:BW41)</f>
        <v>468684.11</v>
      </c>
      <c r="BX42" s="345">
        <f>SUM(BX$31:BX41)</f>
        <v>48100</v>
      </c>
      <c r="BY42" s="345">
        <f>SUM(BY$31:BY41)</f>
        <v>157254.5</v>
      </c>
      <c r="BZ42" s="345">
        <f>SUM(BZ$31:BZ41)</f>
        <v>0</v>
      </c>
      <c r="CA42" s="345">
        <f>SUM(CA$31:CA41)</f>
        <v>256167.36</v>
      </c>
      <c r="CB42" s="345">
        <f>SUM(CB$31:CB41)</f>
        <v>493112.47</v>
      </c>
      <c r="CC42" s="335">
        <f>SUM(CC$31:CC41)</f>
        <v>117922.11</v>
      </c>
    </row>
    <row r="43" spans="1:81" ht="15.95" customHeight="1" x14ac:dyDescent="0.2">
      <c r="A43" s="338"/>
      <c r="B43" s="331"/>
      <c r="C43" s="332"/>
      <c r="D43" s="332"/>
      <c r="E43" s="334"/>
      <c r="F43" s="334"/>
      <c r="G43" s="334"/>
      <c r="H43" s="334"/>
      <c r="I43" s="334"/>
      <c r="J43" s="334"/>
      <c r="K43" s="335"/>
      <c r="L43" s="331"/>
      <c r="M43" s="332"/>
      <c r="N43" s="332"/>
      <c r="O43" s="334"/>
      <c r="P43" s="334"/>
      <c r="Q43" s="334"/>
      <c r="R43" s="334"/>
      <c r="S43" s="334"/>
      <c r="T43" s="334"/>
      <c r="U43" s="335"/>
      <c r="V43" s="331"/>
      <c r="W43" s="332"/>
      <c r="X43" s="332"/>
      <c r="Y43" s="334"/>
      <c r="Z43" s="334"/>
      <c r="AA43" s="334"/>
      <c r="AB43" s="334"/>
      <c r="AC43" s="334"/>
      <c r="AD43" s="334"/>
      <c r="AE43" s="335"/>
      <c r="AF43" s="331"/>
      <c r="AG43" s="332"/>
      <c r="AH43" s="332"/>
      <c r="AI43" s="334"/>
      <c r="AJ43" s="334"/>
      <c r="AK43" s="334"/>
      <c r="AL43" s="334"/>
      <c r="AM43" s="334"/>
      <c r="AN43" s="334"/>
      <c r="AO43" s="335"/>
      <c r="AP43" s="331"/>
      <c r="AQ43" s="332"/>
      <c r="AR43" s="332"/>
      <c r="AS43" s="334"/>
      <c r="AT43" s="334"/>
      <c r="AU43" s="334"/>
      <c r="AV43" s="334"/>
      <c r="AW43" s="334"/>
      <c r="AX43" s="334"/>
      <c r="AY43" s="335"/>
      <c r="AZ43" s="331"/>
      <c r="BA43" s="332"/>
      <c r="BB43" s="332"/>
      <c r="BC43" s="334"/>
      <c r="BD43" s="334"/>
      <c r="BE43" s="334"/>
      <c r="BF43" s="334"/>
      <c r="BG43" s="334"/>
      <c r="BH43" s="334"/>
      <c r="BI43" s="335"/>
      <c r="BJ43" s="331"/>
      <c r="BK43" s="332"/>
      <c r="BL43" s="332"/>
      <c r="BM43" s="334"/>
      <c r="BN43" s="334"/>
      <c r="BO43" s="334"/>
      <c r="BP43" s="334"/>
      <c r="BQ43" s="334"/>
      <c r="BR43" s="334"/>
      <c r="BS43" s="335"/>
      <c r="BT43" s="331"/>
      <c r="BU43" s="332"/>
      <c r="BV43" s="332"/>
      <c r="BW43" s="334"/>
      <c r="BX43" s="334"/>
      <c r="BY43" s="334"/>
      <c r="BZ43" s="334"/>
      <c r="CA43" s="334"/>
      <c r="CB43" s="334"/>
      <c r="CC43" s="335"/>
    </row>
    <row r="44" spans="1:81" ht="15.95" customHeight="1" x14ac:dyDescent="0.2">
      <c r="A44" s="339" t="s">
        <v>100</v>
      </c>
      <c r="B44" s="331"/>
      <c r="C44" s="332"/>
      <c r="D44" s="332"/>
      <c r="E44" s="334"/>
      <c r="F44" s="334"/>
      <c r="G44" s="334"/>
      <c r="H44" s="334"/>
      <c r="I44" s="334"/>
      <c r="J44" s="334"/>
      <c r="K44" s="335"/>
      <c r="L44" s="331"/>
      <c r="M44" s="332"/>
      <c r="N44" s="332"/>
      <c r="O44" s="334"/>
      <c r="P44" s="334"/>
      <c r="Q44" s="334"/>
      <c r="R44" s="334"/>
      <c r="S44" s="334"/>
      <c r="T44" s="334"/>
      <c r="U44" s="335"/>
      <c r="V44" s="331"/>
      <c r="W44" s="332"/>
      <c r="X44" s="332"/>
      <c r="Y44" s="334"/>
      <c r="Z44" s="334"/>
      <c r="AA44" s="334"/>
      <c r="AB44" s="334"/>
      <c r="AC44" s="334"/>
      <c r="AD44" s="334"/>
      <c r="AE44" s="335"/>
      <c r="AF44" s="331"/>
      <c r="AG44" s="332"/>
      <c r="AH44" s="332"/>
      <c r="AI44" s="334"/>
      <c r="AJ44" s="334"/>
      <c r="AK44" s="334"/>
      <c r="AL44" s="334"/>
      <c r="AM44" s="334"/>
      <c r="AN44" s="334"/>
      <c r="AO44" s="335"/>
      <c r="AP44" s="331"/>
      <c r="AQ44" s="332"/>
      <c r="AR44" s="332"/>
      <c r="AS44" s="334"/>
      <c r="AT44" s="334"/>
      <c r="AU44" s="334"/>
      <c r="AV44" s="334"/>
      <c r="AW44" s="334"/>
      <c r="AX44" s="334"/>
      <c r="AY44" s="335"/>
      <c r="AZ44" s="331"/>
      <c r="BA44" s="332"/>
      <c r="BB44" s="332"/>
      <c r="BC44" s="334"/>
      <c r="BD44" s="334"/>
      <c r="BE44" s="334"/>
      <c r="BF44" s="334"/>
      <c r="BG44" s="334"/>
      <c r="BH44" s="334"/>
      <c r="BI44" s="335"/>
      <c r="BJ44" s="331"/>
      <c r="BK44" s="332"/>
      <c r="BL44" s="332"/>
      <c r="BM44" s="334"/>
      <c r="BN44" s="334"/>
      <c r="BO44" s="334"/>
      <c r="BP44" s="334"/>
      <c r="BQ44" s="334"/>
      <c r="BR44" s="334"/>
      <c r="BS44" s="335"/>
      <c r="BT44" s="331"/>
      <c r="BU44" s="332"/>
      <c r="BV44" s="332"/>
      <c r="BW44" s="334"/>
      <c r="BX44" s="334"/>
      <c r="BY44" s="334"/>
      <c r="BZ44" s="334"/>
      <c r="CA44" s="334"/>
      <c r="CB44" s="334"/>
      <c r="CC44" s="335"/>
    </row>
    <row r="45" spans="1:81" s="341" customFormat="1" ht="15.95" customHeight="1" x14ac:dyDescent="0.2">
      <c r="A45" s="340" t="s">
        <v>101</v>
      </c>
      <c r="B45" s="331">
        <v>6</v>
      </c>
      <c r="C45" s="332">
        <f t="shared" ref="C45:C55" si="80">SUM(E45:I45)</f>
        <v>2211.5</v>
      </c>
      <c r="D45" s="332">
        <f t="shared" ref="D45:D55" si="81">IFERROR(C45/B45,0)</f>
        <v>368.58333333333331</v>
      </c>
      <c r="E45" s="334">
        <v>2211.5</v>
      </c>
      <c r="F45" s="334"/>
      <c r="G45" s="334"/>
      <c r="H45" s="334"/>
      <c r="I45" s="334"/>
      <c r="J45" s="334">
        <v>2211.5</v>
      </c>
      <c r="K45" s="335">
        <f t="shared" ref="K45:K55" si="82">IF(J45=0,0,(IF(E45&lt;=J45,E45,J45)))</f>
        <v>2211.5</v>
      </c>
      <c r="L45" s="331">
        <v>20</v>
      </c>
      <c r="M45" s="332">
        <f t="shared" ref="M45:M55" si="83">SUM(O45:S45)</f>
        <v>5668.75</v>
      </c>
      <c r="N45" s="332">
        <f t="shared" ref="N45:N55" si="84">IFERROR(M45/L45,0)</f>
        <v>283.4375</v>
      </c>
      <c r="O45" s="334">
        <v>5668.75</v>
      </c>
      <c r="P45" s="334"/>
      <c r="Q45" s="334"/>
      <c r="R45" s="334"/>
      <c r="S45" s="334"/>
      <c r="T45" s="334"/>
      <c r="U45" s="335">
        <f t="shared" ref="U45:U55" si="85">IF(T45=0,0,(IF(O45&lt;=T45,O45,T45)))</f>
        <v>0</v>
      </c>
      <c r="V45" s="331"/>
      <c r="W45" s="332">
        <f t="shared" ref="W45:W54" si="86">SUM(Y45:AC45)</f>
        <v>4641.87</v>
      </c>
      <c r="X45" s="332">
        <f t="shared" ref="X45:X55" si="87">IFERROR(W45/V45,0)</f>
        <v>0</v>
      </c>
      <c r="Y45" s="334">
        <v>4641.87</v>
      </c>
      <c r="Z45" s="334"/>
      <c r="AA45" s="334"/>
      <c r="AB45" s="334"/>
      <c r="AC45" s="334"/>
      <c r="AD45" s="334"/>
      <c r="AE45" s="335">
        <f t="shared" ref="AE45:AE55" si="88">IF(AD45=0,0,(IF(Y45&lt;=AD45,Y45,AD45)))</f>
        <v>0</v>
      </c>
      <c r="AF45" s="331"/>
      <c r="AG45" s="332">
        <f t="shared" ref="AG45:AG55" si="89">SUM(AI45:AM45)</f>
        <v>3121</v>
      </c>
      <c r="AH45" s="332">
        <f t="shared" ref="AH45:AH55" si="90">IFERROR(AG45/AF45,0)</f>
        <v>0</v>
      </c>
      <c r="AI45" s="334">
        <v>3121</v>
      </c>
      <c r="AJ45" s="334"/>
      <c r="AK45" s="334"/>
      <c r="AL45" s="334"/>
      <c r="AM45" s="334"/>
      <c r="AN45" s="334"/>
      <c r="AO45" s="335">
        <f t="shared" ref="AO45:AO55" si="91">IF(AN45=0,0,(IF(AI45&lt;=AN45,AI45,AN45)))</f>
        <v>0</v>
      </c>
      <c r="AP45" s="331"/>
      <c r="AQ45" s="332">
        <f t="shared" ref="AQ45:AQ55" si="92">SUM(AS45:AW45)</f>
        <v>2416</v>
      </c>
      <c r="AR45" s="332">
        <f t="shared" ref="AR45:AR55" si="93">IFERROR(AQ45/AP45,0)</f>
        <v>0</v>
      </c>
      <c r="AS45" s="334">
        <v>2416</v>
      </c>
      <c r="AT45" s="334"/>
      <c r="AU45" s="334"/>
      <c r="AV45" s="334"/>
      <c r="AW45" s="334"/>
      <c r="AX45" s="334"/>
      <c r="AY45" s="335">
        <f t="shared" ref="AY45:AY55" si="94">IF(AX45=0,0,(IF(AS45&lt;=AX45,AS45,AX45)))</f>
        <v>0</v>
      </c>
      <c r="AZ45" s="331">
        <v>7</v>
      </c>
      <c r="BA45" s="332">
        <f t="shared" ref="BA45:BA55" si="95">SUM(BC45:BG45)</f>
        <v>1312</v>
      </c>
      <c r="BB45" s="332">
        <f t="shared" ref="BB45:BB55" si="96">IFERROR(BA45/AZ45,0)</f>
        <v>187.42857142857142</v>
      </c>
      <c r="BC45" s="334">
        <v>1312</v>
      </c>
      <c r="BD45" s="334"/>
      <c r="BE45" s="334"/>
      <c r="BF45" s="334"/>
      <c r="BG45" s="334"/>
      <c r="BH45" s="334"/>
      <c r="BI45" s="335">
        <f t="shared" ref="BI45:BI55" si="97">IF(BH45=0,0,(IF(BC45&lt;=BH45,BC45,BH45)))</f>
        <v>0</v>
      </c>
      <c r="BJ45" s="331">
        <v>11</v>
      </c>
      <c r="BK45" s="332">
        <f t="shared" ref="BK45:BK55" si="98">SUM(BM45:BQ45)</f>
        <v>3063</v>
      </c>
      <c r="BL45" s="332">
        <f t="shared" ref="BL45:BL55" si="99">IFERROR(BK45/BJ45,0)</f>
        <v>278.45454545454544</v>
      </c>
      <c r="BM45" s="334">
        <v>3063</v>
      </c>
      <c r="BN45" s="334"/>
      <c r="BO45" s="334"/>
      <c r="BP45" s="334"/>
      <c r="BQ45" s="334"/>
      <c r="BR45" s="334">
        <v>3063</v>
      </c>
      <c r="BS45" s="335">
        <f t="shared" ref="BS45:BS55" si="100">IF(BR45=0,0,(IF(BM45&lt;=BR45,BM45,BR45)))</f>
        <v>3063</v>
      </c>
      <c r="BT45" s="60">
        <v>13</v>
      </c>
      <c r="BU45" s="332">
        <f t="shared" ref="BU45:BU55" si="101">SUM(BW45:CA45)</f>
        <v>7087.5</v>
      </c>
      <c r="BV45" s="332">
        <f t="shared" ref="BV45:BV55" si="102">IFERROR(BU45/BT45,0)</f>
        <v>545.19230769230774</v>
      </c>
      <c r="BW45" s="61">
        <v>7087.5</v>
      </c>
      <c r="BX45" s="61"/>
      <c r="BY45" s="61"/>
      <c r="BZ45" s="61"/>
      <c r="CA45" s="61"/>
      <c r="CB45" s="61">
        <v>7087.5</v>
      </c>
      <c r="CC45" s="68">
        <f t="shared" ref="CC45:CC55" si="103">IF(BW45&lt;=CB45,BW45,CB45)</f>
        <v>7087.5</v>
      </c>
    </row>
    <row r="46" spans="1:81" s="341" customFormat="1" ht="15.95" customHeight="1" x14ac:dyDescent="0.2">
      <c r="A46" s="340" t="s">
        <v>102</v>
      </c>
      <c r="B46" s="331"/>
      <c r="C46" s="332">
        <f t="shared" si="80"/>
        <v>0</v>
      </c>
      <c r="D46" s="332">
        <f t="shared" si="81"/>
        <v>0</v>
      </c>
      <c r="E46" s="334"/>
      <c r="F46" s="334"/>
      <c r="G46" s="334"/>
      <c r="H46" s="334"/>
      <c r="I46" s="334"/>
      <c r="J46" s="334"/>
      <c r="K46" s="335">
        <f t="shared" si="82"/>
        <v>0</v>
      </c>
      <c r="L46" s="331"/>
      <c r="M46" s="332">
        <f t="shared" si="83"/>
        <v>0</v>
      </c>
      <c r="N46" s="332">
        <f t="shared" si="84"/>
        <v>0</v>
      </c>
      <c r="O46" s="334"/>
      <c r="P46" s="334"/>
      <c r="Q46" s="334"/>
      <c r="R46" s="334"/>
      <c r="S46" s="334"/>
      <c r="T46" s="334"/>
      <c r="U46" s="335">
        <f t="shared" si="85"/>
        <v>0</v>
      </c>
      <c r="V46" s="331"/>
      <c r="W46" s="332">
        <f t="shared" si="86"/>
        <v>0</v>
      </c>
      <c r="X46" s="332">
        <f t="shared" si="87"/>
        <v>0</v>
      </c>
      <c r="Y46" s="334">
        <v>0</v>
      </c>
      <c r="Z46" s="334"/>
      <c r="AA46" s="334"/>
      <c r="AB46" s="334"/>
      <c r="AC46" s="334"/>
      <c r="AD46" s="334"/>
      <c r="AE46" s="335">
        <f t="shared" si="88"/>
        <v>0</v>
      </c>
      <c r="AF46" s="331"/>
      <c r="AG46" s="332">
        <f t="shared" si="89"/>
        <v>0</v>
      </c>
      <c r="AH46" s="332">
        <f t="shared" si="90"/>
        <v>0</v>
      </c>
      <c r="AI46" s="334">
        <v>0</v>
      </c>
      <c r="AJ46" s="334"/>
      <c r="AK46" s="334"/>
      <c r="AL46" s="334"/>
      <c r="AM46" s="334"/>
      <c r="AN46" s="334"/>
      <c r="AO46" s="335">
        <f t="shared" si="91"/>
        <v>0</v>
      </c>
      <c r="AP46" s="331"/>
      <c r="AQ46" s="332">
        <f t="shared" si="92"/>
        <v>0</v>
      </c>
      <c r="AR46" s="332">
        <f t="shared" si="93"/>
        <v>0</v>
      </c>
      <c r="AS46" s="334"/>
      <c r="AT46" s="334"/>
      <c r="AU46" s="334"/>
      <c r="AV46" s="334"/>
      <c r="AW46" s="334"/>
      <c r="AX46" s="334"/>
      <c r="AY46" s="335">
        <f t="shared" si="94"/>
        <v>0</v>
      </c>
      <c r="AZ46" s="331"/>
      <c r="BA46" s="332">
        <f t="shared" si="95"/>
        <v>0</v>
      </c>
      <c r="BB46" s="332">
        <f t="shared" si="96"/>
        <v>0</v>
      </c>
      <c r="BC46" s="334"/>
      <c r="BD46" s="334"/>
      <c r="BE46" s="334"/>
      <c r="BF46" s="334"/>
      <c r="BG46" s="334"/>
      <c r="BH46" s="334"/>
      <c r="BI46" s="335">
        <f t="shared" si="97"/>
        <v>0</v>
      </c>
      <c r="BJ46" s="331">
        <v>0</v>
      </c>
      <c r="BK46" s="332">
        <f t="shared" si="98"/>
        <v>0</v>
      </c>
      <c r="BL46" s="332">
        <f t="shared" si="99"/>
        <v>0</v>
      </c>
      <c r="BM46" s="334">
        <v>0</v>
      </c>
      <c r="BN46" s="334"/>
      <c r="BO46" s="334"/>
      <c r="BP46" s="334"/>
      <c r="BQ46" s="334"/>
      <c r="BR46" s="334"/>
      <c r="BS46" s="335">
        <f t="shared" si="100"/>
        <v>0</v>
      </c>
      <c r="BT46" s="60"/>
      <c r="BU46" s="332">
        <f t="shared" si="101"/>
        <v>0</v>
      </c>
      <c r="BV46" s="332">
        <f t="shared" si="102"/>
        <v>0</v>
      </c>
      <c r="BW46" s="61"/>
      <c r="BX46" s="61"/>
      <c r="BY46" s="61"/>
      <c r="BZ46" s="61"/>
      <c r="CA46" s="61"/>
      <c r="CB46" s="61"/>
      <c r="CC46" s="68">
        <f t="shared" si="103"/>
        <v>0</v>
      </c>
    </row>
    <row r="47" spans="1:81" s="341" customFormat="1" ht="15.95" customHeight="1" x14ac:dyDescent="0.2">
      <c r="A47" s="340" t="s">
        <v>103</v>
      </c>
      <c r="B47" s="331">
        <v>24</v>
      </c>
      <c r="C47" s="332">
        <f t="shared" si="80"/>
        <v>2322</v>
      </c>
      <c r="D47" s="332">
        <f t="shared" si="81"/>
        <v>96.75</v>
      </c>
      <c r="E47" s="334">
        <v>2322</v>
      </c>
      <c r="F47" s="334"/>
      <c r="G47" s="334"/>
      <c r="H47" s="334"/>
      <c r="I47" s="334"/>
      <c r="J47" s="334">
        <v>2322</v>
      </c>
      <c r="K47" s="335">
        <f t="shared" si="82"/>
        <v>2322</v>
      </c>
      <c r="L47" s="331">
        <v>46</v>
      </c>
      <c r="M47" s="332">
        <f t="shared" si="83"/>
        <v>10646.5</v>
      </c>
      <c r="N47" s="332">
        <f t="shared" si="84"/>
        <v>231.44565217391303</v>
      </c>
      <c r="O47" s="334">
        <v>10646.5</v>
      </c>
      <c r="P47" s="334"/>
      <c r="Q47" s="334"/>
      <c r="R47" s="334"/>
      <c r="S47" s="334"/>
      <c r="T47" s="334"/>
      <c r="U47" s="335">
        <f t="shared" si="85"/>
        <v>0</v>
      </c>
      <c r="V47" s="331"/>
      <c r="W47" s="332">
        <f t="shared" si="86"/>
        <v>5510.25</v>
      </c>
      <c r="X47" s="332">
        <f t="shared" si="87"/>
        <v>0</v>
      </c>
      <c r="Y47" s="334">
        <v>5510.25</v>
      </c>
      <c r="Z47" s="334"/>
      <c r="AA47" s="334"/>
      <c r="AB47" s="334"/>
      <c r="AC47" s="334"/>
      <c r="AD47" s="334"/>
      <c r="AE47" s="335">
        <f t="shared" si="88"/>
        <v>0</v>
      </c>
      <c r="AF47" s="331"/>
      <c r="AG47" s="332">
        <f t="shared" si="89"/>
        <v>7881.5</v>
      </c>
      <c r="AH47" s="332">
        <f t="shared" si="90"/>
        <v>0</v>
      </c>
      <c r="AI47" s="334">
        <v>7881.5</v>
      </c>
      <c r="AJ47" s="334"/>
      <c r="AK47" s="334"/>
      <c r="AL47" s="334"/>
      <c r="AM47" s="334"/>
      <c r="AN47" s="334"/>
      <c r="AO47" s="335">
        <f t="shared" si="91"/>
        <v>0</v>
      </c>
      <c r="AP47" s="331"/>
      <c r="AQ47" s="332">
        <f t="shared" si="92"/>
        <v>7062.5</v>
      </c>
      <c r="AR47" s="332">
        <f t="shared" si="93"/>
        <v>0</v>
      </c>
      <c r="AS47" s="334">
        <v>7062.5</v>
      </c>
      <c r="AT47" s="334"/>
      <c r="AU47" s="334"/>
      <c r="AV47" s="334"/>
      <c r="AW47" s="334"/>
      <c r="AX47" s="334"/>
      <c r="AY47" s="335">
        <f t="shared" si="94"/>
        <v>0</v>
      </c>
      <c r="AZ47" s="331">
        <v>18</v>
      </c>
      <c r="BA47" s="332">
        <f t="shared" si="95"/>
        <v>6098</v>
      </c>
      <c r="BB47" s="332">
        <f t="shared" si="96"/>
        <v>338.77777777777777</v>
      </c>
      <c r="BC47" s="334">
        <v>6098</v>
      </c>
      <c r="BD47" s="334"/>
      <c r="BE47" s="334"/>
      <c r="BF47" s="334"/>
      <c r="BG47" s="334"/>
      <c r="BH47" s="334"/>
      <c r="BI47" s="335">
        <f t="shared" si="97"/>
        <v>0</v>
      </c>
      <c r="BJ47" s="331">
        <v>18</v>
      </c>
      <c r="BK47" s="332">
        <f t="shared" si="98"/>
        <v>6336</v>
      </c>
      <c r="BL47" s="332">
        <f t="shared" si="99"/>
        <v>352</v>
      </c>
      <c r="BM47" s="334">
        <v>6336</v>
      </c>
      <c r="BN47" s="334"/>
      <c r="BO47" s="334"/>
      <c r="BP47" s="334"/>
      <c r="BQ47" s="334"/>
      <c r="BR47" s="334">
        <v>6336</v>
      </c>
      <c r="BS47" s="335">
        <f t="shared" si="100"/>
        <v>6336</v>
      </c>
      <c r="BT47" s="60">
        <v>32</v>
      </c>
      <c r="BU47" s="332">
        <f t="shared" si="101"/>
        <v>12095.74</v>
      </c>
      <c r="BV47" s="332">
        <f t="shared" si="102"/>
        <v>377.99187499999999</v>
      </c>
      <c r="BW47" s="61">
        <v>12095.74</v>
      </c>
      <c r="BX47" s="61"/>
      <c r="BY47" s="61"/>
      <c r="BZ47" s="61"/>
      <c r="CA47" s="61"/>
      <c r="CB47" s="61">
        <v>12095.74</v>
      </c>
      <c r="CC47" s="68">
        <f t="shared" si="103"/>
        <v>12095.74</v>
      </c>
    </row>
    <row r="48" spans="1:81" s="341" customFormat="1" ht="15.95" customHeight="1" x14ac:dyDescent="0.2">
      <c r="A48" s="340" t="s">
        <v>104</v>
      </c>
      <c r="B48" s="331">
        <v>46</v>
      </c>
      <c r="C48" s="332">
        <f t="shared" si="80"/>
        <v>12751.87</v>
      </c>
      <c r="D48" s="332">
        <f t="shared" si="81"/>
        <v>277.21456521739134</v>
      </c>
      <c r="E48" s="334">
        <v>12751.87</v>
      </c>
      <c r="F48" s="334"/>
      <c r="G48" s="334"/>
      <c r="H48" s="334"/>
      <c r="I48" s="334"/>
      <c r="J48" s="334">
        <v>12751.87</v>
      </c>
      <c r="K48" s="335">
        <f t="shared" si="82"/>
        <v>12751.87</v>
      </c>
      <c r="L48" s="331">
        <v>53</v>
      </c>
      <c r="M48" s="332">
        <f t="shared" si="83"/>
        <v>14998.5</v>
      </c>
      <c r="N48" s="332">
        <f t="shared" si="84"/>
        <v>282.99056603773585</v>
      </c>
      <c r="O48" s="334">
        <v>14998.5</v>
      </c>
      <c r="P48" s="334"/>
      <c r="Q48" s="334"/>
      <c r="R48" s="334"/>
      <c r="S48" s="334"/>
      <c r="T48" s="334"/>
      <c r="U48" s="335">
        <f t="shared" si="85"/>
        <v>0</v>
      </c>
      <c r="V48" s="331"/>
      <c r="W48" s="332">
        <f t="shared" si="86"/>
        <v>14321.37</v>
      </c>
      <c r="X48" s="332">
        <f t="shared" si="87"/>
        <v>0</v>
      </c>
      <c r="Y48" s="334">
        <v>14321.37</v>
      </c>
      <c r="Z48" s="334"/>
      <c r="AA48" s="334"/>
      <c r="AB48" s="334"/>
      <c r="AC48" s="334"/>
      <c r="AD48" s="334"/>
      <c r="AE48" s="335">
        <f t="shared" si="88"/>
        <v>0</v>
      </c>
      <c r="AF48" s="331"/>
      <c r="AG48" s="332">
        <f t="shared" si="89"/>
        <v>16014</v>
      </c>
      <c r="AH48" s="332">
        <f t="shared" si="90"/>
        <v>0</v>
      </c>
      <c r="AI48" s="334">
        <v>16014</v>
      </c>
      <c r="AJ48" s="334"/>
      <c r="AK48" s="334"/>
      <c r="AL48" s="334"/>
      <c r="AM48" s="334"/>
      <c r="AN48" s="334"/>
      <c r="AO48" s="335">
        <f t="shared" si="91"/>
        <v>0</v>
      </c>
      <c r="AP48" s="331"/>
      <c r="AQ48" s="332">
        <f t="shared" si="92"/>
        <v>10152</v>
      </c>
      <c r="AR48" s="332">
        <f t="shared" si="93"/>
        <v>0</v>
      </c>
      <c r="AS48" s="334">
        <v>10152</v>
      </c>
      <c r="AT48" s="334"/>
      <c r="AU48" s="334"/>
      <c r="AV48" s="334"/>
      <c r="AW48" s="334"/>
      <c r="AX48" s="334"/>
      <c r="AY48" s="335">
        <f t="shared" si="94"/>
        <v>0</v>
      </c>
      <c r="AZ48" s="331"/>
      <c r="BA48" s="332">
        <f t="shared" si="95"/>
        <v>6768.75</v>
      </c>
      <c r="BB48" s="332">
        <f t="shared" si="96"/>
        <v>0</v>
      </c>
      <c r="BC48" s="334">
        <v>6768.75</v>
      </c>
      <c r="BD48" s="334"/>
      <c r="BE48" s="334"/>
      <c r="BF48" s="334"/>
      <c r="BG48" s="334"/>
      <c r="BH48" s="334"/>
      <c r="BI48" s="335">
        <f t="shared" si="97"/>
        <v>0</v>
      </c>
      <c r="BJ48" s="331"/>
      <c r="BK48" s="332">
        <f t="shared" si="98"/>
        <v>7029</v>
      </c>
      <c r="BL48" s="332">
        <f t="shared" si="99"/>
        <v>0</v>
      </c>
      <c r="BM48" s="334">
        <v>7029</v>
      </c>
      <c r="BN48" s="334"/>
      <c r="BO48" s="334"/>
      <c r="BP48" s="334"/>
      <c r="BQ48" s="334"/>
      <c r="BR48" s="334"/>
      <c r="BS48" s="335">
        <f t="shared" si="100"/>
        <v>0</v>
      </c>
      <c r="BT48" s="60"/>
      <c r="BU48" s="332">
        <f t="shared" si="101"/>
        <v>6961.12</v>
      </c>
      <c r="BV48" s="332">
        <f t="shared" si="102"/>
        <v>0</v>
      </c>
      <c r="BW48" s="61">
        <v>6961.12</v>
      </c>
      <c r="BX48" s="61"/>
      <c r="BY48" s="61"/>
      <c r="BZ48" s="61"/>
      <c r="CA48" s="61"/>
      <c r="CB48" s="61"/>
      <c r="CC48" s="68">
        <f t="shared" si="103"/>
        <v>0</v>
      </c>
    </row>
    <row r="49" spans="1:81" s="341" customFormat="1" ht="15.95" customHeight="1" x14ac:dyDescent="0.2">
      <c r="A49" s="340" t="s">
        <v>105</v>
      </c>
      <c r="B49" s="331">
        <v>43</v>
      </c>
      <c r="C49" s="332">
        <f t="shared" si="80"/>
        <v>16979.11</v>
      </c>
      <c r="D49" s="332">
        <f t="shared" si="81"/>
        <v>394.86302325581397</v>
      </c>
      <c r="E49" s="334">
        <v>16979.11</v>
      </c>
      <c r="F49" s="334"/>
      <c r="G49" s="334"/>
      <c r="H49" s="334"/>
      <c r="I49" s="334"/>
      <c r="J49" s="334">
        <v>16979.11</v>
      </c>
      <c r="K49" s="335">
        <f t="shared" si="82"/>
        <v>16979.11</v>
      </c>
      <c r="L49" s="331">
        <v>66</v>
      </c>
      <c r="M49" s="332">
        <f t="shared" si="83"/>
        <v>25992.25</v>
      </c>
      <c r="N49" s="332">
        <f t="shared" si="84"/>
        <v>393.82196969696969</v>
      </c>
      <c r="O49" s="334">
        <v>25992.25</v>
      </c>
      <c r="P49" s="334"/>
      <c r="Q49" s="334"/>
      <c r="R49" s="334"/>
      <c r="S49" s="334"/>
      <c r="T49" s="334"/>
      <c r="U49" s="335">
        <f t="shared" si="85"/>
        <v>0</v>
      </c>
      <c r="V49" s="331"/>
      <c r="W49" s="332">
        <f t="shared" si="86"/>
        <v>21175</v>
      </c>
      <c r="X49" s="332">
        <f t="shared" si="87"/>
        <v>0</v>
      </c>
      <c r="Y49" s="334">
        <v>21175</v>
      </c>
      <c r="Z49" s="334"/>
      <c r="AA49" s="334"/>
      <c r="AB49" s="334"/>
      <c r="AC49" s="334"/>
      <c r="AD49" s="334"/>
      <c r="AE49" s="335">
        <f t="shared" si="88"/>
        <v>0</v>
      </c>
      <c r="AF49" s="331"/>
      <c r="AG49" s="332">
        <f t="shared" si="89"/>
        <v>36758.25</v>
      </c>
      <c r="AH49" s="332">
        <f t="shared" si="90"/>
        <v>0</v>
      </c>
      <c r="AI49" s="334">
        <v>36758.25</v>
      </c>
      <c r="AJ49" s="334"/>
      <c r="AK49" s="334"/>
      <c r="AL49" s="334"/>
      <c r="AM49" s="334"/>
      <c r="AN49" s="334"/>
      <c r="AO49" s="335">
        <f t="shared" si="91"/>
        <v>0</v>
      </c>
      <c r="AP49" s="331"/>
      <c r="AQ49" s="332">
        <f t="shared" si="92"/>
        <v>42015</v>
      </c>
      <c r="AR49" s="332">
        <f t="shared" si="93"/>
        <v>0</v>
      </c>
      <c r="AS49" s="334">
        <v>42015</v>
      </c>
      <c r="AT49" s="334"/>
      <c r="AU49" s="334"/>
      <c r="AV49" s="334"/>
      <c r="AW49" s="334"/>
      <c r="AX49" s="334"/>
      <c r="AY49" s="335">
        <f t="shared" si="94"/>
        <v>0</v>
      </c>
      <c r="AZ49" s="331">
        <v>62</v>
      </c>
      <c r="BA49" s="332">
        <f t="shared" si="95"/>
        <v>52667.25</v>
      </c>
      <c r="BB49" s="332">
        <f t="shared" si="96"/>
        <v>849.47177419354841</v>
      </c>
      <c r="BC49" s="334">
        <v>52667.25</v>
      </c>
      <c r="BD49" s="334"/>
      <c r="BE49" s="334"/>
      <c r="BF49" s="334"/>
      <c r="BG49" s="334"/>
      <c r="BH49" s="334"/>
      <c r="BI49" s="335">
        <f t="shared" si="97"/>
        <v>0</v>
      </c>
      <c r="BJ49" s="331">
        <v>57</v>
      </c>
      <c r="BK49" s="332">
        <f t="shared" si="98"/>
        <v>54302.239999999998</v>
      </c>
      <c r="BL49" s="332">
        <f t="shared" si="99"/>
        <v>952.6708771929824</v>
      </c>
      <c r="BM49" s="334">
        <v>54302.239999999998</v>
      </c>
      <c r="BN49" s="334"/>
      <c r="BO49" s="334"/>
      <c r="BP49" s="334"/>
      <c r="BQ49" s="334"/>
      <c r="BR49" s="334">
        <v>54302.239999999998</v>
      </c>
      <c r="BS49" s="335">
        <f t="shared" si="100"/>
        <v>54302.239999999998</v>
      </c>
      <c r="BT49" s="60">
        <v>55</v>
      </c>
      <c r="BU49" s="332">
        <f t="shared" si="101"/>
        <v>40449.25</v>
      </c>
      <c r="BV49" s="332">
        <f t="shared" si="102"/>
        <v>735.44090909090914</v>
      </c>
      <c r="BW49" s="61">
        <v>40449.25</v>
      </c>
      <c r="BX49" s="61"/>
      <c r="BY49" s="61"/>
      <c r="BZ49" s="61"/>
      <c r="CA49" s="61"/>
      <c r="CB49" s="61">
        <v>40449.25</v>
      </c>
      <c r="CC49" s="68">
        <f t="shared" si="103"/>
        <v>40449.25</v>
      </c>
    </row>
    <row r="50" spans="1:81" s="341" customFormat="1" ht="15.95" customHeight="1" x14ac:dyDescent="0.2">
      <c r="A50" s="340" t="s">
        <v>106</v>
      </c>
      <c r="B50" s="331">
        <v>17</v>
      </c>
      <c r="C50" s="332">
        <f t="shared" si="80"/>
        <v>34209</v>
      </c>
      <c r="D50" s="332">
        <f t="shared" si="81"/>
        <v>2012.2941176470588</v>
      </c>
      <c r="E50" s="334">
        <v>22654</v>
      </c>
      <c r="F50" s="334"/>
      <c r="G50" s="334">
        <v>11555</v>
      </c>
      <c r="H50" s="334"/>
      <c r="I50" s="334"/>
      <c r="J50" s="334">
        <v>34209</v>
      </c>
      <c r="K50" s="335">
        <f t="shared" si="82"/>
        <v>22654</v>
      </c>
      <c r="L50" s="331">
        <v>23</v>
      </c>
      <c r="M50" s="332">
        <f t="shared" si="83"/>
        <v>57552</v>
      </c>
      <c r="N50" s="332">
        <f t="shared" si="84"/>
        <v>2502.2608695652175</v>
      </c>
      <c r="O50" s="334">
        <v>16434</v>
      </c>
      <c r="P50" s="334"/>
      <c r="Q50" s="334">
        <v>41118</v>
      </c>
      <c r="R50" s="334"/>
      <c r="S50" s="334"/>
      <c r="T50" s="334">
        <v>50425</v>
      </c>
      <c r="U50" s="335">
        <f t="shared" si="85"/>
        <v>16434</v>
      </c>
      <c r="V50" s="331">
        <v>21</v>
      </c>
      <c r="W50" s="332">
        <f t="shared" si="86"/>
        <v>74854</v>
      </c>
      <c r="X50" s="332">
        <f t="shared" si="87"/>
        <v>3564.4761904761904</v>
      </c>
      <c r="Y50" s="334">
        <v>10485</v>
      </c>
      <c r="Z50" s="334"/>
      <c r="AA50" s="334">
        <v>64369</v>
      </c>
      <c r="AB50" s="334"/>
      <c r="AC50" s="334"/>
      <c r="AD50" s="334">
        <v>59870</v>
      </c>
      <c r="AE50" s="335">
        <f t="shared" si="88"/>
        <v>10485</v>
      </c>
      <c r="AF50" s="331">
        <v>16</v>
      </c>
      <c r="AG50" s="332">
        <f t="shared" si="89"/>
        <v>55872</v>
      </c>
      <c r="AH50" s="332">
        <f t="shared" si="90"/>
        <v>3492</v>
      </c>
      <c r="AI50" s="334">
        <v>11351</v>
      </c>
      <c r="AJ50" s="334"/>
      <c r="AK50" s="334">
        <v>44521</v>
      </c>
      <c r="AL50" s="334"/>
      <c r="AM50" s="334"/>
      <c r="AN50" s="334">
        <v>51899</v>
      </c>
      <c r="AO50" s="335">
        <f t="shared" si="91"/>
        <v>11351</v>
      </c>
      <c r="AP50" s="331">
        <v>10</v>
      </c>
      <c r="AQ50" s="332">
        <f t="shared" si="92"/>
        <v>27130</v>
      </c>
      <c r="AR50" s="332">
        <f t="shared" si="93"/>
        <v>2713</v>
      </c>
      <c r="AS50" s="334">
        <v>24426</v>
      </c>
      <c r="AT50" s="334">
        <v>2704</v>
      </c>
      <c r="AU50" s="334"/>
      <c r="AV50" s="334"/>
      <c r="AW50" s="334"/>
      <c r="AX50" s="334">
        <v>27130</v>
      </c>
      <c r="AY50" s="335">
        <f t="shared" si="94"/>
        <v>24426</v>
      </c>
      <c r="AZ50" s="331">
        <v>9</v>
      </c>
      <c r="BA50" s="332">
        <f t="shared" si="95"/>
        <v>21344</v>
      </c>
      <c r="BB50" s="332">
        <f t="shared" si="96"/>
        <v>2371.5555555555557</v>
      </c>
      <c r="BC50" s="334">
        <v>19320</v>
      </c>
      <c r="BD50" s="334">
        <v>2024</v>
      </c>
      <c r="BE50" s="334"/>
      <c r="BF50" s="334"/>
      <c r="BG50" s="334"/>
      <c r="BH50" s="334">
        <v>19230</v>
      </c>
      <c r="BI50" s="335">
        <f t="shared" si="97"/>
        <v>19230</v>
      </c>
      <c r="BJ50" s="331">
        <v>9</v>
      </c>
      <c r="BK50" s="332">
        <f t="shared" si="98"/>
        <v>15734</v>
      </c>
      <c r="BL50" s="332">
        <f t="shared" si="99"/>
        <v>1748.2222222222222</v>
      </c>
      <c r="BM50" s="334">
        <v>15734</v>
      </c>
      <c r="BN50" s="334"/>
      <c r="BO50" s="334"/>
      <c r="BP50" s="334"/>
      <c r="BQ50" s="334"/>
      <c r="BR50" s="334">
        <v>15734</v>
      </c>
      <c r="BS50" s="335">
        <f t="shared" si="100"/>
        <v>15734</v>
      </c>
      <c r="BT50" s="60">
        <v>12</v>
      </c>
      <c r="BU50" s="332">
        <f t="shared" si="101"/>
        <v>26884.5</v>
      </c>
      <c r="BV50" s="332">
        <f t="shared" si="102"/>
        <v>2240.375</v>
      </c>
      <c r="BW50" s="61">
        <v>26884.5</v>
      </c>
      <c r="BX50" s="61"/>
      <c r="BY50" s="61"/>
      <c r="BZ50" s="61"/>
      <c r="CA50" s="61"/>
      <c r="CB50" s="61">
        <v>26884.5</v>
      </c>
      <c r="CC50" s="68">
        <f t="shared" si="103"/>
        <v>26884.5</v>
      </c>
    </row>
    <row r="51" spans="1:81" s="341" customFormat="1" ht="15.95" customHeight="1" x14ac:dyDescent="0.2">
      <c r="A51" s="340" t="s">
        <v>209</v>
      </c>
      <c r="B51" s="331"/>
      <c r="C51" s="332">
        <f t="shared" si="80"/>
        <v>0</v>
      </c>
      <c r="D51" s="332">
        <f t="shared" si="81"/>
        <v>0</v>
      </c>
      <c r="E51" s="334"/>
      <c r="F51" s="334"/>
      <c r="G51" s="334"/>
      <c r="H51" s="334"/>
      <c r="I51" s="334"/>
      <c r="J51" s="334"/>
      <c r="K51" s="335">
        <f t="shared" si="82"/>
        <v>0</v>
      </c>
      <c r="L51" s="331"/>
      <c r="M51" s="332">
        <f t="shared" si="83"/>
        <v>0</v>
      </c>
      <c r="N51" s="332">
        <f t="shared" si="84"/>
        <v>0</v>
      </c>
      <c r="O51" s="334"/>
      <c r="P51" s="334"/>
      <c r="Q51" s="334"/>
      <c r="R51" s="334"/>
      <c r="S51" s="334"/>
      <c r="T51" s="334"/>
      <c r="U51" s="335">
        <f t="shared" si="85"/>
        <v>0</v>
      </c>
      <c r="V51" s="331"/>
      <c r="W51" s="332">
        <f t="shared" si="86"/>
        <v>0</v>
      </c>
      <c r="X51" s="332">
        <f t="shared" si="87"/>
        <v>0</v>
      </c>
      <c r="Y51" s="334"/>
      <c r="Z51" s="334"/>
      <c r="AA51" s="334"/>
      <c r="AB51" s="334"/>
      <c r="AC51" s="334"/>
      <c r="AD51" s="334"/>
      <c r="AE51" s="335">
        <f t="shared" si="88"/>
        <v>0</v>
      </c>
      <c r="AF51" s="331"/>
      <c r="AG51" s="332">
        <f t="shared" si="89"/>
        <v>0</v>
      </c>
      <c r="AH51" s="332">
        <f t="shared" si="90"/>
        <v>0</v>
      </c>
      <c r="AI51" s="334"/>
      <c r="AJ51" s="334"/>
      <c r="AK51" s="334"/>
      <c r="AL51" s="334"/>
      <c r="AM51" s="334"/>
      <c r="AN51" s="334"/>
      <c r="AO51" s="335">
        <f t="shared" si="91"/>
        <v>0</v>
      </c>
      <c r="AP51" s="331"/>
      <c r="AQ51" s="332">
        <f t="shared" si="92"/>
        <v>0</v>
      </c>
      <c r="AR51" s="332">
        <f t="shared" si="93"/>
        <v>0</v>
      </c>
      <c r="AS51" s="334"/>
      <c r="AT51" s="334"/>
      <c r="AU51" s="334"/>
      <c r="AV51" s="334"/>
      <c r="AW51" s="334"/>
      <c r="AX51" s="334"/>
      <c r="AY51" s="335">
        <f t="shared" si="94"/>
        <v>0</v>
      </c>
      <c r="AZ51" s="331"/>
      <c r="BA51" s="332">
        <f t="shared" si="95"/>
        <v>0</v>
      </c>
      <c r="BB51" s="332">
        <f t="shared" si="96"/>
        <v>0</v>
      </c>
      <c r="BC51" s="334"/>
      <c r="BD51" s="334"/>
      <c r="BE51" s="334"/>
      <c r="BF51" s="334"/>
      <c r="BG51" s="334"/>
      <c r="BH51" s="334"/>
      <c r="BI51" s="335">
        <f t="shared" si="97"/>
        <v>0</v>
      </c>
      <c r="BJ51" s="331">
        <v>1</v>
      </c>
      <c r="BK51" s="332">
        <f t="shared" si="98"/>
        <v>293</v>
      </c>
      <c r="BL51" s="332">
        <f t="shared" si="99"/>
        <v>293</v>
      </c>
      <c r="BM51" s="334"/>
      <c r="BN51" s="334">
        <v>293</v>
      </c>
      <c r="BO51" s="334"/>
      <c r="BP51" s="334"/>
      <c r="BQ51" s="334"/>
      <c r="BR51" s="334">
        <v>293</v>
      </c>
      <c r="BS51" s="335">
        <f t="shared" si="100"/>
        <v>0</v>
      </c>
      <c r="BT51" s="60">
        <v>3</v>
      </c>
      <c r="BU51" s="332">
        <f t="shared" si="101"/>
        <v>1730.63</v>
      </c>
      <c r="BV51" s="332">
        <f t="shared" si="102"/>
        <v>576.87666666666667</v>
      </c>
      <c r="BW51" s="61"/>
      <c r="BX51" s="61">
        <v>1730.63</v>
      </c>
      <c r="BY51" s="61"/>
      <c r="BZ51" s="61"/>
      <c r="CA51" s="61"/>
      <c r="CB51" s="61">
        <v>1730.63</v>
      </c>
      <c r="CC51" s="68">
        <f t="shared" si="103"/>
        <v>0</v>
      </c>
    </row>
    <row r="52" spans="1:81" s="341" customFormat="1" ht="15.95" customHeight="1" x14ac:dyDescent="0.2">
      <c r="A52" s="69"/>
      <c r="B52" s="331"/>
      <c r="C52" s="332">
        <f t="shared" si="80"/>
        <v>0</v>
      </c>
      <c r="D52" s="332">
        <f t="shared" si="81"/>
        <v>0</v>
      </c>
      <c r="E52" s="334"/>
      <c r="F52" s="334"/>
      <c r="G52" s="334"/>
      <c r="H52" s="334"/>
      <c r="I52" s="334"/>
      <c r="J52" s="334"/>
      <c r="K52" s="335">
        <f t="shared" si="82"/>
        <v>0</v>
      </c>
      <c r="L52" s="331"/>
      <c r="M52" s="332">
        <f t="shared" si="83"/>
        <v>0</v>
      </c>
      <c r="N52" s="332">
        <f t="shared" si="84"/>
        <v>0</v>
      </c>
      <c r="O52" s="334"/>
      <c r="P52" s="334"/>
      <c r="Q52" s="334"/>
      <c r="R52" s="334"/>
      <c r="S52" s="334"/>
      <c r="T52" s="334"/>
      <c r="U52" s="335">
        <f t="shared" si="85"/>
        <v>0</v>
      </c>
      <c r="V52" s="331"/>
      <c r="W52" s="332">
        <f t="shared" si="86"/>
        <v>0</v>
      </c>
      <c r="X52" s="332">
        <f t="shared" si="87"/>
        <v>0</v>
      </c>
      <c r="Y52" s="334"/>
      <c r="Z52" s="334"/>
      <c r="AA52" s="334"/>
      <c r="AB52" s="334"/>
      <c r="AC52" s="334"/>
      <c r="AD52" s="334"/>
      <c r="AE52" s="335">
        <f t="shared" si="88"/>
        <v>0</v>
      </c>
      <c r="AF52" s="331"/>
      <c r="AG52" s="332">
        <f t="shared" si="89"/>
        <v>0</v>
      </c>
      <c r="AH52" s="332">
        <f t="shared" si="90"/>
        <v>0</v>
      </c>
      <c r="AI52" s="334"/>
      <c r="AJ52" s="334"/>
      <c r="AK52" s="334"/>
      <c r="AL52" s="334"/>
      <c r="AM52" s="334"/>
      <c r="AN52" s="334"/>
      <c r="AO52" s="335">
        <f t="shared" si="91"/>
        <v>0</v>
      </c>
      <c r="AP52" s="331"/>
      <c r="AQ52" s="332">
        <f t="shared" si="92"/>
        <v>0</v>
      </c>
      <c r="AR52" s="332">
        <f t="shared" si="93"/>
        <v>0</v>
      </c>
      <c r="AS52" s="334"/>
      <c r="AT52" s="334"/>
      <c r="AU52" s="334"/>
      <c r="AV52" s="334"/>
      <c r="AW52" s="334"/>
      <c r="AX52" s="334"/>
      <c r="AY52" s="335">
        <f t="shared" si="94"/>
        <v>0</v>
      </c>
      <c r="AZ52" s="331"/>
      <c r="BA52" s="332">
        <f t="shared" si="95"/>
        <v>0</v>
      </c>
      <c r="BB52" s="332">
        <f t="shared" si="96"/>
        <v>0</v>
      </c>
      <c r="BC52" s="334"/>
      <c r="BD52" s="334"/>
      <c r="BE52" s="334"/>
      <c r="BF52" s="334"/>
      <c r="BG52" s="334"/>
      <c r="BH52" s="334"/>
      <c r="BI52" s="335">
        <f t="shared" si="97"/>
        <v>0</v>
      </c>
      <c r="BJ52" s="331"/>
      <c r="BK52" s="332">
        <f t="shared" si="98"/>
        <v>0</v>
      </c>
      <c r="BL52" s="332">
        <f t="shared" si="99"/>
        <v>0</v>
      </c>
      <c r="BM52" s="334"/>
      <c r="BN52" s="334"/>
      <c r="BO52" s="334"/>
      <c r="BP52" s="334"/>
      <c r="BQ52" s="334"/>
      <c r="BR52" s="334"/>
      <c r="BS52" s="335">
        <f t="shared" si="100"/>
        <v>0</v>
      </c>
      <c r="BT52" s="60"/>
      <c r="BU52" s="332">
        <f t="shared" si="101"/>
        <v>0</v>
      </c>
      <c r="BV52" s="332">
        <f t="shared" si="102"/>
        <v>0</v>
      </c>
      <c r="BW52" s="61"/>
      <c r="BX52" s="61"/>
      <c r="BY52" s="61"/>
      <c r="BZ52" s="61"/>
      <c r="CA52" s="61"/>
      <c r="CB52" s="61"/>
      <c r="CC52" s="68">
        <f t="shared" si="103"/>
        <v>0</v>
      </c>
    </row>
    <row r="53" spans="1:81" s="341" customFormat="1" ht="15.95" customHeight="1" x14ac:dyDescent="0.2">
      <c r="A53" s="69"/>
      <c r="B53" s="331"/>
      <c r="C53" s="332">
        <f t="shared" ref="C53:C54" si="104">SUM(E53:I53)</f>
        <v>0</v>
      </c>
      <c r="D53" s="332">
        <f t="shared" si="81"/>
        <v>0</v>
      </c>
      <c r="E53" s="334"/>
      <c r="F53" s="334"/>
      <c r="G53" s="334"/>
      <c r="H53" s="334"/>
      <c r="I53" s="334"/>
      <c r="J53" s="334"/>
      <c r="K53" s="335">
        <f t="shared" si="82"/>
        <v>0</v>
      </c>
      <c r="L53" s="331"/>
      <c r="M53" s="332">
        <f t="shared" si="83"/>
        <v>0</v>
      </c>
      <c r="N53" s="332">
        <f t="shared" si="84"/>
        <v>0</v>
      </c>
      <c r="O53" s="334"/>
      <c r="P53" s="334"/>
      <c r="Q53" s="334"/>
      <c r="R53" s="334"/>
      <c r="S53" s="334"/>
      <c r="T53" s="334"/>
      <c r="U53" s="335">
        <f t="shared" si="85"/>
        <v>0</v>
      </c>
      <c r="V53" s="331"/>
      <c r="W53" s="332">
        <f t="shared" si="86"/>
        <v>0</v>
      </c>
      <c r="X53" s="332">
        <f t="shared" si="87"/>
        <v>0</v>
      </c>
      <c r="Y53" s="334"/>
      <c r="Z53" s="334"/>
      <c r="AA53" s="334"/>
      <c r="AB53" s="334"/>
      <c r="AC53" s="334"/>
      <c r="AD53" s="334"/>
      <c r="AE53" s="335">
        <f t="shared" si="88"/>
        <v>0</v>
      </c>
      <c r="AF53" s="331"/>
      <c r="AG53" s="332">
        <f t="shared" si="89"/>
        <v>0</v>
      </c>
      <c r="AH53" s="332">
        <f t="shared" si="90"/>
        <v>0</v>
      </c>
      <c r="AI53" s="334"/>
      <c r="AJ53" s="334"/>
      <c r="AK53" s="334"/>
      <c r="AL53" s="334"/>
      <c r="AM53" s="334"/>
      <c r="AN53" s="334"/>
      <c r="AO53" s="335">
        <f t="shared" si="91"/>
        <v>0</v>
      </c>
      <c r="AP53" s="331"/>
      <c r="AQ53" s="332">
        <f t="shared" si="92"/>
        <v>0</v>
      </c>
      <c r="AR53" s="332">
        <f t="shared" si="93"/>
        <v>0</v>
      </c>
      <c r="AS53" s="334"/>
      <c r="AT53" s="334"/>
      <c r="AU53" s="334"/>
      <c r="AV53" s="334"/>
      <c r="AW53" s="334"/>
      <c r="AX53" s="334"/>
      <c r="AY53" s="335">
        <f t="shared" si="94"/>
        <v>0</v>
      </c>
      <c r="AZ53" s="331"/>
      <c r="BA53" s="332">
        <f t="shared" si="95"/>
        <v>0</v>
      </c>
      <c r="BB53" s="332">
        <f t="shared" si="96"/>
        <v>0</v>
      </c>
      <c r="BC53" s="334"/>
      <c r="BD53" s="334"/>
      <c r="BE53" s="334"/>
      <c r="BF53" s="334"/>
      <c r="BG53" s="334"/>
      <c r="BH53" s="334"/>
      <c r="BI53" s="335">
        <f t="shared" si="97"/>
        <v>0</v>
      </c>
      <c r="BJ53" s="331"/>
      <c r="BK53" s="332">
        <f t="shared" si="98"/>
        <v>0</v>
      </c>
      <c r="BL53" s="332">
        <f t="shared" si="99"/>
        <v>0</v>
      </c>
      <c r="BM53" s="334"/>
      <c r="BN53" s="334"/>
      <c r="BO53" s="334"/>
      <c r="BP53" s="334"/>
      <c r="BQ53" s="334"/>
      <c r="BR53" s="334"/>
      <c r="BS53" s="335">
        <f t="shared" si="100"/>
        <v>0</v>
      </c>
      <c r="BT53" s="60"/>
      <c r="BU53" s="332">
        <f t="shared" si="101"/>
        <v>0</v>
      </c>
      <c r="BV53" s="332">
        <f t="shared" si="102"/>
        <v>0</v>
      </c>
      <c r="BW53" s="61"/>
      <c r="BX53" s="61"/>
      <c r="BY53" s="61"/>
      <c r="BZ53" s="61"/>
      <c r="CA53" s="61"/>
      <c r="CB53" s="61"/>
      <c r="CC53" s="68">
        <f t="shared" si="103"/>
        <v>0</v>
      </c>
    </row>
    <row r="54" spans="1:81" s="341" customFormat="1" ht="15.95" customHeight="1" x14ac:dyDescent="0.2">
      <c r="A54" s="69"/>
      <c r="B54" s="331"/>
      <c r="C54" s="332">
        <f t="shared" si="104"/>
        <v>0</v>
      </c>
      <c r="D54" s="332">
        <f t="shared" si="81"/>
        <v>0</v>
      </c>
      <c r="E54" s="334"/>
      <c r="F54" s="334"/>
      <c r="G54" s="334"/>
      <c r="H54" s="334"/>
      <c r="I54" s="334"/>
      <c r="J54" s="334"/>
      <c r="K54" s="335">
        <f t="shared" si="82"/>
        <v>0</v>
      </c>
      <c r="L54" s="331"/>
      <c r="M54" s="332">
        <f t="shared" si="83"/>
        <v>0</v>
      </c>
      <c r="N54" s="332">
        <f t="shared" si="84"/>
        <v>0</v>
      </c>
      <c r="O54" s="334"/>
      <c r="P54" s="334"/>
      <c r="Q54" s="334"/>
      <c r="R54" s="334"/>
      <c r="S54" s="334"/>
      <c r="T54" s="334"/>
      <c r="U54" s="335">
        <f t="shared" si="85"/>
        <v>0</v>
      </c>
      <c r="V54" s="331"/>
      <c r="W54" s="332">
        <f t="shared" si="86"/>
        <v>0</v>
      </c>
      <c r="X54" s="332">
        <f t="shared" si="87"/>
        <v>0</v>
      </c>
      <c r="Y54" s="334"/>
      <c r="Z54" s="334"/>
      <c r="AA54" s="334"/>
      <c r="AB54" s="334"/>
      <c r="AC54" s="334"/>
      <c r="AD54" s="334"/>
      <c r="AE54" s="335">
        <f t="shared" si="88"/>
        <v>0</v>
      </c>
      <c r="AF54" s="331"/>
      <c r="AG54" s="332">
        <f t="shared" si="89"/>
        <v>0</v>
      </c>
      <c r="AH54" s="332">
        <f t="shared" si="90"/>
        <v>0</v>
      </c>
      <c r="AI54" s="334"/>
      <c r="AJ54" s="334"/>
      <c r="AK54" s="334"/>
      <c r="AL54" s="334"/>
      <c r="AM54" s="334"/>
      <c r="AN54" s="334"/>
      <c r="AO54" s="335">
        <f t="shared" si="91"/>
        <v>0</v>
      </c>
      <c r="AP54" s="331"/>
      <c r="AQ54" s="332">
        <f t="shared" si="92"/>
        <v>0</v>
      </c>
      <c r="AR54" s="332">
        <f t="shared" si="93"/>
        <v>0</v>
      </c>
      <c r="AS54" s="334"/>
      <c r="AT54" s="334"/>
      <c r="AU54" s="334"/>
      <c r="AV54" s="334"/>
      <c r="AW54" s="334"/>
      <c r="AX54" s="334"/>
      <c r="AY54" s="335">
        <f t="shared" si="94"/>
        <v>0</v>
      </c>
      <c r="AZ54" s="331"/>
      <c r="BA54" s="332">
        <f t="shared" si="95"/>
        <v>0</v>
      </c>
      <c r="BB54" s="332">
        <f t="shared" si="96"/>
        <v>0</v>
      </c>
      <c r="BC54" s="334"/>
      <c r="BD54" s="334"/>
      <c r="BE54" s="334"/>
      <c r="BF54" s="334"/>
      <c r="BG54" s="334"/>
      <c r="BH54" s="334"/>
      <c r="BI54" s="335">
        <f t="shared" si="97"/>
        <v>0</v>
      </c>
      <c r="BJ54" s="331"/>
      <c r="BK54" s="332">
        <f t="shared" si="98"/>
        <v>0</v>
      </c>
      <c r="BL54" s="332">
        <f t="shared" si="99"/>
        <v>0</v>
      </c>
      <c r="BM54" s="334"/>
      <c r="BN54" s="334"/>
      <c r="BO54" s="334"/>
      <c r="BP54" s="334"/>
      <c r="BQ54" s="334"/>
      <c r="BR54" s="334"/>
      <c r="BS54" s="335">
        <f t="shared" si="100"/>
        <v>0</v>
      </c>
      <c r="BT54" s="60"/>
      <c r="BU54" s="332">
        <f t="shared" si="101"/>
        <v>0</v>
      </c>
      <c r="BV54" s="332">
        <f t="shared" si="102"/>
        <v>0</v>
      </c>
      <c r="BW54" s="61"/>
      <c r="BX54" s="61"/>
      <c r="BY54" s="61"/>
      <c r="BZ54" s="61"/>
      <c r="CA54" s="61"/>
      <c r="CB54" s="61"/>
      <c r="CC54" s="68">
        <f t="shared" si="103"/>
        <v>0</v>
      </c>
    </row>
    <row r="55" spans="1:81" s="341" customFormat="1" ht="15.95" customHeight="1" x14ac:dyDescent="0.2">
      <c r="A55" s="69"/>
      <c r="B55" s="331"/>
      <c r="C55" s="332">
        <f t="shared" si="80"/>
        <v>0</v>
      </c>
      <c r="D55" s="332">
        <f t="shared" si="81"/>
        <v>0</v>
      </c>
      <c r="E55" s="334"/>
      <c r="F55" s="334"/>
      <c r="G55" s="334"/>
      <c r="H55" s="334"/>
      <c r="I55" s="334"/>
      <c r="J55" s="334"/>
      <c r="K55" s="335">
        <f t="shared" si="82"/>
        <v>0</v>
      </c>
      <c r="L55" s="331"/>
      <c r="M55" s="332">
        <f t="shared" si="83"/>
        <v>0</v>
      </c>
      <c r="N55" s="332">
        <f t="shared" si="84"/>
        <v>0</v>
      </c>
      <c r="O55" s="334"/>
      <c r="P55" s="334"/>
      <c r="Q55" s="334"/>
      <c r="R55" s="334"/>
      <c r="S55" s="334"/>
      <c r="T55" s="334"/>
      <c r="U55" s="335">
        <f t="shared" si="85"/>
        <v>0</v>
      </c>
      <c r="V55" s="331"/>
      <c r="W55" s="332">
        <f t="shared" ref="W55" si="105">SUM(Y55:AC55)</f>
        <v>0</v>
      </c>
      <c r="X55" s="332">
        <f t="shared" si="87"/>
        <v>0</v>
      </c>
      <c r="Y55" s="334"/>
      <c r="Z55" s="334"/>
      <c r="AA55" s="334"/>
      <c r="AB55" s="334"/>
      <c r="AC55" s="334"/>
      <c r="AD55" s="334"/>
      <c r="AE55" s="335">
        <f t="shared" si="88"/>
        <v>0</v>
      </c>
      <c r="AF55" s="331"/>
      <c r="AG55" s="332">
        <f t="shared" si="89"/>
        <v>0</v>
      </c>
      <c r="AH55" s="332">
        <f t="shared" si="90"/>
        <v>0</v>
      </c>
      <c r="AI55" s="334"/>
      <c r="AJ55" s="334"/>
      <c r="AK55" s="334"/>
      <c r="AL55" s="334"/>
      <c r="AM55" s="334"/>
      <c r="AN55" s="334"/>
      <c r="AO55" s="335">
        <f t="shared" si="91"/>
        <v>0</v>
      </c>
      <c r="AP55" s="331"/>
      <c r="AQ55" s="332">
        <f t="shared" si="92"/>
        <v>0</v>
      </c>
      <c r="AR55" s="332">
        <f t="shared" si="93"/>
        <v>0</v>
      </c>
      <c r="AS55" s="334"/>
      <c r="AT55" s="334"/>
      <c r="AU55" s="334"/>
      <c r="AV55" s="334"/>
      <c r="AW55" s="334"/>
      <c r="AX55" s="334"/>
      <c r="AY55" s="335">
        <f t="shared" si="94"/>
        <v>0</v>
      </c>
      <c r="AZ55" s="331"/>
      <c r="BA55" s="332">
        <f t="shared" si="95"/>
        <v>0</v>
      </c>
      <c r="BB55" s="332">
        <f t="shared" si="96"/>
        <v>0</v>
      </c>
      <c r="BC55" s="334"/>
      <c r="BD55" s="334"/>
      <c r="BE55" s="334"/>
      <c r="BF55" s="334"/>
      <c r="BG55" s="334"/>
      <c r="BH55" s="334"/>
      <c r="BI55" s="335">
        <f t="shared" si="97"/>
        <v>0</v>
      </c>
      <c r="BJ55" s="331"/>
      <c r="BK55" s="332">
        <f t="shared" si="98"/>
        <v>0</v>
      </c>
      <c r="BL55" s="332">
        <f t="shared" si="99"/>
        <v>0</v>
      </c>
      <c r="BM55" s="334"/>
      <c r="BN55" s="334"/>
      <c r="BO55" s="334"/>
      <c r="BP55" s="334"/>
      <c r="BQ55" s="334"/>
      <c r="BR55" s="334"/>
      <c r="BS55" s="335">
        <f t="shared" si="100"/>
        <v>0</v>
      </c>
      <c r="BT55" s="60"/>
      <c r="BU55" s="332">
        <f t="shared" si="101"/>
        <v>0</v>
      </c>
      <c r="BV55" s="332">
        <f t="shared" si="102"/>
        <v>0</v>
      </c>
      <c r="BW55" s="61"/>
      <c r="BX55" s="61"/>
      <c r="BY55" s="61"/>
      <c r="BZ55" s="61"/>
      <c r="CA55" s="61"/>
      <c r="CB55" s="61"/>
      <c r="CC55" s="68">
        <f t="shared" si="103"/>
        <v>0</v>
      </c>
    </row>
    <row r="56" spans="1:81" ht="15.95" customHeight="1" x14ac:dyDescent="0.2">
      <c r="A56" s="342" t="s">
        <v>92</v>
      </c>
      <c r="B56" s="331"/>
      <c r="C56" s="332"/>
      <c r="D56" s="332"/>
      <c r="E56" s="334"/>
      <c r="F56" s="334"/>
      <c r="G56" s="334"/>
      <c r="H56" s="334"/>
      <c r="I56" s="334"/>
      <c r="J56" s="334"/>
      <c r="K56" s="335"/>
      <c r="L56" s="331"/>
      <c r="M56" s="332"/>
      <c r="N56" s="332"/>
      <c r="O56" s="334"/>
      <c r="P56" s="334"/>
      <c r="Q56" s="334"/>
      <c r="R56" s="334"/>
      <c r="S56" s="334"/>
      <c r="T56" s="334"/>
      <c r="U56" s="335"/>
      <c r="V56" s="331"/>
      <c r="W56" s="332"/>
      <c r="X56" s="332"/>
      <c r="Y56" s="334"/>
      <c r="Z56" s="334"/>
      <c r="AA56" s="334"/>
      <c r="AB56" s="334"/>
      <c r="AC56" s="334"/>
      <c r="AD56" s="334"/>
      <c r="AE56" s="335"/>
      <c r="AF56" s="331"/>
      <c r="AG56" s="332"/>
      <c r="AH56" s="332"/>
      <c r="AI56" s="334"/>
      <c r="AJ56" s="334"/>
      <c r="AK56" s="334"/>
      <c r="AL56" s="334"/>
      <c r="AM56" s="334"/>
      <c r="AN56" s="334"/>
      <c r="AO56" s="335"/>
      <c r="AP56" s="331"/>
      <c r="AQ56" s="332"/>
      <c r="AR56" s="332"/>
      <c r="AS56" s="334"/>
      <c r="AT56" s="334"/>
      <c r="AU56" s="334"/>
      <c r="AV56" s="334"/>
      <c r="AW56" s="334"/>
      <c r="AX56" s="334"/>
      <c r="AY56" s="335"/>
      <c r="AZ56" s="331"/>
      <c r="BA56" s="332"/>
      <c r="BB56" s="332"/>
      <c r="BC56" s="334"/>
      <c r="BD56" s="334"/>
      <c r="BE56" s="334"/>
      <c r="BF56" s="334"/>
      <c r="BG56" s="334"/>
      <c r="BH56" s="334"/>
      <c r="BI56" s="335"/>
      <c r="BJ56" s="331"/>
      <c r="BK56" s="332"/>
      <c r="BL56" s="332"/>
      <c r="BM56" s="334"/>
      <c r="BN56" s="334"/>
      <c r="BO56" s="334"/>
      <c r="BP56" s="334"/>
      <c r="BQ56" s="334"/>
      <c r="BR56" s="334"/>
      <c r="BS56" s="335"/>
      <c r="BT56" s="331"/>
      <c r="BU56" s="332"/>
      <c r="BV56" s="332"/>
      <c r="BW56" s="334"/>
      <c r="BX56" s="334"/>
      <c r="BY56" s="334"/>
      <c r="BZ56" s="334"/>
      <c r="CA56" s="334"/>
      <c r="CB56" s="334"/>
      <c r="CC56" s="335"/>
    </row>
    <row r="57" spans="1:81" s="341" customFormat="1" ht="15.95" customHeight="1" x14ac:dyDescent="0.2">
      <c r="A57" s="343" t="s">
        <v>107</v>
      </c>
      <c r="B57" s="344">
        <f>SUM(B$44:B56)</f>
        <v>136</v>
      </c>
      <c r="C57" s="332">
        <f>SUM(C$44:C56)</f>
        <v>68473.48000000001</v>
      </c>
      <c r="D57" s="332">
        <f>IFERROR(C57/B57,0)</f>
        <v>503.48147058823537</v>
      </c>
      <c r="E57" s="345">
        <f>SUM(E$44:E56)</f>
        <v>56918.48</v>
      </c>
      <c r="F57" s="345">
        <f>SUM(F$44:F56)</f>
        <v>0</v>
      </c>
      <c r="G57" s="345">
        <f>SUM(G$44:G56)</f>
        <v>11555</v>
      </c>
      <c r="H57" s="345">
        <f>SUM(H$44:H56)</f>
        <v>0</v>
      </c>
      <c r="I57" s="345">
        <f>SUM(I$44:I56)</f>
        <v>0</v>
      </c>
      <c r="J57" s="345">
        <f>SUM(J$44:J56)</f>
        <v>68473.48000000001</v>
      </c>
      <c r="K57" s="335">
        <f>SUM(K$44:K56)</f>
        <v>56918.48</v>
      </c>
      <c r="L57" s="344">
        <f>SUM(L$44:L56)</f>
        <v>208</v>
      </c>
      <c r="M57" s="332">
        <f>SUM(M$44:M56)</f>
        <v>114858</v>
      </c>
      <c r="N57" s="332">
        <f>IFERROR(M57/L57,0)</f>
        <v>552.20192307692309</v>
      </c>
      <c r="O57" s="345">
        <f>SUM(O$44:O56)</f>
        <v>73740</v>
      </c>
      <c r="P57" s="345">
        <f>SUM(P$44:P56)</f>
        <v>0</v>
      </c>
      <c r="Q57" s="345">
        <f>SUM(Q$44:Q56)</f>
        <v>41118</v>
      </c>
      <c r="R57" s="345">
        <f>SUM(R$44:R56)</f>
        <v>0</v>
      </c>
      <c r="S57" s="345">
        <f>SUM(S$44:S56)</f>
        <v>0</v>
      </c>
      <c r="T57" s="345">
        <f>SUM(T$44:T56)</f>
        <v>50425</v>
      </c>
      <c r="U57" s="335">
        <f>SUM(U$44:U56)</f>
        <v>16434</v>
      </c>
      <c r="V57" s="344">
        <f>SUM(V$44:V56)</f>
        <v>21</v>
      </c>
      <c r="W57" s="332">
        <f>SUM(W$44:W56)</f>
        <v>120502.48999999999</v>
      </c>
      <c r="X57" s="332">
        <f>IFERROR(W57/V57,0)</f>
        <v>5738.2138095238088</v>
      </c>
      <c r="Y57" s="345">
        <f>SUM(Y$44:Y56)</f>
        <v>56133.49</v>
      </c>
      <c r="Z57" s="345">
        <f>SUM(Z$44:Z56)</f>
        <v>0</v>
      </c>
      <c r="AA57" s="345">
        <f>SUM(AA$44:AA56)</f>
        <v>64369</v>
      </c>
      <c r="AB57" s="345">
        <f>SUM(AB$44:AB56)</f>
        <v>0</v>
      </c>
      <c r="AC57" s="345">
        <f>SUM(AC$44:AC56)</f>
        <v>0</v>
      </c>
      <c r="AD57" s="345">
        <f>SUM(AD$44:AD56)</f>
        <v>59870</v>
      </c>
      <c r="AE57" s="335">
        <f>SUM(AE$44:AE56)</f>
        <v>10485</v>
      </c>
      <c r="AF57" s="344">
        <f>SUM(AF$44:AF56)</f>
        <v>16</v>
      </c>
      <c r="AG57" s="332">
        <f>SUM(AG$44:AG56)</f>
        <v>119646.75</v>
      </c>
      <c r="AH57" s="332">
        <f>IFERROR(AG57/AF57,0)</f>
        <v>7477.921875</v>
      </c>
      <c r="AI57" s="345">
        <f>SUM(AI$44:AI56)</f>
        <v>75125.75</v>
      </c>
      <c r="AJ57" s="345">
        <f>SUM(AJ$44:AJ56)</f>
        <v>0</v>
      </c>
      <c r="AK57" s="345">
        <f>SUM(AK$44:AK56)</f>
        <v>44521</v>
      </c>
      <c r="AL57" s="345">
        <f>SUM(AL$44:AL56)</f>
        <v>0</v>
      </c>
      <c r="AM57" s="345">
        <f>SUM(AM$44:AM56)</f>
        <v>0</v>
      </c>
      <c r="AN57" s="345">
        <f>SUM(AN$44:AN56)</f>
        <v>51899</v>
      </c>
      <c r="AO57" s="335">
        <f>SUM(AO$44:AO56)</f>
        <v>11351</v>
      </c>
      <c r="AP57" s="344">
        <f>SUM(AP$44:AP56)</f>
        <v>10</v>
      </c>
      <c r="AQ57" s="332">
        <f>SUM(AQ$44:AQ56)</f>
        <v>88775.5</v>
      </c>
      <c r="AR57" s="332">
        <f>IFERROR(AQ57/AP57,0)</f>
        <v>8877.5499999999993</v>
      </c>
      <c r="AS57" s="345">
        <f>SUM(AS$44:AS56)</f>
        <v>86071.5</v>
      </c>
      <c r="AT57" s="345">
        <f>SUM(AT$44:AT56)</f>
        <v>2704</v>
      </c>
      <c r="AU57" s="345">
        <f>SUM(AU$44:AU56)</f>
        <v>0</v>
      </c>
      <c r="AV57" s="345">
        <f>SUM(AV$44:AV56)</f>
        <v>0</v>
      </c>
      <c r="AW57" s="345">
        <f>SUM(AW$44:AW56)</f>
        <v>0</v>
      </c>
      <c r="AX57" s="345">
        <f>SUM(AX$44:AX56)</f>
        <v>27130</v>
      </c>
      <c r="AY57" s="335">
        <f>SUM(AY$44:AY56)</f>
        <v>24426</v>
      </c>
      <c r="AZ57" s="344">
        <f>SUM(AZ$44:AZ56)</f>
        <v>96</v>
      </c>
      <c r="BA57" s="332">
        <f>SUM(BA$44:BA56)</f>
        <v>88190</v>
      </c>
      <c r="BB57" s="332">
        <f>IFERROR(BA57/AZ57,0)</f>
        <v>918.64583333333337</v>
      </c>
      <c r="BC57" s="345">
        <f>SUM(BC$44:BC56)</f>
        <v>86166</v>
      </c>
      <c r="BD57" s="345">
        <f>SUM(BD$44:BD56)</f>
        <v>2024</v>
      </c>
      <c r="BE57" s="345">
        <f>SUM(BE$44:BE56)</f>
        <v>0</v>
      </c>
      <c r="BF57" s="345">
        <f>SUM(BF$44:BF56)</f>
        <v>0</v>
      </c>
      <c r="BG57" s="345">
        <f>SUM(BG$44:BG56)</f>
        <v>0</v>
      </c>
      <c r="BH57" s="345">
        <f>SUM(BH$44:BH56)</f>
        <v>19230</v>
      </c>
      <c r="BI57" s="335">
        <f>SUM(BI$44:BI56)</f>
        <v>19230</v>
      </c>
      <c r="BJ57" s="344">
        <f>SUM(BJ$44:BJ56)</f>
        <v>96</v>
      </c>
      <c r="BK57" s="332">
        <f>SUM(BK$44:BK56)</f>
        <v>86757.239999999991</v>
      </c>
      <c r="BL57" s="332">
        <f>IFERROR(BK57/BJ57,0)</f>
        <v>903.72124999999994</v>
      </c>
      <c r="BM57" s="345">
        <f>SUM(BM$44:BM56)</f>
        <v>86464.239999999991</v>
      </c>
      <c r="BN57" s="345">
        <f>SUM(BN$44:BN56)</f>
        <v>293</v>
      </c>
      <c r="BO57" s="345">
        <f>SUM(BO$44:BO56)</f>
        <v>0</v>
      </c>
      <c r="BP57" s="345">
        <f>SUM(BP$44:BP56)</f>
        <v>0</v>
      </c>
      <c r="BQ57" s="345">
        <f>SUM(BQ$44:BQ56)</f>
        <v>0</v>
      </c>
      <c r="BR57" s="345">
        <f>SUM(BR$44:BR56)</f>
        <v>79728.239999999991</v>
      </c>
      <c r="BS57" s="335">
        <f>SUM(BS$44:BS56)</f>
        <v>79435.239999999991</v>
      </c>
      <c r="BT57" s="344">
        <f>SUM(BT$44:BT56)</f>
        <v>115</v>
      </c>
      <c r="BU57" s="332">
        <f>SUM(BU$44:BU56)</f>
        <v>95208.74</v>
      </c>
      <c r="BV57" s="332">
        <f>IFERROR(BU57/BT57,0)</f>
        <v>827.90208695652177</v>
      </c>
      <c r="BW57" s="345">
        <f>SUM(BW$44:BW56)</f>
        <v>93478.11</v>
      </c>
      <c r="BX57" s="345">
        <f>SUM(BX$44:BX56)</f>
        <v>1730.63</v>
      </c>
      <c r="BY57" s="345">
        <f>SUM(BY$44:BY56)</f>
        <v>0</v>
      </c>
      <c r="BZ57" s="345">
        <f>SUM(BZ$44:BZ56)</f>
        <v>0</v>
      </c>
      <c r="CA57" s="345">
        <f>SUM(CA$44:CA56)</f>
        <v>0</v>
      </c>
      <c r="CB57" s="345">
        <f>SUM(CB$44:CB56)</f>
        <v>88247.62</v>
      </c>
      <c r="CC57" s="335">
        <f>SUM(CC$44:CC56)</f>
        <v>86516.989999999991</v>
      </c>
    </row>
    <row r="58" spans="1:81" s="341" customFormat="1" ht="15.95" customHeight="1" x14ac:dyDescent="0.2">
      <c r="A58" s="338"/>
      <c r="B58" s="331"/>
      <c r="C58" s="332"/>
      <c r="D58" s="332"/>
      <c r="E58" s="334"/>
      <c r="F58" s="334"/>
      <c r="G58" s="334"/>
      <c r="H58" s="334"/>
      <c r="I58" s="334"/>
      <c r="J58" s="334"/>
      <c r="K58" s="335"/>
      <c r="L58" s="331"/>
      <c r="M58" s="332"/>
      <c r="N58" s="332"/>
      <c r="O58" s="334"/>
      <c r="P58" s="334"/>
      <c r="Q58" s="334"/>
      <c r="R58" s="334"/>
      <c r="S58" s="334"/>
      <c r="T58" s="334"/>
      <c r="U58" s="335"/>
      <c r="V58" s="331"/>
      <c r="W58" s="332"/>
      <c r="X58" s="332"/>
      <c r="Y58" s="334"/>
      <c r="Z58" s="334"/>
      <c r="AA58" s="334"/>
      <c r="AB58" s="334"/>
      <c r="AC58" s="334"/>
      <c r="AD58" s="334"/>
      <c r="AE58" s="335"/>
      <c r="AF58" s="331"/>
      <c r="AG58" s="332"/>
      <c r="AH58" s="332"/>
      <c r="AI58" s="334"/>
      <c r="AJ58" s="334"/>
      <c r="AK58" s="334"/>
      <c r="AL58" s="334"/>
      <c r="AM58" s="334"/>
      <c r="AN58" s="334"/>
      <c r="AO58" s="335"/>
      <c r="AP58" s="331"/>
      <c r="AQ58" s="332"/>
      <c r="AR58" s="332"/>
      <c r="AS58" s="334"/>
      <c r="AT58" s="334"/>
      <c r="AU58" s="334"/>
      <c r="AV58" s="334"/>
      <c r="AW58" s="334"/>
      <c r="AX58" s="334"/>
      <c r="AY58" s="335"/>
      <c r="AZ58" s="331"/>
      <c r="BA58" s="332"/>
      <c r="BB58" s="332"/>
      <c r="BC58" s="334"/>
      <c r="BD58" s="334"/>
      <c r="BE58" s="334"/>
      <c r="BF58" s="334"/>
      <c r="BG58" s="334"/>
      <c r="BH58" s="334"/>
      <c r="BI58" s="335"/>
      <c r="BJ58" s="331"/>
      <c r="BK58" s="332"/>
      <c r="BL58" s="332"/>
      <c r="BM58" s="334"/>
      <c r="BN58" s="334"/>
      <c r="BO58" s="334"/>
      <c r="BP58" s="334"/>
      <c r="BQ58" s="334"/>
      <c r="BR58" s="334"/>
      <c r="BS58" s="335"/>
      <c r="BT58" s="331"/>
      <c r="BU58" s="332"/>
      <c r="BV58" s="332"/>
      <c r="BW58" s="334"/>
      <c r="BX58" s="334"/>
      <c r="BY58" s="334"/>
      <c r="BZ58" s="334"/>
      <c r="CA58" s="334"/>
      <c r="CB58" s="334"/>
      <c r="CC58" s="335"/>
    </row>
    <row r="59" spans="1:81" s="341" customFormat="1" ht="15.95" customHeight="1" x14ac:dyDescent="0.2">
      <c r="A59" s="343" t="s">
        <v>108</v>
      </c>
      <c r="B59" s="344">
        <f>SUM(B29+B42+B57)</f>
        <v>2032</v>
      </c>
      <c r="C59" s="332">
        <f>SUM(C29+C42+C57)</f>
        <v>3501698.48</v>
      </c>
      <c r="D59" s="332">
        <f>IFERROR(C59/B59,0)</f>
        <v>1723.276811023622</v>
      </c>
      <c r="E59" s="345">
        <f t="shared" ref="E59:M59" si="106">SUM(E29+E42+E57)</f>
        <v>346181.48</v>
      </c>
      <c r="F59" s="345">
        <f t="shared" si="106"/>
        <v>52681</v>
      </c>
      <c r="G59" s="345">
        <f t="shared" si="106"/>
        <v>180031</v>
      </c>
      <c r="H59" s="345">
        <f t="shared" si="106"/>
        <v>2804640</v>
      </c>
      <c r="I59" s="345">
        <f t="shared" si="106"/>
        <v>118165</v>
      </c>
      <c r="J59" s="345">
        <f t="shared" si="106"/>
        <v>2899920.48</v>
      </c>
      <c r="K59" s="335">
        <f t="shared" si="106"/>
        <v>315014.48</v>
      </c>
      <c r="L59" s="344">
        <f t="shared" si="106"/>
        <v>2087</v>
      </c>
      <c r="M59" s="332">
        <f t="shared" si="106"/>
        <v>3365911</v>
      </c>
      <c r="N59" s="332">
        <f>IFERROR(M59/L59,0)</f>
        <v>1612.7987541926209</v>
      </c>
      <c r="O59" s="345">
        <f t="shared" ref="O59:W59" si="107">SUM(O29+O42+O57)</f>
        <v>356045</v>
      </c>
      <c r="P59" s="345">
        <f t="shared" si="107"/>
        <v>52467</v>
      </c>
      <c r="Q59" s="345">
        <f t="shared" si="107"/>
        <v>230276</v>
      </c>
      <c r="R59" s="345">
        <f t="shared" si="107"/>
        <v>2583451</v>
      </c>
      <c r="S59" s="345">
        <f t="shared" si="107"/>
        <v>143672</v>
      </c>
      <c r="T59" s="345">
        <f t="shared" si="107"/>
        <v>2842784</v>
      </c>
      <c r="U59" s="335">
        <f t="shared" si="107"/>
        <v>274629</v>
      </c>
      <c r="V59" s="344">
        <f t="shared" si="107"/>
        <v>2048</v>
      </c>
      <c r="W59" s="332">
        <f t="shared" si="107"/>
        <v>3765137.49</v>
      </c>
      <c r="X59" s="332">
        <f>IFERROR(W59/V59,0)</f>
        <v>1838.4460400390626</v>
      </c>
      <c r="Y59" s="345">
        <f t="shared" ref="Y59:AG59" si="108">SUM(Y29+Y42+Y57)</f>
        <v>287082.49</v>
      </c>
      <c r="Z59" s="345">
        <f t="shared" si="108"/>
        <v>48725</v>
      </c>
      <c r="AA59" s="345">
        <f t="shared" si="108"/>
        <v>282413</v>
      </c>
      <c r="AB59" s="345">
        <f t="shared" si="108"/>
        <v>2975226</v>
      </c>
      <c r="AC59" s="345">
        <f t="shared" si="108"/>
        <v>171691</v>
      </c>
      <c r="AD59" s="345">
        <f t="shared" si="108"/>
        <v>3183713</v>
      </c>
      <c r="AE59" s="335">
        <f t="shared" si="108"/>
        <v>223715</v>
      </c>
      <c r="AF59" s="344">
        <f t="shared" si="108"/>
        <v>2175</v>
      </c>
      <c r="AG59" s="332">
        <f t="shared" si="108"/>
        <v>3803546.75</v>
      </c>
      <c r="AH59" s="332">
        <f>IFERROR(AG59/AF59,0)</f>
        <v>1748.7571264367816</v>
      </c>
      <c r="AI59" s="345">
        <f t="shared" ref="AI59:AQ59" si="109">SUM(AI29+AI42+AI57)</f>
        <v>286023.75</v>
      </c>
      <c r="AJ59" s="345">
        <f t="shared" si="109"/>
        <v>77560</v>
      </c>
      <c r="AK59" s="345">
        <f t="shared" si="109"/>
        <v>266075</v>
      </c>
      <c r="AL59" s="345">
        <f t="shared" si="109"/>
        <v>2898133</v>
      </c>
      <c r="AM59" s="345">
        <f t="shared" si="109"/>
        <v>275755</v>
      </c>
      <c r="AN59" s="345">
        <f t="shared" si="109"/>
        <v>3131934</v>
      </c>
      <c r="AO59" s="335">
        <f t="shared" si="109"/>
        <v>200284</v>
      </c>
      <c r="AP59" s="344">
        <f t="shared" si="109"/>
        <v>2234</v>
      </c>
      <c r="AQ59" s="332">
        <f t="shared" si="109"/>
        <v>3778749.5</v>
      </c>
      <c r="AR59" s="332">
        <f>IFERROR(AQ59/AP59,0)</f>
        <v>1691.4724709042077</v>
      </c>
      <c r="AS59" s="345">
        <f t="shared" ref="AS59:BA59" si="110">SUM(AS29+AS42+AS57)</f>
        <v>318517.5</v>
      </c>
      <c r="AT59" s="345">
        <f t="shared" si="110"/>
        <v>78290</v>
      </c>
      <c r="AU59" s="345">
        <f t="shared" si="110"/>
        <v>224118</v>
      </c>
      <c r="AV59" s="345">
        <f t="shared" si="110"/>
        <v>2874435</v>
      </c>
      <c r="AW59" s="345">
        <f t="shared" si="110"/>
        <v>283389</v>
      </c>
      <c r="AX59" s="345">
        <f t="shared" si="110"/>
        <v>3154095</v>
      </c>
      <c r="AY59" s="335">
        <f t="shared" si="110"/>
        <v>246451</v>
      </c>
      <c r="AZ59" s="344">
        <f t="shared" si="110"/>
        <v>2230</v>
      </c>
      <c r="BA59" s="332">
        <f t="shared" si="110"/>
        <v>3762863</v>
      </c>
      <c r="BB59" s="332">
        <f>IFERROR(BA59/AZ59,0)</f>
        <v>1687.3825112107622</v>
      </c>
      <c r="BC59" s="345">
        <f t="shared" ref="BC59:BK59" si="111">SUM(BC29+BC42+BC57)</f>
        <v>292976</v>
      </c>
      <c r="BD59" s="345">
        <f t="shared" si="111"/>
        <v>70484</v>
      </c>
      <c r="BE59" s="345">
        <f t="shared" si="111"/>
        <v>272201</v>
      </c>
      <c r="BF59" s="345">
        <f t="shared" si="111"/>
        <v>2786470</v>
      </c>
      <c r="BG59" s="345">
        <f t="shared" si="111"/>
        <v>340732</v>
      </c>
      <c r="BH59" s="345">
        <f t="shared" si="111"/>
        <v>3084537</v>
      </c>
      <c r="BI59" s="335">
        <f t="shared" si="111"/>
        <v>188390</v>
      </c>
      <c r="BJ59" s="344">
        <f t="shared" si="111"/>
        <v>2223</v>
      </c>
      <c r="BK59" s="332">
        <f t="shared" si="111"/>
        <v>3409044.84</v>
      </c>
      <c r="BL59" s="332">
        <f>IFERROR(BK59/BJ59,0)</f>
        <v>1533.5334412955465</v>
      </c>
      <c r="BM59" s="345">
        <f t="shared" ref="BM59:BU59" si="112">SUM(BM29+BM42+BM57)</f>
        <v>340054.24</v>
      </c>
      <c r="BN59" s="345">
        <f t="shared" si="112"/>
        <v>85900</v>
      </c>
      <c r="BO59" s="345">
        <f t="shared" si="112"/>
        <v>334892.59999999998</v>
      </c>
      <c r="BP59" s="345">
        <f t="shared" si="112"/>
        <v>2373737</v>
      </c>
      <c r="BQ59" s="345">
        <f t="shared" si="112"/>
        <v>274461</v>
      </c>
      <c r="BR59" s="345">
        <f t="shared" si="112"/>
        <v>2816228.84</v>
      </c>
      <c r="BS59" s="335">
        <f t="shared" si="112"/>
        <v>274482.24</v>
      </c>
      <c r="BT59" s="344">
        <f t="shared" si="112"/>
        <v>2076</v>
      </c>
      <c r="BU59" s="332">
        <f t="shared" si="112"/>
        <v>3739154.5</v>
      </c>
      <c r="BV59" s="332">
        <f>IFERROR(BU59/BT59,0)</f>
        <v>1801.1341522157995</v>
      </c>
      <c r="BW59" s="345">
        <f t="shared" ref="BW59:CC59" si="113">SUM(BW29+BW42+BW57)</f>
        <v>562162.22</v>
      </c>
      <c r="BX59" s="345">
        <f t="shared" si="113"/>
        <v>72012.63</v>
      </c>
      <c r="BY59" s="345">
        <f t="shared" si="113"/>
        <v>418905.96</v>
      </c>
      <c r="BZ59" s="345">
        <f t="shared" si="113"/>
        <v>2323797.33</v>
      </c>
      <c r="CA59" s="345">
        <f t="shared" si="113"/>
        <v>362276.36</v>
      </c>
      <c r="CB59" s="345">
        <f t="shared" si="113"/>
        <v>2831215.2800000003</v>
      </c>
      <c r="CC59" s="335">
        <f t="shared" si="113"/>
        <v>204439.09999999998</v>
      </c>
    </row>
    <row r="60" spans="1:81" ht="15.95" customHeight="1" x14ac:dyDescent="0.2">
      <c r="A60" s="338"/>
      <c r="B60" s="331"/>
      <c r="C60" s="332"/>
      <c r="D60" s="332"/>
      <c r="E60" s="334"/>
      <c r="F60" s="334"/>
      <c r="G60" s="334"/>
      <c r="H60" s="334"/>
      <c r="I60" s="334"/>
      <c r="J60" s="334"/>
      <c r="K60" s="335"/>
      <c r="L60" s="331"/>
      <c r="M60" s="332"/>
      <c r="N60" s="332"/>
      <c r="O60" s="334"/>
      <c r="P60" s="334"/>
      <c r="Q60" s="334"/>
      <c r="R60" s="334"/>
      <c r="S60" s="334"/>
      <c r="T60" s="334"/>
      <c r="U60" s="335"/>
      <c r="V60" s="331"/>
      <c r="W60" s="332"/>
      <c r="X60" s="332"/>
      <c r="Y60" s="334"/>
      <c r="Z60" s="334"/>
      <c r="AA60" s="334"/>
      <c r="AB60" s="334"/>
      <c r="AC60" s="334"/>
      <c r="AD60" s="334"/>
      <c r="AE60" s="335"/>
      <c r="AF60" s="331"/>
      <c r="AG60" s="332"/>
      <c r="AH60" s="332"/>
      <c r="AI60" s="334"/>
      <c r="AJ60" s="334"/>
      <c r="AK60" s="334"/>
      <c r="AL60" s="334"/>
      <c r="AM60" s="334"/>
      <c r="AN60" s="334"/>
      <c r="AO60" s="335"/>
      <c r="AP60" s="331"/>
      <c r="AQ60" s="332"/>
      <c r="AR60" s="332"/>
      <c r="AS60" s="334"/>
      <c r="AT60" s="334"/>
      <c r="AU60" s="334"/>
      <c r="AV60" s="334"/>
      <c r="AW60" s="334"/>
      <c r="AX60" s="334"/>
      <c r="AY60" s="335"/>
      <c r="AZ60" s="331"/>
      <c r="BA60" s="332"/>
      <c r="BB60" s="332"/>
      <c r="BC60" s="334"/>
      <c r="BD60" s="334"/>
      <c r="BE60" s="334"/>
      <c r="BF60" s="334"/>
      <c r="BG60" s="334"/>
      <c r="BH60" s="334"/>
      <c r="BI60" s="335"/>
      <c r="BJ60" s="331"/>
      <c r="BK60" s="332"/>
      <c r="BL60" s="332"/>
      <c r="BM60" s="334"/>
      <c r="BN60" s="334"/>
      <c r="BO60" s="334"/>
      <c r="BP60" s="334"/>
      <c r="BQ60" s="334"/>
      <c r="BR60" s="334"/>
      <c r="BS60" s="335"/>
      <c r="BT60" s="331"/>
      <c r="BU60" s="332"/>
      <c r="BV60" s="332"/>
      <c r="BW60" s="334"/>
      <c r="BX60" s="334"/>
      <c r="BY60" s="334"/>
      <c r="BZ60" s="334"/>
      <c r="CA60" s="334"/>
      <c r="CB60" s="334"/>
      <c r="CC60" s="335"/>
    </row>
    <row r="61" spans="1:81" ht="15.95" customHeight="1" x14ac:dyDescent="0.25">
      <c r="A61" s="336" t="s">
        <v>109</v>
      </c>
      <c r="B61" s="331"/>
      <c r="C61" s="332"/>
      <c r="D61" s="332"/>
      <c r="E61" s="334"/>
      <c r="F61" s="334"/>
      <c r="G61" s="334"/>
      <c r="H61" s="334"/>
      <c r="I61" s="334"/>
      <c r="J61" s="334"/>
      <c r="K61" s="335"/>
      <c r="L61" s="331"/>
      <c r="M61" s="332"/>
      <c r="N61" s="332"/>
      <c r="O61" s="334"/>
      <c r="P61" s="334"/>
      <c r="Q61" s="334"/>
      <c r="R61" s="334"/>
      <c r="S61" s="334"/>
      <c r="T61" s="334"/>
      <c r="U61" s="335"/>
      <c r="V61" s="331"/>
      <c r="W61" s="332"/>
      <c r="X61" s="332"/>
      <c r="Y61" s="334"/>
      <c r="Z61" s="334"/>
      <c r="AA61" s="334"/>
      <c r="AB61" s="334"/>
      <c r="AC61" s="334"/>
      <c r="AD61" s="334"/>
      <c r="AE61" s="335"/>
      <c r="AF61" s="331"/>
      <c r="AG61" s="332"/>
      <c r="AH61" s="332"/>
      <c r="AI61" s="334"/>
      <c r="AJ61" s="334"/>
      <c r="AK61" s="334"/>
      <c r="AL61" s="334"/>
      <c r="AM61" s="334"/>
      <c r="AN61" s="334"/>
      <c r="AO61" s="335"/>
      <c r="AP61" s="331"/>
      <c r="AQ61" s="332"/>
      <c r="AR61" s="332"/>
      <c r="AS61" s="334"/>
      <c r="AT61" s="334"/>
      <c r="AU61" s="334"/>
      <c r="AV61" s="334"/>
      <c r="AW61" s="334"/>
      <c r="AX61" s="334"/>
      <c r="AY61" s="335"/>
      <c r="AZ61" s="331"/>
      <c r="BA61" s="332"/>
      <c r="BB61" s="332"/>
      <c r="BC61" s="334"/>
      <c r="BD61" s="334"/>
      <c r="BE61" s="334"/>
      <c r="BF61" s="334"/>
      <c r="BG61" s="334"/>
      <c r="BH61" s="334"/>
      <c r="BI61" s="335"/>
      <c r="BJ61" s="331"/>
      <c r="BK61" s="332"/>
      <c r="BL61" s="332"/>
      <c r="BM61" s="334"/>
      <c r="BN61" s="334"/>
      <c r="BO61" s="334"/>
      <c r="BP61" s="334"/>
      <c r="BQ61" s="334"/>
      <c r="BR61" s="334"/>
      <c r="BS61" s="335"/>
      <c r="BT61" s="331"/>
      <c r="BU61" s="332"/>
      <c r="BV61" s="332"/>
      <c r="BW61" s="334"/>
      <c r="BX61" s="334"/>
      <c r="BY61" s="334"/>
      <c r="BZ61" s="334"/>
      <c r="CA61" s="334"/>
      <c r="CB61" s="334"/>
      <c r="CC61" s="335"/>
    </row>
    <row r="62" spans="1:81" ht="15.95" customHeight="1" x14ac:dyDescent="0.2">
      <c r="A62" s="338"/>
      <c r="B62" s="331"/>
      <c r="C62" s="332"/>
      <c r="D62" s="332"/>
      <c r="E62" s="334"/>
      <c r="F62" s="334"/>
      <c r="G62" s="334"/>
      <c r="H62" s="334"/>
      <c r="I62" s="334"/>
      <c r="J62" s="334"/>
      <c r="K62" s="335"/>
      <c r="L62" s="331"/>
      <c r="M62" s="332"/>
      <c r="N62" s="332"/>
      <c r="O62" s="334"/>
      <c r="P62" s="334"/>
      <c r="Q62" s="334"/>
      <c r="R62" s="334"/>
      <c r="S62" s="334"/>
      <c r="T62" s="334"/>
      <c r="U62" s="335"/>
      <c r="V62" s="331"/>
      <c r="W62" s="332"/>
      <c r="X62" s="332"/>
      <c r="Y62" s="334"/>
      <c r="Z62" s="334"/>
      <c r="AA62" s="334"/>
      <c r="AB62" s="334"/>
      <c r="AC62" s="334"/>
      <c r="AD62" s="334"/>
      <c r="AE62" s="335"/>
      <c r="AF62" s="331"/>
      <c r="AG62" s="332"/>
      <c r="AH62" s="332"/>
      <c r="AI62" s="334"/>
      <c r="AJ62" s="334"/>
      <c r="AK62" s="334"/>
      <c r="AL62" s="334"/>
      <c r="AM62" s="334"/>
      <c r="AN62" s="334"/>
      <c r="AO62" s="335"/>
      <c r="AP62" s="331"/>
      <c r="AQ62" s="332"/>
      <c r="AR62" s="332"/>
      <c r="AS62" s="334"/>
      <c r="AT62" s="334"/>
      <c r="AU62" s="334"/>
      <c r="AV62" s="334"/>
      <c r="AW62" s="334"/>
      <c r="AX62" s="334"/>
      <c r="AY62" s="335"/>
      <c r="AZ62" s="331"/>
      <c r="BA62" s="332"/>
      <c r="BB62" s="332"/>
      <c r="BC62" s="334"/>
      <c r="BD62" s="334"/>
      <c r="BE62" s="334"/>
      <c r="BF62" s="334"/>
      <c r="BG62" s="334"/>
      <c r="BH62" s="334"/>
      <c r="BI62" s="335"/>
      <c r="BJ62" s="331"/>
      <c r="BK62" s="332"/>
      <c r="BL62" s="332"/>
      <c r="BM62" s="334"/>
      <c r="BN62" s="334"/>
      <c r="BO62" s="334"/>
      <c r="BP62" s="334"/>
      <c r="BQ62" s="334"/>
      <c r="BR62" s="334"/>
      <c r="BS62" s="335"/>
      <c r="BT62" s="331"/>
      <c r="BU62" s="332"/>
      <c r="BV62" s="332"/>
      <c r="BW62" s="334"/>
      <c r="BX62" s="334"/>
      <c r="BY62" s="334"/>
      <c r="BZ62" s="334"/>
      <c r="CA62" s="334"/>
      <c r="CB62" s="334"/>
      <c r="CC62" s="335"/>
    </row>
    <row r="63" spans="1:81" ht="15.95" customHeight="1" x14ac:dyDescent="0.2">
      <c r="A63" s="339" t="s">
        <v>81</v>
      </c>
      <c r="B63" s="331"/>
      <c r="C63" s="332"/>
      <c r="D63" s="332"/>
      <c r="E63" s="334"/>
      <c r="F63" s="334"/>
      <c r="G63" s="334"/>
      <c r="H63" s="334"/>
      <c r="I63" s="334"/>
      <c r="J63" s="334"/>
      <c r="K63" s="335"/>
      <c r="L63" s="331"/>
      <c r="M63" s="332"/>
      <c r="N63" s="332"/>
      <c r="O63" s="334"/>
      <c r="P63" s="334"/>
      <c r="Q63" s="334"/>
      <c r="R63" s="334"/>
      <c r="S63" s="334"/>
      <c r="T63" s="334"/>
      <c r="U63" s="335"/>
      <c r="V63" s="331"/>
      <c r="W63" s="332"/>
      <c r="X63" s="332"/>
      <c r="Y63" s="334"/>
      <c r="Z63" s="334"/>
      <c r="AA63" s="334"/>
      <c r="AB63" s="334"/>
      <c r="AC63" s="334"/>
      <c r="AD63" s="334"/>
      <c r="AE63" s="335"/>
      <c r="AF63" s="331"/>
      <c r="AG63" s="332"/>
      <c r="AH63" s="332"/>
      <c r="AI63" s="334"/>
      <c r="AJ63" s="334"/>
      <c r="AK63" s="334"/>
      <c r="AL63" s="334"/>
      <c r="AM63" s="334"/>
      <c r="AN63" s="334"/>
      <c r="AO63" s="335"/>
      <c r="AP63" s="331"/>
      <c r="AQ63" s="332"/>
      <c r="AR63" s="332"/>
      <c r="AS63" s="334"/>
      <c r="AT63" s="334"/>
      <c r="AU63" s="334"/>
      <c r="AV63" s="334"/>
      <c r="AW63" s="334"/>
      <c r="AX63" s="334"/>
      <c r="AY63" s="335"/>
      <c r="AZ63" s="331"/>
      <c r="BA63" s="332"/>
      <c r="BB63" s="332"/>
      <c r="BC63" s="334"/>
      <c r="BD63" s="334"/>
      <c r="BE63" s="334"/>
      <c r="BF63" s="334"/>
      <c r="BG63" s="334"/>
      <c r="BH63" s="334"/>
      <c r="BI63" s="335"/>
      <c r="BJ63" s="331"/>
      <c r="BK63" s="332"/>
      <c r="BL63" s="332"/>
      <c r="BM63" s="334"/>
      <c r="BN63" s="334"/>
      <c r="BO63" s="334"/>
      <c r="BP63" s="334"/>
      <c r="BQ63" s="334"/>
      <c r="BR63" s="334"/>
      <c r="BS63" s="335"/>
      <c r="BT63" s="331"/>
      <c r="BU63" s="332"/>
      <c r="BV63" s="332"/>
      <c r="BW63" s="334"/>
      <c r="BX63" s="334"/>
      <c r="BY63" s="334"/>
      <c r="BZ63" s="334"/>
      <c r="CA63" s="334"/>
      <c r="CB63" s="334"/>
      <c r="CC63" s="335"/>
    </row>
    <row r="64" spans="1:81" s="341" customFormat="1" ht="15.95" customHeight="1" x14ac:dyDescent="0.2">
      <c r="A64" s="340" t="s">
        <v>110</v>
      </c>
      <c r="B64" s="331">
        <v>122</v>
      </c>
      <c r="C64" s="332">
        <f>SUM(E64:I64)</f>
        <v>205237.97</v>
      </c>
      <c r="D64" s="332">
        <f>IFERROR(C64/B64,0)</f>
        <v>1682.2784426229509</v>
      </c>
      <c r="E64" s="334"/>
      <c r="F64" s="334">
        <v>205237.97</v>
      </c>
      <c r="G64" s="334"/>
      <c r="H64" s="334"/>
      <c r="I64" s="334"/>
      <c r="J64" s="334"/>
      <c r="K64" s="335">
        <f t="shared" ref="K64:K70" si="114">IF(J64=0,0,(IF(E64&lt;=J64,E64,J64)))</f>
        <v>0</v>
      </c>
      <c r="L64" s="331">
        <v>185</v>
      </c>
      <c r="M64" s="332">
        <f>SUM(O64:S64)</f>
        <v>292201.21999999997</v>
      </c>
      <c r="N64" s="332">
        <f>IFERROR(M64/L64,0)</f>
        <v>1579.466054054054</v>
      </c>
      <c r="O64" s="334"/>
      <c r="P64" s="334">
        <v>292201.21999999997</v>
      </c>
      <c r="Q64" s="334"/>
      <c r="R64" s="334"/>
      <c r="S64" s="334"/>
      <c r="T64" s="334"/>
      <c r="U64" s="335">
        <f t="shared" ref="U64:U70" si="115">IF(T64=0,0,(IF(O64&lt;=T64,O64,T64)))</f>
        <v>0</v>
      </c>
      <c r="V64" s="331"/>
      <c r="W64" s="332">
        <f>SUM(Y64:AC64)</f>
        <v>219082.05</v>
      </c>
      <c r="X64" s="332">
        <f>IFERROR(W64/V64,0)</f>
        <v>0</v>
      </c>
      <c r="Y64" s="334"/>
      <c r="Z64" s="334">
        <v>219082.05</v>
      </c>
      <c r="AA64" s="334"/>
      <c r="AB64" s="334"/>
      <c r="AC64" s="334"/>
      <c r="AD64" s="334"/>
      <c r="AE64" s="335">
        <f t="shared" ref="AE64:AE70" si="116">IF(AD64=0,0,(IF(Y64&lt;=AD64,Y64,AD64)))</f>
        <v>0</v>
      </c>
      <c r="AF64" s="331"/>
      <c r="AG64" s="332">
        <f>SUM(AI64:AM64)</f>
        <v>205263.14</v>
      </c>
      <c r="AH64" s="332">
        <f>IFERROR(AG64/AF64,0)</f>
        <v>0</v>
      </c>
      <c r="AI64" s="334"/>
      <c r="AJ64" s="334">
        <v>205263.14</v>
      </c>
      <c r="AK64" s="334"/>
      <c r="AL64" s="334"/>
      <c r="AM64" s="334"/>
      <c r="AN64" s="334"/>
      <c r="AO64" s="335">
        <f t="shared" ref="AO64:AO70" si="117">IF(AN64=0,0,(IF(AI64&lt;=AN64,AI64,AN64)))</f>
        <v>0</v>
      </c>
      <c r="AP64" s="331">
        <v>76</v>
      </c>
      <c r="AQ64" s="332">
        <f>SUM(AS64:AW64)</f>
        <v>191356.54</v>
      </c>
      <c r="AR64" s="332">
        <f>IFERROR(AQ64/AP64,0)</f>
        <v>2517.8492105263158</v>
      </c>
      <c r="AS64" s="334"/>
      <c r="AT64" s="334">
        <v>191356.54</v>
      </c>
      <c r="AU64" s="334"/>
      <c r="AV64" s="334"/>
      <c r="AW64" s="334"/>
      <c r="AX64" s="334">
        <v>37264.730000000003</v>
      </c>
      <c r="AY64" s="335">
        <f t="shared" ref="AY64:AY70" si="118">IF(AX64=0,0,(IF(AS64&lt;=AX64,AS64,AX64)))</f>
        <v>0</v>
      </c>
      <c r="AZ64" s="331">
        <v>48</v>
      </c>
      <c r="BA64" s="332">
        <f>SUM(BC64:BG64)</f>
        <v>95019.24</v>
      </c>
      <c r="BB64" s="332">
        <f>IFERROR(BA64/AZ64,0)</f>
        <v>1979.5675000000001</v>
      </c>
      <c r="BC64" s="334"/>
      <c r="BD64" s="334">
        <v>95019.24</v>
      </c>
      <c r="BE64" s="334"/>
      <c r="BF64" s="334"/>
      <c r="BG64" s="334"/>
      <c r="BH64" s="334">
        <v>31525.74</v>
      </c>
      <c r="BI64" s="335">
        <f t="shared" ref="BI64:BI70" si="119">IF(BH64=0,0,(IF(BC64&lt;=BH64,BC64,BH64)))</f>
        <v>0</v>
      </c>
      <c r="BJ64" s="331">
        <v>59</v>
      </c>
      <c r="BK64" s="332">
        <f t="shared" ref="BK64:BK70" si="120">SUM(BM64:BQ64)</f>
        <v>126755.49</v>
      </c>
      <c r="BL64" s="332">
        <f t="shared" ref="BL64:BL70" si="121">IFERROR(BK64/BJ64,0)</f>
        <v>2148.3981355932206</v>
      </c>
      <c r="BM64" s="334"/>
      <c r="BN64" s="334">
        <f>472.8+126282.69</f>
        <v>126755.49</v>
      </c>
      <c r="BO64" s="334"/>
      <c r="BP64" s="334"/>
      <c r="BQ64" s="334"/>
      <c r="BR64" s="334">
        <v>22389.99</v>
      </c>
      <c r="BS64" s="335">
        <f t="shared" ref="BS64:BS70" si="122">IF(BR64=0,0,(IF(BM64&lt;=BR64,BM64,BR64)))</f>
        <v>0</v>
      </c>
      <c r="BT64" s="60">
        <v>77</v>
      </c>
      <c r="BU64" s="332">
        <f t="shared" ref="BU64:BU70" si="123">SUM(BW64:CA64)</f>
        <v>187000.39</v>
      </c>
      <c r="BV64" s="332">
        <f t="shared" ref="BV64:BV70" si="124">IFERROR(BU64/BT64,0)</f>
        <v>2428.5764935064935</v>
      </c>
      <c r="BW64" s="61"/>
      <c r="BX64" s="61">
        <v>187000.39</v>
      </c>
      <c r="BY64" s="61"/>
      <c r="BZ64" s="61"/>
      <c r="CA64" s="61"/>
      <c r="CB64" s="61">
        <v>36778.080000000002</v>
      </c>
      <c r="CC64" s="68">
        <f t="shared" ref="CC64:CC70" si="125">IF(BW64&lt;=CB64,BW64,CB64)</f>
        <v>0</v>
      </c>
    </row>
    <row r="65" spans="1:81" s="341" customFormat="1" ht="15.95" customHeight="1" x14ac:dyDescent="0.2">
      <c r="A65" s="340" t="s">
        <v>111</v>
      </c>
      <c r="B65" s="331">
        <v>18</v>
      </c>
      <c r="C65" s="332">
        <f t="shared" ref="C65:C70" si="126">SUM(E65:I65)</f>
        <v>38057</v>
      </c>
      <c r="D65" s="332">
        <f t="shared" ref="D65:D70" si="127">IFERROR(C65/B65,0)</f>
        <v>2114.2777777777778</v>
      </c>
      <c r="E65" s="334"/>
      <c r="F65" s="334"/>
      <c r="G65" s="334">
        <v>38057</v>
      </c>
      <c r="H65" s="334"/>
      <c r="I65" s="334"/>
      <c r="J65" s="334">
        <v>26712</v>
      </c>
      <c r="K65" s="335">
        <f t="shared" si="114"/>
        <v>0</v>
      </c>
      <c r="L65" s="331">
        <v>29</v>
      </c>
      <c r="M65" s="332">
        <f t="shared" ref="M65:M70" si="128">SUM(O65:S65)</f>
        <v>74609</v>
      </c>
      <c r="N65" s="332">
        <f t="shared" ref="N65:N70" si="129">IFERROR(M65/L65,0)</f>
        <v>2572.7241379310344</v>
      </c>
      <c r="O65" s="334"/>
      <c r="P65" s="334"/>
      <c r="Q65" s="334">
        <v>74609</v>
      </c>
      <c r="R65" s="334"/>
      <c r="S65" s="334"/>
      <c r="T65" s="334">
        <v>62612</v>
      </c>
      <c r="U65" s="335">
        <f t="shared" si="115"/>
        <v>0</v>
      </c>
      <c r="V65" s="331">
        <v>28</v>
      </c>
      <c r="W65" s="332">
        <f t="shared" ref="W65:W70" si="130">SUM(Y65:AC65)</f>
        <v>97747</v>
      </c>
      <c r="X65" s="332">
        <f t="shared" ref="X65:X70" si="131">IFERROR(W65/V65,0)</f>
        <v>3490.9642857142858</v>
      </c>
      <c r="Y65" s="334"/>
      <c r="Z65" s="334"/>
      <c r="AA65" s="334">
        <v>97747</v>
      </c>
      <c r="AB65" s="334"/>
      <c r="AC65" s="334"/>
      <c r="AD65" s="334">
        <v>91583</v>
      </c>
      <c r="AE65" s="335">
        <f t="shared" si="116"/>
        <v>0</v>
      </c>
      <c r="AF65" s="331">
        <v>20</v>
      </c>
      <c r="AG65" s="332">
        <f t="shared" ref="AG65:AG70" si="132">SUM(AI65:AM65)</f>
        <v>34716</v>
      </c>
      <c r="AH65" s="332">
        <f t="shared" ref="AH65:AH70" si="133">IFERROR(AG65/AF65,0)</f>
        <v>1735.8</v>
      </c>
      <c r="AI65" s="334"/>
      <c r="AJ65" s="334"/>
      <c r="AK65" s="334">
        <v>34716</v>
      </c>
      <c r="AL65" s="334"/>
      <c r="AM65" s="334"/>
      <c r="AN65" s="334">
        <v>28171</v>
      </c>
      <c r="AO65" s="335">
        <f t="shared" si="117"/>
        <v>0</v>
      </c>
      <c r="AP65" s="331">
        <v>14</v>
      </c>
      <c r="AQ65" s="332">
        <f t="shared" ref="AQ65:AQ70" si="134">SUM(AS65:AW65)</f>
        <v>19248</v>
      </c>
      <c r="AR65" s="332">
        <f t="shared" ref="AR65:AR70" si="135">IFERROR(AQ65/AP65,0)</f>
        <v>1374.8571428571429</v>
      </c>
      <c r="AS65" s="334"/>
      <c r="AT65" s="334"/>
      <c r="AU65" s="334">
        <v>19248</v>
      </c>
      <c r="AV65" s="334"/>
      <c r="AW65" s="334"/>
      <c r="AX65" s="334">
        <v>19248</v>
      </c>
      <c r="AY65" s="335">
        <f t="shared" si="118"/>
        <v>0</v>
      </c>
      <c r="AZ65" s="331">
        <v>5</v>
      </c>
      <c r="BA65" s="332">
        <f t="shared" ref="BA65:BA70" si="136">SUM(BC65:BG65)</f>
        <v>9677</v>
      </c>
      <c r="BB65" s="332">
        <f t="shared" ref="BB65:BB70" si="137">IFERROR(BA65/AZ65,0)</f>
        <v>1935.4</v>
      </c>
      <c r="BC65" s="334"/>
      <c r="BD65" s="334"/>
      <c r="BE65" s="334">
        <v>9677</v>
      </c>
      <c r="BF65" s="334"/>
      <c r="BG65" s="334"/>
      <c r="BH65" s="334">
        <v>9677</v>
      </c>
      <c r="BI65" s="335">
        <f t="shared" si="119"/>
        <v>0</v>
      </c>
      <c r="BJ65" s="331">
        <v>12</v>
      </c>
      <c r="BK65" s="332">
        <f t="shared" si="120"/>
        <v>16639</v>
      </c>
      <c r="BL65" s="332">
        <f t="shared" si="121"/>
        <v>1386.5833333333333</v>
      </c>
      <c r="BM65" s="334"/>
      <c r="BN65" s="334"/>
      <c r="BO65" s="334">
        <v>16639</v>
      </c>
      <c r="BP65" s="334"/>
      <c r="BQ65" s="334"/>
      <c r="BR65" s="334">
        <v>7373</v>
      </c>
      <c r="BS65" s="335">
        <f t="shared" si="122"/>
        <v>0</v>
      </c>
      <c r="BT65" s="60">
        <v>22</v>
      </c>
      <c r="BU65" s="332">
        <f t="shared" si="123"/>
        <v>38294.49</v>
      </c>
      <c r="BV65" s="332">
        <f t="shared" si="124"/>
        <v>1740.6586363636363</v>
      </c>
      <c r="BW65" s="61"/>
      <c r="BX65" s="61"/>
      <c r="BY65" s="61">
        <v>38294.49</v>
      </c>
      <c r="BZ65" s="61"/>
      <c r="CA65" s="61"/>
      <c r="CB65" s="61">
        <v>31705.49</v>
      </c>
      <c r="CC65" s="68">
        <f t="shared" si="125"/>
        <v>0</v>
      </c>
    </row>
    <row r="66" spans="1:81" s="341" customFormat="1" ht="15.95" customHeight="1" x14ac:dyDescent="0.2">
      <c r="A66" s="340" t="s">
        <v>112</v>
      </c>
      <c r="B66" s="331">
        <v>17</v>
      </c>
      <c r="C66" s="332">
        <f t="shared" si="126"/>
        <v>12658</v>
      </c>
      <c r="D66" s="332">
        <f t="shared" si="127"/>
        <v>744.58823529411768</v>
      </c>
      <c r="E66" s="334"/>
      <c r="F66" s="334"/>
      <c r="G66" s="334">
        <v>12658</v>
      </c>
      <c r="H66" s="334"/>
      <c r="I66" s="334"/>
      <c r="J66" s="334">
        <v>12211</v>
      </c>
      <c r="K66" s="335">
        <f t="shared" si="114"/>
        <v>0</v>
      </c>
      <c r="L66" s="331">
        <v>14</v>
      </c>
      <c r="M66" s="332">
        <f t="shared" si="128"/>
        <v>12051</v>
      </c>
      <c r="N66" s="332">
        <f t="shared" si="129"/>
        <v>860.78571428571433</v>
      </c>
      <c r="O66" s="334"/>
      <c r="P66" s="334"/>
      <c r="Q66" s="334">
        <v>12051</v>
      </c>
      <c r="R66" s="334"/>
      <c r="S66" s="334"/>
      <c r="T66" s="334">
        <v>8798</v>
      </c>
      <c r="U66" s="335">
        <f t="shared" si="115"/>
        <v>0</v>
      </c>
      <c r="V66" s="331">
        <v>11</v>
      </c>
      <c r="W66" s="332">
        <f t="shared" si="130"/>
        <v>12518</v>
      </c>
      <c r="X66" s="332">
        <f t="shared" si="131"/>
        <v>1138</v>
      </c>
      <c r="Y66" s="334"/>
      <c r="Z66" s="334"/>
      <c r="AA66" s="334">
        <v>12518</v>
      </c>
      <c r="AB66" s="334"/>
      <c r="AC66" s="334"/>
      <c r="AD66" s="334">
        <v>12133</v>
      </c>
      <c r="AE66" s="335">
        <f t="shared" si="116"/>
        <v>0</v>
      </c>
      <c r="AF66" s="331">
        <v>7</v>
      </c>
      <c r="AG66" s="332">
        <f t="shared" si="132"/>
        <v>4685</v>
      </c>
      <c r="AH66" s="332">
        <f t="shared" si="133"/>
        <v>669.28571428571433</v>
      </c>
      <c r="AI66" s="334"/>
      <c r="AJ66" s="334"/>
      <c r="AK66" s="334">
        <v>4685</v>
      </c>
      <c r="AL66" s="334"/>
      <c r="AM66" s="334"/>
      <c r="AN66" s="334">
        <v>4301</v>
      </c>
      <c r="AO66" s="335">
        <f t="shared" si="117"/>
        <v>0</v>
      </c>
      <c r="AP66" s="331">
        <v>2</v>
      </c>
      <c r="AQ66" s="332">
        <f t="shared" si="134"/>
        <v>6593</v>
      </c>
      <c r="AR66" s="332">
        <f t="shared" si="135"/>
        <v>3296.5</v>
      </c>
      <c r="AS66" s="334"/>
      <c r="AT66" s="334"/>
      <c r="AU66" s="334">
        <v>6593</v>
      </c>
      <c r="AV66" s="334"/>
      <c r="AW66" s="334"/>
      <c r="AX66" s="334">
        <v>876</v>
      </c>
      <c r="AY66" s="335">
        <f t="shared" si="118"/>
        <v>0</v>
      </c>
      <c r="AZ66" s="331">
        <v>5</v>
      </c>
      <c r="BA66" s="332">
        <f t="shared" si="136"/>
        <v>12041</v>
      </c>
      <c r="BB66" s="332">
        <f t="shared" si="137"/>
        <v>2408.1999999999998</v>
      </c>
      <c r="BC66" s="334"/>
      <c r="BD66" s="334"/>
      <c r="BE66" s="334">
        <v>12041</v>
      </c>
      <c r="BF66" s="334"/>
      <c r="BG66" s="334"/>
      <c r="BH66" s="334">
        <v>891</v>
      </c>
      <c r="BI66" s="335">
        <f t="shared" si="119"/>
        <v>0</v>
      </c>
      <c r="BJ66" s="331">
        <v>2</v>
      </c>
      <c r="BK66" s="332">
        <f t="shared" si="120"/>
        <v>5314</v>
      </c>
      <c r="BL66" s="332">
        <f t="shared" si="121"/>
        <v>2657</v>
      </c>
      <c r="BM66" s="334"/>
      <c r="BN66" s="334"/>
      <c r="BO66" s="334">
        <v>5314</v>
      </c>
      <c r="BP66" s="334"/>
      <c r="BQ66" s="334"/>
      <c r="BR66" s="334">
        <v>5314</v>
      </c>
      <c r="BS66" s="335">
        <f t="shared" si="122"/>
        <v>0</v>
      </c>
      <c r="BT66" s="60">
        <v>2</v>
      </c>
      <c r="BU66" s="332">
        <f t="shared" si="123"/>
        <v>1632</v>
      </c>
      <c r="BV66" s="332">
        <f t="shared" si="124"/>
        <v>816</v>
      </c>
      <c r="BW66" s="61"/>
      <c r="BX66" s="61"/>
      <c r="BY66" s="61">
        <v>1632</v>
      </c>
      <c r="BZ66" s="61"/>
      <c r="CA66" s="61"/>
      <c r="CB66" s="61">
        <v>1632</v>
      </c>
      <c r="CC66" s="68">
        <f t="shared" si="125"/>
        <v>0</v>
      </c>
    </row>
    <row r="67" spans="1:81" s="341" customFormat="1" ht="15.95" customHeight="1" x14ac:dyDescent="0.2">
      <c r="A67" s="340" t="s">
        <v>113</v>
      </c>
      <c r="B67" s="331">
        <v>53</v>
      </c>
      <c r="C67" s="332">
        <f t="shared" si="126"/>
        <v>56314</v>
      </c>
      <c r="D67" s="332">
        <f t="shared" si="127"/>
        <v>1062.5283018867924</v>
      </c>
      <c r="E67" s="334"/>
      <c r="F67" s="334">
        <v>13491</v>
      </c>
      <c r="G67" s="334"/>
      <c r="H67" s="334">
        <v>42823</v>
      </c>
      <c r="I67" s="334"/>
      <c r="J67" s="334">
        <v>43470</v>
      </c>
      <c r="K67" s="335">
        <f t="shared" si="114"/>
        <v>0</v>
      </c>
      <c r="L67" s="331">
        <v>58</v>
      </c>
      <c r="M67" s="332">
        <f t="shared" si="128"/>
        <v>66536</v>
      </c>
      <c r="N67" s="332">
        <f t="shared" si="129"/>
        <v>1147.1724137931035</v>
      </c>
      <c r="O67" s="334"/>
      <c r="P67" s="334">
        <v>16378</v>
      </c>
      <c r="Q67" s="334"/>
      <c r="R67" s="334">
        <v>50158</v>
      </c>
      <c r="S67" s="334"/>
      <c r="T67" s="334">
        <v>54400</v>
      </c>
      <c r="U67" s="335">
        <f t="shared" si="115"/>
        <v>0</v>
      </c>
      <c r="V67" s="331">
        <v>48</v>
      </c>
      <c r="W67" s="332">
        <f t="shared" si="130"/>
        <v>61927</v>
      </c>
      <c r="X67" s="332">
        <f t="shared" si="131"/>
        <v>1290.1458333333333</v>
      </c>
      <c r="Y67" s="334"/>
      <c r="Z67" s="334">
        <v>15150</v>
      </c>
      <c r="AA67" s="334"/>
      <c r="AB67" s="334">
        <v>46777</v>
      </c>
      <c r="AC67" s="334"/>
      <c r="AD67" s="334">
        <v>50128</v>
      </c>
      <c r="AE67" s="335">
        <f t="shared" si="116"/>
        <v>0</v>
      </c>
      <c r="AF67" s="331">
        <v>53</v>
      </c>
      <c r="AG67" s="332">
        <f t="shared" si="132"/>
        <v>58757</v>
      </c>
      <c r="AH67" s="332">
        <f t="shared" si="133"/>
        <v>1108.6226415094341</v>
      </c>
      <c r="AI67" s="334"/>
      <c r="AJ67" s="334">
        <v>14609</v>
      </c>
      <c r="AK67" s="334"/>
      <c r="AL67" s="334">
        <v>44148</v>
      </c>
      <c r="AM67" s="334"/>
      <c r="AN67" s="334">
        <v>48922</v>
      </c>
      <c r="AO67" s="335">
        <f t="shared" si="117"/>
        <v>0</v>
      </c>
      <c r="AP67" s="331">
        <v>57</v>
      </c>
      <c r="AQ67" s="332">
        <f t="shared" si="134"/>
        <v>63820</v>
      </c>
      <c r="AR67" s="332">
        <f t="shared" si="135"/>
        <v>1119.6491228070176</v>
      </c>
      <c r="AS67" s="334"/>
      <c r="AT67" s="334">
        <v>15834</v>
      </c>
      <c r="AU67" s="334"/>
      <c r="AV67" s="334">
        <v>47986</v>
      </c>
      <c r="AW67" s="334"/>
      <c r="AX67" s="334">
        <v>52532</v>
      </c>
      <c r="AY67" s="335">
        <f t="shared" si="118"/>
        <v>0</v>
      </c>
      <c r="AZ67" s="331">
        <v>35</v>
      </c>
      <c r="BA67" s="332">
        <f t="shared" si="136"/>
        <v>42190</v>
      </c>
      <c r="BB67" s="332">
        <f t="shared" si="137"/>
        <v>1205.4285714285713</v>
      </c>
      <c r="BC67" s="334"/>
      <c r="BD67" s="334">
        <v>10547</v>
      </c>
      <c r="BE67" s="334"/>
      <c r="BF67" s="334">
        <v>31643</v>
      </c>
      <c r="BG67" s="334"/>
      <c r="BH67" s="334">
        <v>32170</v>
      </c>
      <c r="BI67" s="335">
        <f t="shared" si="119"/>
        <v>0</v>
      </c>
      <c r="BJ67" s="331">
        <v>34</v>
      </c>
      <c r="BK67" s="332">
        <f t="shared" si="120"/>
        <v>31275</v>
      </c>
      <c r="BL67" s="332">
        <f t="shared" si="121"/>
        <v>919.85294117647061</v>
      </c>
      <c r="BM67" s="334"/>
      <c r="BN67" s="334">
        <v>7819</v>
      </c>
      <c r="BO67" s="334"/>
      <c r="BP67" s="334">
        <v>23456</v>
      </c>
      <c r="BQ67" s="334"/>
      <c r="BR67" s="334">
        <v>24766</v>
      </c>
      <c r="BS67" s="335">
        <f t="shared" si="122"/>
        <v>0</v>
      </c>
      <c r="BT67" s="60">
        <v>31</v>
      </c>
      <c r="BU67" s="332">
        <f t="shared" si="123"/>
        <v>27583.29</v>
      </c>
      <c r="BV67" s="332">
        <f t="shared" si="124"/>
        <v>889.78354838709686</v>
      </c>
      <c r="BW67" s="61"/>
      <c r="BX67" s="61">
        <v>6895.82</v>
      </c>
      <c r="BY67" s="61"/>
      <c r="BZ67" s="61">
        <v>20687.47</v>
      </c>
      <c r="CA67" s="61"/>
      <c r="CB67" s="61">
        <v>13902.59</v>
      </c>
      <c r="CC67" s="68">
        <f t="shared" si="125"/>
        <v>0</v>
      </c>
    </row>
    <row r="68" spans="1:81" s="341" customFormat="1" ht="15.95" customHeight="1" x14ac:dyDescent="0.2">
      <c r="A68" s="69"/>
      <c r="B68" s="331"/>
      <c r="C68" s="332">
        <f t="shared" si="126"/>
        <v>0</v>
      </c>
      <c r="D68" s="332">
        <f t="shared" si="127"/>
        <v>0</v>
      </c>
      <c r="E68" s="334"/>
      <c r="F68" s="334"/>
      <c r="G68" s="334"/>
      <c r="H68" s="334"/>
      <c r="I68" s="334"/>
      <c r="J68" s="334"/>
      <c r="K68" s="335">
        <f t="shared" si="114"/>
        <v>0</v>
      </c>
      <c r="L68" s="331"/>
      <c r="M68" s="332">
        <f t="shared" si="128"/>
        <v>0</v>
      </c>
      <c r="N68" s="332">
        <f t="shared" si="129"/>
        <v>0</v>
      </c>
      <c r="O68" s="334"/>
      <c r="P68" s="334"/>
      <c r="Q68" s="334"/>
      <c r="R68" s="334"/>
      <c r="S68" s="334"/>
      <c r="T68" s="334"/>
      <c r="U68" s="335">
        <f t="shared" si="115"/>
        <v>0</v>
      </c>
      <c r="V68" s="331"/>
      <c r="W68" s="332">
        <f t="shared" si="130"/>
        <v>0</v>
      </c>
      <c r="X68" s="332">
        <f t="shared" si="131"/>
        <v>0</v>
      </c>
      <c r="Y68" s="334"/>
      <c r="Z68" s="334"/>
      <c r="AA68" s="334"/>
      <c r="AB68" s="334"/>
      <c r="AC68" s="334"/>
      <c r="AD68" s="334"/>
      <c r="AE68" s="335">
        <f t="shared" si="116"/>
        <v>0</v>
      </c>
      <c r="AF68" s="331"/>
      <c r="AG68" s="332">
        <f t="shared" si="132"/>
        <v>0</v>
      </c>
      <c r="AH68" s="332">
        <f t="shared" si="133"/>
        <v>0</v>
      </c>
      <c r="AI68" s="334"/>
      <c r="AJ68" s="334"/>
      <c r="AK68" s="334"/>
      <c r="AL68" s="334"/>
      <c r="AM68" s="334"/>
      <c r="AN68" s="334"/>
      <c r="AO68" s="335">
        <f t="shared" si="117"/>
        <v>0</v>
      </c>
      <c r="AP68" s="331"/>
      <c r="AQ68" s="332">
        <f t="shared" si="134"/>
        <v>0</v>
      </c>
      <c r="AR68" s="332">
        <f t="shared" si="135"/>
        <v>0</v>
      </c>
      <c r="AS68" s="334"/>
      <c r="AT68" s="334"/>
      <c r="AU68" s="334"/>
      <c r="AV68" s="334"/>
      <c r="AW68" s="334"/>
      <c r="AX68" s="334"/>
      <c r="AY68" s="335">
        <f t="shared" si="118"/>
        <v>0</v>
      </c>
      <c r="AZ68" s="331"/>
      <c r="BA68" s="332">
        <f t="shared" si="136"/>
        <v>0</v>
      </c>
      <c r="BB68" s="332">
        <f t="shared" si="137"/>
        <v>0</v>
      </c>
      <c r="BC68" s="334"/>
      <c r="BD68" s="334"/>
      <c r="BE68" s="334"/>
      <c r="BF68" s="334"/>
      <c r="BG68" s="334"/>
      <c r="BH68" s="334"/>
      <c r="BI68" s="335">
        <f t="shared" si="119"/>
        <v>0</v>
      </c>
      <c r="BJ68" s="331"/>
      <c r="BK68" s="332">
        <f t="shared" si="120"/>
        <v>0</v>
      </c>
      <c r="BL68" s="332">
        <f t="shared" si="121"/>
        <v>0</v>
      </c>
      <c r="BM68" s="334"/>
      <c r="BN68" s="334"/>
      <c r="BO68" s="334"/>
      <c r="BP68" s="334"/>
      <c r="BQ68" s="334"/>
      <c r="BR68" s="334"/>
      <c r="BS68" s="335">
        <f t="shared" si="122"/>
        <v>0</v>
      </c>
      <c r="BT68" s="60"/>
      <c r="BU68" s="332">
        <f t="shared" si="123"/>
        <v>0</v>
      </c>
      <c r="BV68" s="332">
        <f t="shared" si="124"/>
        <v>0</v>
      </c>
      <c r="BW68" s="61"/>
      <c r="BX68" s="61"/>
      <c r="BY68" s="61"/>
      <c r="BZ68" s="61"/>
      <c r="CA68" s="61"/>
      <c r="CB68" s="61"/>
      <c r="CC68" s="68">
        <f t="shared" si="125"/>
        <v>0</v>
      </c>
    </row>
    <row r="69" spans="1:81" s="341" customFormat="1" ht="15.75" customHeight="1" x14ac:dyDescent="0.2">
      <c r="A69" s="69"/>
      <c r="B69" s="331"/>
      <c r="C69" s="332">
        <f t="shared" si="126"/>
        <v>0</v>
      </c>
      <c r="D69" s="332">
        <f t="shared" si="127"/>
        <v>0</v>
      </c>
      <c r="E69" s="334"/>
      <c r="F69" s="334"/>
      <c r="G69" s="334"/>
      <c r="H69" s="334"/>
      <c r="I69" s="334"/>
      <c r="J69" s="334"/>
      <c r="K69" s="335">
        <f t="shared" si="114"/>
        <v>0</v>
      </c>
      <c r="L69" s="331"/>
      <c r="M69" s="332">
        <f t="shared" si="128"/>
        <v>0</v>
      </c>
      <c r="N69" s="332">
        <f t="shared" si="129"/>
        <v>0</v>
      </c>
      <c r="O69" s="334"/>
      <c r="P69" s="334"/>
      <c r="Q69" s="334"/>
      <c r="R69" s="334"/>
      <c r="S69" s="334"/>
      <c r="T69" s="334"/>
      <c r="U69" s="335">
        <f t="shared" si="115"/>
        <v>0</v>
      </c>
      <c r="V69" s="331"/>
      <c r="W69" s="332">
        <f t="shared" si="130"/>
        <v>0</v>
      </c>
      <c r="X69" s="332">
        <f t="shared" si="131"/>
        <v>0</v>
      </c>
      <c r="Y69" s="334"/>
      <c r="Z69" s="334"/>
      <c r="AA69" s="334"/>
      <c r="AB69" s="334"/>
      <c r="AC69" s="334"/>
      <c r="AD69" s="334"/>
      <c r="AE69" s="335">
        <f t="shared" si="116"/>
        <v>0</v>
      </c>
      <c r="AF69" s="331"/>
      <c r="AG69" s="332">
        <f t="shared" si="132"/>
        <v>0</v>
      </c>
      <c r="AH69" s="332">
        <f t="shared" si="133"/>
        <v>0</v>
      </c>
      <c r="AI69" s="334"/>
      <c r="AJ69" s="334"/>
      <c r="AK69" s="334"/>
      <c r="AL69" s="334"/>
      <c r="AM69" s="334"/>
      <c r="AN69" s="334"/>
      <c r="AO69" s="335">
        <f t="shared" si="117"/>
        <v>0</v>
      </c>
      <c r="AP69" s="331"/>
      <c r="AQ69" s="332">
        <f t="shared" si="134"/>
        <v>0</v>
      </c>
      <c r="AR69" s="332">
        <f t="shared" si="135"/>
        <v>0</v>
      </c>
      <c r="AS69" s="334"/>
      <c r="AT69" s="334"/>
      <c r="AU69" s="334"/>
      <c r="AV69" s="334"/>
      <c r="AW69" s="334"/>
      <c r="AX69" s="334"/>
      <c r="AY69" s="335">
        <f t="shared" si="118"/>
        <v>0</v>
      </c>
      <c r="AZ69" s="331"/>
      <c r="BA69" s="332">
        <f t="shared" si="136"/>
        <v>0</v>
      </c>
      <c r="BB69" s="332">
        <f t="shared" si="137"/>
        <v>0</v>
      </c>
      <c r="BC69" s="334"/>
      <c r="BD69" s="334"/>
      <c r="BE69" s="334"/>
      <c r="BF69" s="334"/>
      <c r="BG69" s="334"/>
      <c r="BH69" s="334"/>
      <c r="BI69" s="335">
        <f t="shared" si="119"/>
        <v>0</v>
      </c>
      <c r="BJ69" s="331"/>
      <c r="BK69" s="332">
        <f t="shared" si="120"/>
        <v>0</v>
      </c>
      <c r="BL69" s="332">
        <f t="shared" si="121"/>
        <v>0</v>
      </c>
      <c r="BM69" s="334"/>
      <c r="BN69" s="334"/>
      <c r="BO69" s="334"/>
      <c r="BP69" s="334"/>
      <c r="BQ69" s="334"/>
      <c r="BR69" s="334"/>
      <c r="BS69" s="335">
        <f t="shared" si="122"/>
        <v>0</v>
      </c>
      <c r="BT69" s="60"/>
      <c r="BU69" s="332">
        <f t="shared" si="123"/>
        <v>0</v>
      </c>
      <c r="BV69" s="332">
        <f t="shared" si="124"/>
        <v>0</v>
      </c>
      <c r="BW69" s="61"/>
      <c r="BX69" s="61"/>
      <c r="BY69" s="61"/>
      <c r="BZ69" s="61"/>
      <c r="CA69" s="61"/>
      <c r="CB69" s="61"/>
      <c r="CC69" s="68">
        <f t="shared" si="125"/>
        <v>0</v>
      </c>
    </row>
    <row r="70" spans="1:81" s="341" customFormat="1" ht="15.75" customHeight="1" x14ac:dyDescent="0.2">
      <c r="A70" s="69"/>
      <c r="B70" s="331"/>
      <c r="C70" s="332">
        <f t="shared" si="126"/>
        <v>0</v>
      </c>
      <c r="D70" s="332">
        <f t="shared" si="127"/>
        <v>0</v>
      </c>
      <c r="E70" s="334"/>
      <c r="F70" s="334"/>
      <c r="G70" s="334"/>
      <c r="H70" s="334"/>
      <c r="I70" s="334"/>
      <c r="J70" s="334"/>
      <c r="K70" s="335">
        <f t="shared" si="114"/>
        <v>0</v>
      </c>
      <c r="L70" s="331"/>
      <c r="M70" s="332">
        <f t="shared" si="128"/>
        <v>0</v>
      </c>
      <c r="N70" s="332">
        <f t="shared" si="129"/>
        <v>0</v>
      </c>
      <c r="O70" s="334"/>
      <c r="P70" s="334"/>
      <c r="Q70" s="334"/>
      <c r="R70" s="334"/>
      <c r="S70" s="334"/>
      <c r="T70" s="334"/>
      <c r="U70" s="335">
        <f t="shared" si="115"/>
        <v>0</v>
      </c>
      <c r="V70" s="331"/>
      <c r="W70" s="332">
        <f t="shared" si="130"/>
        <v>0</v>
      </c>
      <c r="X70" s="332">
        <f t="shared" si="131"/>
        <v>0</v>
      </c>
      <c r="Y70" s="334"/>
      <c r="Z70" s="334"/>
      <c r="AA70" s="334"/>
      <c r="AB70" s="334"/>
      <c r="AC70" s="334"/>
      <c r="AD70" s="334"/>
      <c r="AE70" s="335">
        <f t="shared" si="116"/>
        <v>0</v>
      </c>
      <c r="AF70" s="331"/>
      <c r="AG70" s="332">
        <f t="shared" si="132"/>
        <v>0</v>
      </c>
      <c r="AH70" s="332">
        <f t="shared" si="133"/>
        <v>0</v>
      </c>
      <c r="AI70" s="334"/>
      <c r="AJ70" s="334"/>
      <c r="AK70" s="334"/>
      <c r="AL70" s="334"/>
      <c r="AM70" s="334"/>
      <c r="AN70" s="334"/>
      <c r="AO70" s="335">
        <f t="shared" si="117"/>
        <v>0</v>
      </c>
      <c r="AP70" s="331"/>
      <c r="AQ70" s="332">
        <f t="shared" si="134"/>
        <v>0</v>
      </c>
      <c r="AR70" s="332">
        <f t="shared" si="135"/>
        <v>0</v>
      </c>
      <c r="AS70" s="334"/>
      <c r="AT70" s="334"/>
      <c r="AU70" s="334"/>
      <c r="AV70" s="334"/>
      <c r="AW70" s="334"/>
      <c r="AX70" s="334"/>
      <c r="AY70" s="335">
        <f t="shared" si="118"/>
        <v>0</v>
      </c>
      <c r="AZ70" s="331"/>
      <c r="BA70" s="332">
        <f t="shared" si="136"/>
        <v>0</v>
      </c>
      <c r="BB70" s="332">
        <f t="shared" si="137"/>
        <v>0</v>
      </c>
      <c r="BC70" s="334"/>
      <c r="BD70" s="334"/>
      <c r="BE70" s="334"/>
      <c r="BF70" s="334"/>
      <c r="BG70" s="334"/>
      <c r="BH70" s="334"/>
      <c r="BI70" s="335">
        <f t="shared" si="119"/>
        <v>0</v>
      </c>
      <c r="BJ70" s="331"/>
      <c r="BK70" s="332">
        <f t="shared" si="120"/>
        <v>0</v>
      </c>
      <c r="BL70" s="332">
        <f t="shared" si="121"/>
        <v>0</v>
      </c>
      <c r="BM70" s="334"/>
      <c r="BN70" s="334"/>
      <c r="BO70" s="334"/>
      <c r="BP70" s="334"/>
      <c r="BQ70" s="334"/>
      <c r="BR70" s="334"/>
      <c r="BS70" s="335">
        <f t="shared" si="122"/>
        <v>0</v>
      </c>
      <c r="BT70" s="60"/>
      <c r="BU70" s="332">
        <f t="shared" si="123"/>
        <v>0</v>
      </c>
      <c r="BV70" s="332">
        <f t="shared" si="124"/>
        <v>0</v>
      </c>
      <c r="BW70" s="61"/>
      <c r="BX70" s="61"/>
      <c r="BY70" s="61"/>
      <c r="BZ70" s="61"/>
      <c r="CA70" s="61"/>
      <c r="CB70" s="61"/>
      <c r="CC70" s="68">
        <f t="shared" si="125"/>
        <v>0</v>
      </c>
    </row>
    <row r="71" spans="1:81" ht="15.95" customHeight="1" x14ac:dyDescent="0.2">
      <c r="A71" s="342" t="s">
        <v>92</v>
      </c>
      <c r="B71" s="331"/>
      <c r="C71" s="332"/>
      <c r="D71" s="332"/>
      <c r="E71" s="334"/>
      <c r="F71" s="334"/>
      <c r="G71" s="334"/>
      <c r="H71" s="334"/>
      <c r="I71" s="334"/>
      <c r="J71" s="334"/>
      <c r="K71" s="335"/>
      <c r="L71" s="331"/>
      <c r="M71" s="332"/>
      <c r="N71" s="332"/>
      <c r="O71" s="334"/>
      <c r="P71" s="334"/>
      <c r="Q71" s="334"/>
      <c r="R71" s="334"/>
      <c r="S71" s="334"/>
      <c r="T71" s="334"/>
      <c r="U71" s="335"/>
      <c r="V71" s="331"/>
      <c r="W71" s="332"/>
      <c r="X71" s="332"/>
      <c r="Y71" s="334"/>
      <c r="Z71" s="334"/>
      <c r="AA71" s="334"/>
      <c r="AB71" s="334"/>
      <c r="AC71" s="334"/>
      <c r="AD71" s="334"/>
      <c r="AE71" s="335"/>
      <c r="AF71" s="331"/>
      <c r="AG71" s="332"/>
      <c r="AH71" s="332"/>
      <c r="AI71" s="334"/>
      <c r="AJ71" s="334"/>
      <c r="AK71" s="334"/>
      <c r="AL71" s="334"/>
      <c r="AM71" s="334"/>
      <c r="AN71" s="334"/>
      <c r="AO71" s="335"/>
      <c r="AP71" s="331"/>
      <c r="AQ71" s="332"/>
      <c r="AR71" s="332"/>
      <c r="AS71" s="334"/>
      <c r="AT71" s="334"/>
      <c r="AU71" s="334"/>
      <c r="AV71" s="334"/>
      <c r="AW71" s="334"/>
      <c r="AX71" s="334"/>
      <c r="AY71" s="335"/>
      <c r="AZ71" s="331"/>
      <c r="BA71" s="332"/>
      <c r="BB71" s="332"/>
      <c r="BC71" s="334"/>
      <c r="BD71" s="334"/>
      <c r="BE71" s="334"/>
      <c r="BF71" s="334"/>
      <c r="BG71" s="334"/>
      <c r="BH71" s="334"/>
      <c r="BI71" s="335"/>
      <c r="BJ71" s="331"/>
      <c r="BK71" s="332"/>
      <c r="BL71" s="332"/>
      <c r="BM71" s="334"/>
      <c r="BN71" s="334"/>
      <c r="BO71" s="334"/>
      <c r="BP71" s="334"/>
      <c r="BQ71" s="334"/>
      <c r="BR71" s="334"/>
      <c r="BS71" s="335"/>
      <c r="BT71" s="331"/>
      <c r="BU71" s="332"/>
      <c r="BV71" s="332"/>
      <c r="BW71" s="334"/>
      <c r="BX71" s="334"/>
      <c r="BY71" s="334"/>
      <c r="BZ71" s="334"/>
      <c r="CA71" s="334"/>
      <c r="CB71" s="334"/>
      <c r="CC71" s="335"/>
    </row>
    <row r="72" spans="1:81" s="341" customFormat="1" ht="15.95" customHeight="1" x14ac:dyDescent="0.2">
      <c r="A72" s="343" t="s">
        <v>93</v>
      </c>
      <c r="B72" s="344">
        <f>SUM(B$63:B71)</f>
        <v>210</v>
      </c>
      <c r="C72" s="332">
        <f>SUM(C$63:C71)</f>
        <v>312266.96999999997</v>
      </c>
      <c r="D72" s="332">
        <f>IFERROR(C72/B72,0)</f>
        <v>1486.9855714285713</v>
      </c>
      <c r="E72" s="345">
        <f>SUM(E$63:E71)</f>
        <v>0</v>
      </c>
      <c r="F72" s="345">
        <f>SUM(F$63:F71)</f>
        <v>218728.97</v>
      </c>
      <c r="G72" s="345">
        <f>SUM(G$63:G71)</f>
        <v>50715</v>
      </c>
      <c r="H72" s="345">
        <f>SUM(H$63:H71)</f>
        <v>42823</v>
      </c>
      <c r="I72" s="345">
        <f>SUM(I$63:I71)</f>
        <v>0</v>
      </c>
      <c r="J72" s="345">
        <f>SUM(J$63:J71)</f>
        <v>82393</v>
      </c>
      <c r="K72" s="335">
        <f>SUM(K$63:K71)</f>
        <v>0</v>
      </c>
      <c r="L72" s="344">
        <f>SUM(L$63:L71)</f>
        <v>286</v>
      </c>
      <c r="M72" s="332">
        <f>SUM(M$63:M71)</f>
        <v>445397.22</v>
      </c>
      <c r="N72" s="332">
        <f>IFERROR(M72/L72,0)</f>
        <v>1557.3329370629369</v>
      </c>
      <c r="O72" s="345">
        <f>SUM(O$63:O71)</f>
        <v>0</v>
      </c>
      <c r="P72" s="345">
        <f>SUM(P$63:P71)</f>
        <v>308579.21999999997</v>
      </c>
      <c r="Q72" s="345">
        <f>SUM(Q$63:Q71)</f>
        <v>86660</v>
      </c>
      <c r="R72" s="345">
        <f>SUM(R$63:R71)</f>
        <v>50158</v>
      </c>
      <c r="S72" s="345">
        <f>SUM(S$63:S71)</f>
        <v>0</v>
      </c>
      <c r="T72" s="345">
        <f>SUM(T$63:T71)</f>
        <v>125810</v>
      </c>
      <c r="U72" s="335">
        <f>SUM(U$63:U71)</f>
        <v>0</v>
      </c>
      <c r="V72" s="344">
        <f>SUM(V$63:V71)</f>
        <v>87</v>
      </c>
      <c r="W72" s="332">
        <f>SUM(W$63:W71)</f>
        <v>391274.05</v>
      </c>
      <c r="X72" s="332">
        <f>IFERROR(W72/V72,0)</f>
        <v>4497.4028735632182</v>
      </c>
      <c r="Y72" s="345">
        <f>SUM(Y$63:Y71)</f>
        <v>0</v>
      </c>
      <c r="Z72" s="345">
        <f>SUM(Z$63:Z71)</f>
        <v>234232.05</v>
      </c>
      <c r="AA72" s="345">
        <f>SUM(AA$63:AA71)</f>
        <v>110265</v>
      </c>
      <c r="AB72" s="345">
        <f>SUM(AB$63:AB71)</f>
        <v>46777</v>
      </c>
      <c r="AC72" s="345">
        <f>SUM(AC$63:AC71)</f>
        <v>0</v>
      </c>
      <c r="AD72" s="345">
        <f>SUM(AD$63:AD71)</f>
        <v>153844</v>
      </c>
      <c r="AE72" s="335">
        <f>SUM(AE$63:AE71)</f>
        <v>0</v>
      </c>
      <c r="AF72" s="344">
        <f>SUM(AF$63:AF71)</f>
        <v>80</v>
      </c>
      <c r="AG72" s="332">
        <f>SUM(AG$63:AG71)</f>
        <v>303421.14</v>
      </c>
      <c r="AH72" s="332">
        <f>IFERROR(AG72/AF72,0)</f>
        <v>3792.7642500000002</v>
      </c>
      <c r="AI72" s="345">
        <f>SUM(AI$63:AI71)</f>
        <v>0</v>
      </c>
      <c r="AJ72" s="345">
        <f>SUM(AJ$63:AJ71)</f>
        <v>219872.14</v>
      </c>
      <c r="AK72" s="345">
        <f>SUM(AK$63:AK71)</f>
        <v>39401</v>
      </c>
      <c r="AL72" s="345">
        <f>SUM(AL$63:AL71)</f>
        <v>44148</v>
      </c>
      <c r="AM72" s="345">
        <f>SUM(AM$63:AM71)</f>
        <v>0</v>
      </c>
      <c r="AN72" s="345">
        <f>SUM(AN$63:AN71)</f>
        <v>81394</v>
      </c>
      <c r="AO72" s="335">
        <f>SUM(AO$63:AO71)</f>
        <v>0</v>
      </c>
      <c r="AP72" s="344">
        <f>SUM(AP$63:AP71)</f>
        <v>149</v>
      </c>
      <c r="AQ72" s="332">
        <f>SUM(AQ$63:AQ71)</f>
        <v>281017.54000000004</v>
      </c>
      <c r="AR72" s="332">
        <f>IFERROR(AQ72/AP72,0)</f>
        <v>1886.023758389262</v>
      </c>
      <c r="AS72" s="345">
        <f>SUM(AS$63:AS71)</f>
        <v>0</v>
      </c>
      <c r="AT72" s="345">
        <f>SUM(AT$63:AT71)</f>
        <v>207190.54</v>
      </c>
      <c r="AU72" s="345">
        <f>SUM(AU$63:AU71)</f>
        <v>25841</v>
      </c>
      <c r="AV72" s="345">
        <f>SUM(AV$63:AV71)</f>
        <v>47986</v>
      </c>
      <c r="AW72" s="345">
        <f>SUM(AW$63:AW71)</f>
        <v>0</v>
      </c>
      <c r="AX72" s="345">
        <f>SUM(AX$63:AX71)</f>
        <v>109920.73000000001</v>
      </c>
      <c r="AY72" s="335">
        <f>SUM(AY$63:AY71)</f>
        <v>0</v>
      </c>
      <c r="AZ72" s="344">
        <f>SUM(AZ$63:AZ71)</f>
        <v>93</v>
      </c>
      <c r="BA72" s="332">
        <f>SUM(BA$63:BA71)</f>
        <v>158927.24</v>
      </c>
      <c r="BB72" s="332">
        <f>IFERROR(BA72/AZ72,0)</f>
        <v>1708.8950537634407</v>
      </c>
      <c r="BC72" s="345">
        <f>SUM(BC$63:BC71)</f>
        <v>0</v>
      </c>
      <c r="BD72" s="345">
        <f>SUM(BD$63:BD71)</f>
        <v>105566.24</v>
      </c>
      <c r="BE72" s="345">
        <f>SUM(BE$63:BE71)</f>
        <v>21718</v>
      </c>
      <c r="BF72" s="345">
        <f>SUM(BF$63:BF71)</f>
        <v>31643</v>
      </c>
      <c r="BG72" s="345">
        <f>SUM(BG$63:BG71)</f>
        <v>0</v>
      </c>
      <c r="BH72" s="345">
        <f>SUM(BH$63:BH71)</f>
        <v>74263.740000000005</v>
      </c>
      <c r="BI72" s="335">
        <f>SUM(BI$63:BI71)</f>
        <v>0</v>
      </c>
      <c r="BJ72" s="344">
        <f>SUM(BJ$63:BJ71)</f>
        <v>107</v>
      </c>
      <c r="BK72" s="332">
        <f>SUM(BK$63:BK71)</f>
        <v>179983.49</v>
      </c>
      <c r="BL72" s="332">
        <f>IFERROR(BK72/BJ72,0)</f>
        <v>1682.088691588785</v>
      </c>
      <c r="BM72" s="345">
        <f>SUM(BM$63:BM71)</f>
        <v>0</v>
      </c>
      <c r="BN72" s="345">
        <f>SUM(BN$63:BN71)</f>
        <v>134574.49</v>
      </c>
      <c r="BO72" s="345">
        <f>SUM(BO$63:BO71)</f>
        <v>21953</v>
      </c>
      <c r="BP72" s="345">
        <f>SUM(BP$63:BP71)</f>
        <v>23456</v>
      </c>
      <c r="BQ72" s="345">
        <f>SUM(BQ$63:BQ71)</f>
        <v>0</v>
      </c>
      <c r="BR72" s="345">
        <f>SUM(BR$63:BR71)</f>
        <v>59842.990000000005</v>
      </c>
      <c r="BS72" s="335">
        <f>SUM(BS$63:BS71)</f>
        <v>0</v>
      </c>
      <c r="BT72" s="344">
        <f>SUM(BT$63:BT71)</f>
        <v>132</v>
      </c>
      <c r="BU72" s="332">
        <f>SUM(BU$63:BU71)</f>
        <v>254510.17</v>
      </c>
      <c r="BV72" s="332">
        <f>IFERROR(BU72/BT72,0)</f>
        <v>1928.1073484848487</v>
      </c>
      <c r="BW72" s="345">
        <f>SUM(BW$63:BW71)</f>
        <v>0</v>
      </c>
      <c r="BX72" s="345">
        <f>SUM(BX$63:BX71)</f>
        <v>193896.21000000002</v>
      </c>
      <c r="BY72" s="345">
        <f>SUM(BY$63:BY71)</f>
        <v>39926.49</v>
      </c>
      <c r="BZ72" s="345">
        <f>SUM(BZ$63:BZ71)</f>
        <v>20687.47</v>
      </c>
      <c r="CA72" s="345">
        <f>SUM(CA$63:CA71)</f>
        <v>0</v>
      </c>
      <c r="CB72" s="345">
        <f>SUM(CB$63:CB71)</f>
        <v>84018.16</v>
      </c>
      <c r="CC72" s="335">
        <f>SUM(CC$63:CC71)</f>
        <v>0</v>
      </c>
    </row>
    <row r="73" spans="1:81" ht="15.95" customHeight="1" x14ac:dyDescent="0.2">
      <c r="A73" s="338"/>
      <c r="B73" s="331"/>
      <c r="C73" s="332"/>
      <c r="D73" s="332"/>
      <c r="E73" s="334"/>
      <c r="F73" s="334"/>
      <c r="G73" s="334"/>
      <c r="H73" s="334"/>
      <c r="I73" s="334"/>
      <c r="J73" s="334"/>
      <c r="K73" s="335"/>
      <c r="L73" s="331"/>
      <c r="M73" s="332"/>
      <c r="N73" s="332"/>
      <c r="O73" s="334"/>
      <c r="P73" s="334"/>
      <c r="Q73" s="334"/>
      <c r="R73" s="334"/>
      <c r="S73" s="334"/>
      <c r="T73" s="334"/>
      <c r="U73" s="335"/>
      <c r="V73" s="331"/>
      <c r="W73" s="332"/>
      <c r="X73" s="332"/>
      <c r="Y73" s="334"/>
      <c r="Z73" s="334"/>
      <c r="AA73" s="334"/>
      <c r="AB73" s="334"/>
      <c r="AC73" s="334"/>
      <c r="AD73" s="334"/>
      <c r="AE73" s="335"/>
      <c r="AF73" s="331"/>
      <c r="AG73" s="332"/>
      <c r="AH73" s="332"/>
      <c r="AI73" s="334"/>
      <c r="AJ73" s="334"/>
      <c r="AK73" s="334"/>
      <c r="AL73" s="334"/>
      <c r="AM73" s="334"/>
      <c r="AN73" s="334"/>
      <c r="AO73" s="335"/>
      <c r="AP73" s="331"/>
      <c r="AQ73" s="332"/>
      <c r="AR73" s="332"/>
      <c r="AS73" s="334"/>
      <c r="AT73" s="334"/>
      <c r="AU73" s="334"/>
      <c r="AV73" s="334"/>
      <c r="AW73" s="334"/>
      <c r="AX73" s="334"/>
      <c r="AY73" s="335"/>
      <c r="AZ73" s="331"/>
      <c r="BA73" s="332"/>
      <c r="BB73" s="332"/>
      <c r="BC73" s="334"/>
      <c r="BD73" s="334"/>
      <c r="BE73" s="334"/>
      <c r="BF73" s="334"/>
      <c r="BG73" s="334"/>
      <c r="BH73" s="334"/>
      <c r="BI73" s="335"/>
      <c r="BJ73" s="331"/>
      <c r="BK73" s="332"/>
      <c r="BL73" s="332"/>
      <c r="BM73" s="334"/>
      <c r="BN73" s="334"/>
      <c r="BO73" s="334"/>
      <c r="BP73" s="334"/>
      <c r="BQ73" s="334"/>
      <c r="BR73" s="334"/>
      <c r="BS73" s="335"/>
      <c r="BT73" s="331"/>
      <c r="BU73" s="332"/>
      <c r="BV73" s="332"/>
      <c r="BW73" s="334"/>
      <c r="BX73" s="334"/>
      <c r="BY73" s="334"/>
      <c r="BZ73" s="334"/>
      <c r="CA73" s="334"/>
      <c r="CB73" s="334"/>
      <c r="CC73" s="335"/>
    </row>
    <row r="74" spans="1:81" ht="15.95" customHeight="1" x14ac:dyDescent="0.2">
      <c r="A74" s="339" t="s">
        <v>94</v>
      </c>
      <c r="B74" s="331"/>
      <c r="C74" s="332"/>
      <c r="D74" s="332"/>
      <c r="E74" s="334"/>
      <c r="F74" s="334"/>
      <c r="G74" s="334"/>
      <c r="H74" s="334"/>
      <c r="I74" s="334"/>
      <c r="J74" s="334"/>
      <c r="K74" s="335"/>
      <c r="L74" s="331"/>
      <c r="M74" s="332"/>
      <c r="N74" s="332"/>
      <c r="O74" s="334"/>
      <c r="P74" s="334"/>
      <c r="Q74" s="334"/>
      <c r="R74" s="334"/>
      <c r="S74" s="334"/>
      <c r="T74" s="334"/>
      <c r="U74" s="335"/>
      <c r="V74" s="331"/>
      <c r="W74" s="332"/>
      <c r="X74" s="332"/>
      <c r="Y74" s="334"/>
      <c r="Z74" s="334"/>
      <c r="AA74" s="334"/>
      <c r="AB74" s="334"/>
      <c r="AC74" s="334"/>
      <c r="AD74" s="334"/>
      <c r="AE74" s="335"/>
      <c r="AF74" s="331"/>
      <c r="AG74" s="332"/>
      <c r="AH74" s="332"/>
      <c r="AI74" s="334"/>
      <c r="AJ74" s="334"/>
      <c r="AK74" s="334"/>
      <c r="AL74" s="334"/>
      <c r="AM74" s="334"/>
      <c r="AN74" s="334"/>
      <c r="AO74" s="335"/>
      <c r="AP74" s="331"/>
      <c r="AQ74" s="332"/>
      <c r="AR74" s="332"/>
      <c r="AS74" s="334"/>
      <c r="AT74" s="334"/>
      <c r="AU74" s="334"/>
      <c r="AV74" s="334"/>
      <c r="AW74" s="334"/>
      <c r="AX74" s="334"/>
      <c r="AY74" s="335"/>
      <c r="AZ74" s="331"/>
      <c r="BA74" s="332"/>
      <c r="BB74" s="332"/>
      <c r="BC74" s="334"/>
      <c r="BD74" s="334"/>
      <c r="BE74" s="334"/>
      <c r="BF74" s="334"/>
      <c r="BG74" s="334"/>
      <c r="BH74" s="334"/>
      <c r="BI74" s="335"/>
      <c r="BJ74" s="331"/>
      <c r="BK74" s="332"/>
      <c r="BL74" s="332"/>
      <c r="BM74" s="334"/>
      <c r="BN74" s="334"/>
      <c r="BO74" s="334"/>
      <c r="BP74" s="334"/>
      <c r="BQ74" s="334"/>
      <c r="BR74" s="334"/>
      <c r="BS74" s="335"/>
      <c r="BT74" s="331"/>
      <c r="BU74" s="332"/>
      <c r="BV74" s="332"/>
      <c r="BW74" s="334"/>
      <c r="BX74" s="334"/>
      <c r="BY74" s="334"/>
      <c r="BZ74" s="334"/>
      <c r="CA74" s="334"/>
      <c r="CB74" s="334"/>
      <c r="CC74" s="335"/>
    </row>
    <row r="75" spans="1:81" ht="15.95" customHeight="1" x14ac:dyDescent="0.2">
      <c r="A75" s="340" t="s">
        <v>114</v>
      </c>
      <c r="B75" s="331">
        <v>60</v>
      </c>
      <c r="C75" s="332">
        <f t="shared" ref="C75:C77" si="138">SUM(E75:I75)</f>
        <v>301847.23</v>
      </c>
      <c r="D75" s="332">
        <f t="shared" ref="D75:D83" si="139">IFERROR(C75/B75,0)</f>
        <v>5030.7871666666661</v>
      </c>
      <c r="E75" s="334">
        <v>166783.23000000001</v>
      </c>
      <c r="F75" s="334">
        <v>135064</v>
      </c>
      <c r="G75" s="334"/>
      <c r="H75" s="334"/>
      <c r="I75" s="334"/>
      <c r="J75" s="334">
        <v>46513.62</v>
      </c>
      <c r="K75" s="335">
        <f t="shared" ref="K75:K80" si="140">IF(J75=0,0,(IF(E75&lt;=J75,E75,J75)))</f>
        <v>46513.62</v>
      </c>
      <c r="L75" s="331">
        <v>60</v>
      </c>
      <c r="M75" s="332">
        <f t="shared" ref="M75:M77" si="141">SUM(O75:S75)</f>
        <v>298928.27</v>
      </c>
      <c r="N75" s="332">
        <f t="shared" ref="N75:N83" si="142">IFERROR(M75/L75,0)</f>
        <v>4982.1378333333332</v>
      </c>
      <c r="O75" s="334">
        <v>162470.74</v>
      </c>
      <c r="P75" s="334">
        <v>136457.53</v>
      </c>
      <c r="Q75" s="334"/>
      <c r="R75" s="334"/>
      <c r="S75" s="334"/>
      <c r="T75" s="334">
        <v>40275.120000000003</v>
      </c>
      <c r="U75" s="335">
        <f t="shared" ref="U75:U80" si="143">IF(T75=0,0,(IF(O75&lt;=T75,O75,T75)))</f>
        <v>40275.120000000003</v>
      </c>
      <c r="V75" s="331">
        <v>65</v>
      </c>
      <c r="W75" s="332">
        <f t="shared" ref="W75:W83" si="144">SUM(Y75:AC75)</f>
        <v>308608.09999999998</v>
      </c>
      <c r="X75" s="332">
        <f t="shared" ref="X75:X83" si="145">IFERROR(W75/V75,0)</f>
        <v>4747.8169230769226</v>
      </c>
      <c r="Y75" s="334">
        <v>173376.6</v>
      </c>
      <c r="Z75" s="334">
        <v>135231.5</v>
      </c>
      <c r="AA75" s="334"/>
      <c r="AB75" s="334"/>
      <c r="AC75" s="334"/>
      <c r="AD75" s="334">
        <v>51774.87</v>
      </c>
      <c r="AE75" s="335">
        <f t="shared" ref="AE75:AE80" si="146">IF(AD75=0,0,(IF(Y75&lt;=AD75,Y75,AD75)))</f>
        <v>51774.87</v>
      </c>
      <c r="AF75" s="331">
        <v>59</v>
      </c>
      <c r="AG75" s="332">
        <f t="shared" ref="AG75:AG83" si="147">SUM(AI75:AM75)</f>
        <v>295633.87</v>
      </c>
      <c r="AH75" s="332">
        <f t="shared" ref="AH75:AH83" si="148">IFERROR(AG75/AF75,0)</f>
        <v>5010.7435593220334</v>
      </c>
      <c r="AI75" s="334">
        <v>172746.62</v>
      </c>
      <c r="AJ75" s="334">
        <v>122887.25</v>
      </c>
      <c r="AK75" s="334"/>
      <c r="AL75" s="334"/>
      <c r="AM75" s="334"/>
      <c r="AN75" s="334">
        <v>60119</v>
      </c>
      <c r="AO75" s="335">
        <f t="shared" ref="AO75:AO80" si="149">IF(AN75=0,0,(IF(AI75&lt;=AN75,AI75,AN75)))</f>
        <v>60119</v>
      </c>
      <c r="AP75" s="331">
        <v>58</v>
      </c>
      <c r="AQ75" s="332">
        <f t="shared" ref="AQ75:AQ83" si="150">SUM(AS75:AW75)</f>
        <v>293799.40000000002</v>
      </c>
      <c r="AR75" s="332">
        <f t="shared" ref="AR75:AR83" si="151">IFERROR(AQ75/AP75,0)</f>
        <v>5065.5068965517248</v>
      </c>
      <c r="AS75" s="334">
        <v>175488.25</v>
      </c>
      <c r="AT75" s="334">
        <v>118311.15</v>
      </c>
      <c r="AU75" s="334"/>
      <c r="AV75" s="334"/>
      <c r="AW75" s="334"/>
      <c r="AX75" s="334">
        <v>26386.880000000001</v>
      </c>
      <c r="AY75" s="335">
        <f t="shared" ref="AY75:AY80" si="152">IF(AX75=0,0,(IF(AS75&lt;=AX75,AS75,AX75)))</f>
        <v>26386.880000000001</v>
      </c>
      <c r="AZ75" s="331">
        <v>63</v>
      </c>
      <c r="BA75" s="332">
        <f t="shared" ref="BA75:BA82" si="153">SUM(BC75:BG75)</f>
        <v>286694.59999999998</v>
      </c>
      <c r="BB75" s="332">
        <f t="shared" ref="BB75:BB83" si="154">IFERROR(BA75/AZ75,0)</f>
        <v>4550.7079365079362</v>
      </c>
      <c r="BC75" s="334">
        <v>166315.6</v>
      </c>
      <c r="BD75" s="334">
        <v>120379</v>
      </c>
      <c r="BE75" s="334"/>
      <c r="BF75" s="334"/>
      <c r="BG75" s="334"/>
      <c r="BH75" s="334">
        <v>87334.5</v>
      </c>
      <c r="BI75" s="335">
        <f t="shared" ref="BI75:BI83" si="155">IF(BH75=0,0,(IF(BC75&lt;=BH75,BC75,BH75)))</f>
        <v>87334.5</v>
      </c>
      <c r="BJ75" s="331">
        <v>66</v>
      </c>
      <c r="BK75" s="332">
        <f t="shared" ref="BK75:BK83" si="156">SUM(BM75:BQ75)</f>
        <v>356117.70999999996</v>
      </c>
      <c r="BL75" s="332">
        <f t="shared" ref="BL75:BL83" si="157">IFERROR(BK75/BJ75,0)</f>
        <v>5395.7228787878785</v>
      </c>
      <c r="BM75" s="334">
        <v>219823.59</v>
      </c>
      <c r="BN75" s="334">
        <v>136294.12</v>
      </c>
      <c r="BO75" s="334"/>
      <c r="BP75" s="334"/>
      <c r="BQ75" s="334"/>
      <c r="BR75" s="334">
        <v>56718.12</v>
      </c>
      <c r="BS75" s="335">
        <f t="shared" ref="BS75:BS83" si="158">IF(BR75=0,0,(IF(BM75&lt;=BR75,BM75,BR75)))</f>
        <v>56718.12</v>
      </c>
      <c r="BT75" s="60">
        <v>65</v>
      </c>
      <c r="BU75" s="332">
        <f t="shared" ref="BU75:BU83" si="159">SUM(BW75:CA75)</f>
        <v>356392.86</v>
      </c>
      <c r="BV75" s="332">
        <f t="shared" ref="BV75:BV83" si="160">IFERROR(BU75/BT75,0)</f>
        <v>5482.967076923077</v>
      </c>
      <c r="BW75" s="61">
        <v>192853.86</v>
      </c>
      <c r="BX75" s="61">
        <v>163539</v>
      </c>
      <c r="BY75" s="61"/>
      <c r="BZ75" s="61"/>
      <c r="CA75" s="61"/>
      <c r="CB75" s="61">
        <v>13206</v>
      </c>
      <c r="CC75" s="68">
        <f t="shared" ref="CC75:CC83" si="161">IF(BW75&lt;=CB75,BW75,CB75)</f>
        <v>13206</v>
      </c>
    </row>
    <row r="76" spans="1:81" ht="15.95" customHeight="1" x14ac:dyDescent="0.2">
      <c r="A76" s="340" t="s">
        <v>115</v>
      </c>
      <c r="B76" s="331">
        <v>19</v>
      </c>
      <c r="C76" s="332">
        <f t="shared" si="138"/>
        <v>94120.8</v>
      </c>
      <c r="D76" s="332">
        <f t="shared" si="139"/>
        <v>4953.726315789474</v>
      </c>
      <c r="E76" s="334"/>
      <c r="F76" s="334">
        <v>94120.8</v>
      </c>
      <c r="G76" s="334"/>
      <c r="H76" s="334"/>
      <c r="I76" s="334"/>
      <c r="J76" s="334"/>
      <c r="K76" s="335">
        <f t="shared" si="140"/>
        <v>0</v>
      </c>
      <c r="L76" s="331">
        <v>19</v>
      </c>
      <c r="M76" s="332">
        <f t="shared" si="141"/>
        <v>101940</v>
      </c>
      <c r="N76" s="332">
        <f t="shared" si="142"/>
        <v>5365.2631578947367</v>
      </c>
      <c r="O76" s="334"/>
      <c r="P76" s="334">
        <v>101940</v>
      </c>
      <c r="Q76" s="334"/>
      <c r="R76" s="334"/>
      <c r="S76" s="334"/>
      <c r="T76" s="334"/>
      <c r="U76" s="335">
        <f t="shared" si="143"/>
        <v>0</v>
      </c>
      <c r="V76" s="331">
        <v>15</v>
      </c>
      <c r="W76" s="332">
        <f t="shared" si="144"/>
        <v>92858.33</v>
      </c>
      <c r="X76" s="332">
        <f t="shared" si="145"/>
        <v>6190.5553333333337</v>
      </c>
      <c r="Y76" s="334"/>
      <c r="Z76" s="334">
        <v>92858.33</v>
      </c>
      <c r="AA76" s="334"/>
      <c r="AB76" s="334"/>
      <c r="AC76" s="334"/>
      <c r="AD76" s="334">
        <v>22778.11</v>
      </c>
      <c r="AE76" s="335">
        <f t="shared" si="146"/>
        <v>0</v>
      </c>
      <c r="AF76" s="331">
        <v>12</v>
      </c>
      <c r="AG76" s="332">
        <f t="shared" si="147"/>
        <v>72750.78</v>
      </c>
      <c r="AH76" s="332">
        <f t="shared" si="148"/>
        <v>6062.5649999999996</v>
      </c>
      <c r="AI76" s="334"/>
      <c r="AJ76" s="334">
        <v>72750.78</v>
      </c>
      <c r="AK76" s="334"/>
      <c r="AL76" s="334"/>
      <c r="AM76" s="334"/>
      <c r="AN76" s="334">
        <v>9937.11</v>
      </c>
      <c r="AO76" s="335">
        <f t="shared" si="149"/>
        <v>0</v>
      </c>
      <c r="AP76" s="331">
        <v>11</v>
      </c>
      <c r="AQ76" s="332">
        <f t="shared" si="150"/>
        <v>60189.16</v>
      </c>
      <c r="AR76" s="332">
        <f t="shared" si="151"/>
        <v>5471.7418181818184</v>
      </c>
      <c r="AS76" s="334"/>
      <c r="AT76" s="334">
        <v>60189.16</v>
      </c>
      <c r="AU76" s="334"/>
      <c r="AV76" s="334"/>
      <c r="AW76" s="334"/>
      <c r="AX76" s="334">
        <v>15074.6</v>
      </c>
      <c r="AY76" s="335">
        <f t="shared" si="152"/>
        <v>0</v>
      </c>
      <c r="AZ76" s="331">
        <v>14</v>
      </c>
      <c r="BA76" s="332">
        <f t="shared" si="153"/>
        <v>73540.27</v>
      </c>
      <c r="BB76" s="332">
        <f t="shared" si="154"/>
        <v>5252.8764285714287</v>
      </c>
      <c r="BC76" s="334"/>
      <c r="BD76" s="334">
        <v>73540.27</v>
      </c>
      <c r="BE76" s="334"/>
      <c r="BF76" s="334"/>
      <c r="BG76" s="334"/>
      <c r="BH76" s="334">
        <v>19113</v>
      </c>
      <c r="BI76" s="335">
        <f t="shared" si="155"/>
        <v>0</v>
      </c>
      <c r="BJ76" s="331">
        <v>14</v>
      </c>
      <c r="BK76" s="332">
        <f t="shared" si="156"/>
        <v>81543.97</v>
      </c>
      <c r="BL76" s="332">
        <f t="shared" si="157"/>
        <v>5824.5692857142858</v>
      </c>
      <c r="BM76" s="334"/>
      <c r="BN76" s="334">
        <v>81543.97</v>
      </c>
      <c r="BO76" s="334"/>
      <c r="BP76" s="334"/>
      <c r="BQ76" s="334"/>
      <c r="BR76" s="334">
        <v>17849</v>
      </c>
      <c r="BS76" s="335">
        <f t="shared" si="158"/>
        <v>0</v>
      </c>
      <c r="BT76" s="60">
        <v>20</v>
      </c>
      <c r="BU76" s="332">
        <f t="shared" si="159"/>
        <v>110041.66</v>
      </c>
      <c r="BV76" s="332">
        <f t="shared" si="160"/>
        <v>5502.0830000000005</v>
      </c>
      <c r="BW76" s="61"/>
      <c r="BX76" s="61">
        <v>110041.66</v>
      </c>
      <c r="BY76" s="61"/>
      <c r="BZ76" s="61"/>
      <c r="CA76" s="61"/>
      <c r="CB76" s="61">
        <v>32237.66</v>
      </c>
      <c r="CC76" s="68">
        <f t="shared" si="161"/>
        <v>0</v>
      </c>
    </row>
    <row r="77" spans="1:81" ht="15.95" customHeight="1" x14ac:dyDescent="0.2">
      <c r="A77" s="340" t="s">
        <v>116</v>
      </c>
      <c r="B77" s="331">
        <v>106</v>
      </c>
      <c r="C77" s="332">
        <f t="shared" si="138"/>
        <v>116374</v>
      </c>
      <c r="D77" s="332">
        <f t="shared" si="139"/>
        <v>1097.867924528302</v>
      </c>
      <c r="E77" s="334">
        <v>116374</v>
      </c>
      <c r="F77" s="334"/>
      <c r="G77" s="334"/>
      <c r="H77" s="334"/>
      <c r="I77" s="334"/>
      <c r="J77" s="334">
        <v>85262</v>
      </c>
      <c r="K77" s="335">
        <f t="shared" si="140"/>
        <v>85262</v>
      </c>
      <c r="L77" s="331">
        <v>106</v>
      </c>
      <c r="M77" s="332">
        <f t="shared" si="141"/>
        <v>143705</v>
      </c>
      <c r="N77" s="332">
        <f t="shared" si="142"/>
        <v>1355.7075471698113</v>
      </c>
      <c r="O77" s="334">
        <v>143705</v>
      </c>
      <c r="P77" s="334"/>
      <c r="Q77" s="334"/>
      <c r="R77" s="334"/>
      <c r="S77" s="334"/>
      <c r="T77" s="334">
        <v>85920</v>
      </c>
      <c r="U77" s="335">
        <f t="shared" si="143"/>
        <v>85920</v>
      </c>
      <c r="V77" s="331">
        <v>91</v>
      </c>
      <c r="W77" s="332">
        <f t="shared" si="144"/>
        <v>127229</v>
      </c>
      <c r="X77" s="332">
        <f t="shared" si="145"/>
        <v>1398.1208791208792</v>
      </c>
      <c r="Y77" s="334">
        <v>127229</v>
      </c>
      <c r="Z77" s="334"/>
      <c r="AA77" s="334"/>
      <c r="AB77" s="334"/>
      <c r="AC77" s="334"/>
      <c r="AD77" s="334">
        <v>70930</v>
      </c>
      <c r="AE77" s="335">
        <f t="shared" si="146"/>
        <v>70930</v>
      </c>
      <c r="AF77" s="331">
        <v>77</v>
      </c>
      <c r="AG77" s="332">
        <f t="shared" si="147"/>
        <v>105267</v>
      </c>
      <c r="AH77" s="332">
        <f t="shared" si="148"/>
        <v>1367.1038961038962</v>
      </c>
      <c r="AI77" s="334">
        <v>105267</v>
      </c>
      <c r="AJ77" s="334"/>
      <c r="AK77" s="334"/>
      <c r="AL77" s="334"/>
      <c r="AM77" s="334"/>
      <c r="AN77" s="334">
        <v>59880</v>
      </c>
      <c r="AO77" s="335">
        <f t="shared" si="149"/>
        <v>59880</v>
      </c>
      <c r="AP77" s="331">
        <v>82</v>
      </c>
      <c r="AQ77" s="332">
        <f t="shared" si="150"/>
        <v>131691</v>
      </c>
      <c r="AR77" s="332">
        <f t="shared" si="151"/>
        <v>1605.9878048780488</v>
      </c>
      <c r="AS77" s="334">
        <v>129104</v>
      </c>
      <c r="AT77" s="334">
        <v>2587</v>
      </c>
      <c r="AU77" s="334"/>
      <c r="AV77" s="334"/>
      <c r="AW77" s="334"/>
      <c r="AX77" s="334">
        <v>84130</v>
      </c>
      <c r="AY77" s="335">
        <f t="shared" si="152"/>
        <v>84130</v>
      </c>
      <c r="AZ77" s="331">
        <v>64</v>
      </c>
      <c r="BA77" s="332">
        <f t="shared" si="153"/>
        <v>122570</v>
      </c>
      <c r="BB77" s="332">
        <f t="shared" si="154"/>
        <v>1915.15625</v>
      </c>
      <c r="BC77" s="334">
        <v>122570</v>
      </c>
      <c r="BD77" s="334"/>
      <c r="BE77" s="334"/>
      <c r="BF77" s="334"/>
      <c r="BG77" s="334"/>
      <c r="BH77" s="334">
        <v>80894</v>
      </c>
      <c r="BI77" s="335">
        <f t="shared" si="155"/>
        <v>80894</v>
      </c>
      <c r="BJ77" s="331">
        <v>86</v>
      </c>
      <c r="BK77" s="332">
        <f t="shared" si="156"/>
        <v>153775</v>
      </c>
      <c r="BL77" s="332">
        <f t="shared" si="157"/>
        <v>1788.0813953488373</v>
      </c>
      <c r="BM77" s="334">
        <v>153775</v>
      </c>
      <c r="BN77" s="334"/>
      <c r="BO77" s="334"/>
      <c r="BP77" s="334"/>
      <c r="BQ77" s="334"/>
      <c r="BR77" s="334">
        <v>90641</v>
      </c>
      <c r="BS77" s="335">
        <f t="shared" si="158"/>
        <v>90641</v>
      </c>
      <c r="BT77" s="60">
        <v>79</v>
      </c>
      <c r="BU77" s="332">
        <f t="shared" si="159"/>
        <v>132981.79</v>
      </c>
      <c r="BV77" s="332">
        <f t="shared" si="160"/>
        <v>1683.3137974683546</v>
      </c>
      <c r="BW77" s="61">
        <v>132981.79</v>
      </c>
      <c r="BX77" s="61"/>
      <c r="BY77" s="61"/>
      <c r="BZ77" s="61"/>
      <c r="CA77" s="61"/>
      <c r="CB77" s="61">
        <v>46837.96</v>
      </c>
      <c r="CC77" s="68">
        <f t="shared" si="161"/>
        <v>46837.96</v>
      </c>
    </row>
    <row r="78" spans="1:81" s="341" customFormat="1" ht="15.95" customHeight="1" x14ac:dyDescent="0.2">
      <c r="A78" s="340" t="s">
        <v>117</v>
      </c>
      <c r="B78" s="331">
        <v>67</v>
      </c>
      <c r="C78" s="332">
        <f t="shared" ref="C78:C83" si="162">SUM(E78:I78)</f>
        <v>390417.85</v>
      </c>
      <c r="D78" s="332">
        <f t="shared" si="139"/>
        <v>5827.1320895522385</v>
      </c>
      <c r="E78" s="334">
        <v>192421.99</v>
      </c>
      <c r="F78" s="334">
        <v>197995.86</v>
      </c>
      <c r="G78" s="334"/>
      <c r="H78" s="334"/>
      <c r="I78" s="334"/>
      <c r="J78" s="334">
        <v>42976.14</v>
      </c>
      <c r="K78" s="335">
        <f t="shared" si="140"/>
        <v>42976.14</v>
      </c>
      <c r="L78" s="331">
        <v>65</v>
      </c>
      <c r="M78" s="332">
        <f t="shared" ref="M78:M83" si="163">SUM(O78:S78)</f>
        <v>398635.08999999997</v>
      </c>
      <c r="N78" s="332">
        <f t="shared" si="142"/>
        <v>6132.8475384615376</v>
      </c>
      <c r="O78" s="334">
        <v>189869.75</v>
      </c>
      <c r="P78" s="334">
        <v>208765.34</v>
      </c>
      <c r="Q78" s="334"/>
      <c r="R78" s="334"/>
      <c r="S78" s="334"/>
      <c r="T78" s="334">
        <v>42044.25</v>
      </c>
      <c r="U78" s="335">
        <f t="shared" si="143"/>
        <v>42044.25</v>
      </c>
      <c r="V78" s="331">
        <v>66</v>
      </c>
      <c r="W78" s="332">
        <f t="shared" si="144"/>
        <v>366718.74</v>
      </c>
      <c r="X78" s="332">
        <f t="shared" si="145"/>
        <v>5556.3445454545454</v>
      </c>
      <c r="Y78" s="334">
        <v>172734.99</v>
      </c>
      <c r="Z78" s="334">
        <v>193983.75</v>
      </c>
      <c r="AA78" s="334"/>
      <c r="AB78" s="334"/>
      <c r="AC78" s="334"/>
      <c r="AD78" s="334">
        <v>33704.120000000003</v>
      </c>
      <c r="AE78" s="335">
        <f t="shared" si="146"/>
        <v>33704.120000000003</v>
      </c>
      <c r="AF78" s="331">
        <v>69</v>
      </c>
      <c r="AG78" s="332">
        <f t="shared" si="147"/>
        <v>359380</v>
      </c>
      <c r="AH78" s="332">
        <f t="shared" si="148"/>
        <v>5208.405797101449</v>
      </c>
      <c r="AI78" s="334">
        <v>151868</v>
      </c>
      <c r="AJ78" s="334">
        <v>207512</v>
      </c>
      <c r="AK78" s="334"/>
      <c r="AL78" s="334"/>
      <c r="AM78" s="334"/>
      <c r="AN78" s="334">
        <v>12170.5</v>
      </c>
      <c r="AO78" s="335">
        <f t="shared" si="149"/>
        <v>12170.5</v>
      </c>
      <c r="AP78" s="331">
        <v>66</v>
      </c>
      <c r="AQ78" s="332">
        <f t="shared" si="150"/>
        <v>355874.61</v>
      </c>
      <c r="AR78" s="332">
        <f t="shared" si="151"/>
        <v>5392.0395454545451</v>
      </c>
      <c r="AS78" s="334">
        <v>194848.25</v>
      </c>
      <c r="AT78" s="334">
        <v>161026.35999999999</v>
      </c>
      <c r="AU78" s="334"/>
      <c r="AV78" s="334"/>
      <c r="AW78" s="334"/>
      <c r="AX78" s="334">
        <v>21946.5</v>
      </c>
      <c r="AY78" s="335">
        <f t="shared" si="152"/>
        <v>21946.5</v>
      </c>
      <c r="AZ78" s="331">
        <v>62</v>
      </c>
      <c r="BA78" s="332">
        <f t="shared" si="153"/>
        <v>359062.5</v>
      </c>
      <c r="BB78" s="332">
        <f t="shared" si="154"/>
        <v>5791.3306451612907</v>
      </c>
      <c r="BC78" s="334">
        <v>170497.85</v>
      </c>
      <c r="BD78" s="334">
        <v>188564.65</v>
      </c>
      <c r="BE78" s="334"/>
      <c r="BF78" s="334"/>
      <c r="BG78" s="334"/>
      <c r="BH78" s="334">
        <v>37492.29</v>
      </c>
      <c r="BI78" s="335">
        <f t="shared" si="155"/>
        <v>37492.29</v>
      </c>
      <c r="BJ78" s="331">
        <v>74</v>
      </c>
      <c r="BK78" s="332">
        <f t="shared" si="156"/>
        <v>422643.36</v>
      </c>
      <c r="BL78" s="332">
        <f t="shared" si="157"/>
        <v>5711.396756756757</v>
      </c>
      <c r="BM78" s="334">
        <v>247587.36</v>
      </c>
      <c r="BN78" s="334">
        <v>175056</v>
      </c>
      <c r="BO78" s="334"/>
      <c r="BP78" s="334"/>
      <c r="BQ78" s="334"/>
      <c r="BR78" s="334">
        <v>57877.120000000003</v>
      </c>
      <c r="BS78" s="335">
        <f t="shared" si="158"/>
        <v>57877.120000000003</v>
      </c>
      <c r="BT78" s="60">
        <v>69</v>
      </c>
      <c r="BU78" s="332">
        <f t="shared" si="159"/>
        <v>382165.24</v>
      </c>
      <c r="BV78" s="332">
        <f t="shared" si="160"/>
        <v>5538.6266666666661</v>
      </c>
      <c r="BW78" s="61">
        <v>190514.24</v>
      </c>
      <c r="BX78" s="61">
        <v>191651</v>
      </c>
      <c r="BY78" s="61"/>
      <c r="BZ78" s="61"/>
      <c r="CA78" s="61"/>
      <c r="CB78" s="61">
        <v>27743.25</v>
      </c>
      <c r="CC78" s="68">
        <f t="shared" si="161"/>
        <v>27743.25</v>
      </c>
    </row>
    <row r="79" spans="1:81" s="341" customFormat="1" ht="15.95" customHeight="1" x14ac:dyDescent="0.2">
      <c r="A79" s="69"/>
      <c r="B79" s="331"/>
      <c r="C79" s="332">
        <f t="shared" ref="C79:C80" si="164">SUM(E79:I79)</f>
        <v>0</v>
      </c>
      <c r="D79" s="332">
        <f t="shared" si="139"/>
        <v>0</v>
      </c>
      <c r="E79" s="334"/>
      <c r="F79" s="334"/>
      <c r="G79" s="334"/>
      <c r="H79" s="334"/>
      <c r="I79" s="334"/>
      <c r="J79" s="334"/>
      <c r="K79" s="335">
        <f t="shared" si="140"/>
        <v>0</v>
      </c>
      <c r="L79" s="331"/>
      <c r="M79" s="332">
        <f t="shared" ref="M79:M80" si="165">SUM(O79:S79)</f>
        <v>0</v>
      </c>
      <c r="N79" s="332">
        <f t="shared" si="142"/>
        <v>0</v>
      </c>
      <c r="O79" s="334"/>
      <c r="P79" s="334"/>
      <c r="Q79" s="334"/>
      <c r="R79" s="334"/>
      <c r="S79" s="334"/>
      <c r="T79" s="334"/>
      <c r="U79" s="335">
        <f t="shared" si="143"/>
        <v>0</v>
      </c>
      <c r="V79" s="331"/>
      <c r="W79" s="332">
        <f t="shared" si="144"/>
        <v>0</v>
      </c>
      <c r="X79" s="332">
        <f t="shared" si="145"/>
        <v>0</v>
      </c>
      <c r="Y79" s="334"/>
      <c r="Z79" s="334"/>
      <c r="AA79" s="334"/>
      <c r="AB79" s="334"/>
      <c r="AC79" s="334"/>
      <c r="AD79" s="334"/>
      <c r="AE79" s="335">
        <f t="shared" si="146"/>
        <v>0</v>
      </c>
      <c r="AF79" s="331"/>
      <c r="AG79" s="332">
        <f t="shared" si="147"/>
        <v>0</v>
      </c>
      <c r="AH79" s="332">
        <f t="shared" si="148"/>
        <v>0</v>
      </c>
      <c r="AI79" s="334"/>
      <c r="AJ79" s="334"/>
      <c r="AK79" s="334"/>
      <c r="AL79" s="334"/>
      <c r="AM79" s="334"/>
      <c r="AN79" s="334"/>
      <c r="AO79" s="335">
        <f t="shared" si="149"/>
        <v>0</v>
      </c>
      <c r="AP79" s="331"/>
      <c r="AQ79" s="332">
        <f t="shared" si="150"/>
        <v>0</v>
      </c>
      <c r="AR79" s="332">
        <f t="shared" si="151"/>
        <v>0</v>
      </c>
      <c r="AS79" s="334"/>
      <c r="AT79" s="334"/>
      <c r="AU79" s="334"/>
      <c r="AV79" s="334"/>
      <c r="AW79" s="334"/>
      <c r="AX79" s="334"/>
      <c r="AY79" s="335">
        <f t="shared" si="152"/>
        <v>0</v>
      </c>
      <c r="AZ79" s="331"/>
      <c r="BA79" s="332">
        <f t="shared" si="153"/>
        <v>0</v>
      </c>
      <c r="BB79" s="332">
        <f t="shared" si="154"/>
        <v>0</v>
      </c>
      <c r="BC79" s="334"/>
      <c r="BD79" s="334"/>
      <c r="BE79" s="334"/>
      <c r="BF79" s="334"/>
      <c r="BG79" s="334"/>
      <c r="BH79" s="334"/>
      <c r="BI79" s="335">
        <f t="shared" si="155"/>
        <v>0</v>
      </c>
      <c r="BJ79" s="331"/>
      <c r="BK79" s="332">
        <f t="shared" si="156"/>
        <v>0</v>
      </c>
      <c r="BL79" s="332">
        <f t="shared" si="157"/>
        <v>0</v>
      </c>
      <c r="BM79" s="334"/>
      <c r="BN79" s="334"/>
      <c r="BO79" s="334"/>
      <c r="BP79" s="334"/>
      <c r="BQ79" s="334"/>
      <c r="BR79" s="334"/>
      <c r="BS79" s="335">
        <f t="shared" si="158"/>
        <v>0</v>
      </c>
      <c r="BT79" s="60"/>
      <c r="BU79" s="332">
        <f t="shared" si="159"/>
        <v>0</v>
      </c>
      <c r="BV79" s="332">
        <f t="shared" si="160"/>
        <v>0</v>
      </c>
      <c r="BW79" s="61"/>
      <c r="BX79" s="61"/>
      <c r="BY79" s="61"/>
      <c r="BZ79" s="61"/>
      <c r="CA79" s="61"/>
      <c r="CB79" s="61"/>
      <c r="CC79" s="68">
        <f t="shared" si="161"/>
        <v>0</v>
      </c>
    </row>
    <row r="80" spans="1:81" s="341" customFormat="1" ht="15.95" customHeight="1" x14ac:dyDescent="0.2">
      <c r="A80" s="69"/>
      <c r="B80" s="331"/>
      <c r="C80" s="332">
        <f t="shared" si="164"/>
        <v>0</v>
      </c>
      <c r="D80" s="332">
        <f t="shared" si="139"/>
        <v>0</v>
      </c>
      <c r="E80" s="334"/>
      <c r="F80" s="334"/>
      <c r="G80" s="334"/>
      <c r="H80" s="334"/>
      <c r="I80" s="334"/>
      <c r="J80" s="334"/>
      <c r="K80" s="335">
        <f t="shared" si="140"/>
        <v>0</v>
      </c>
      <c r="L80" s="331"/>
      <c r="M80" s="332">
        <f t="shared" si="165"/>
        <v>0</v>
      </c>
      <c r="N80" s="332">
        <f t="shared" si="142"/>
        <v>0</v>
      </c>
      <c r="O80" s="334"/>
      <c r="P80" s="334"/>
      <c r="Q80" s="334"/>
      <c r="R80" s="334"/>
      <c r="S80" s="334"/>
      <c r="T80" s="334"/>
      <c r="U80" s="335">
        <f t="shared" si="143"/>
        <v>0</v>
      </c>
      <c r="V80" s="331"/>
      <c r="W80" s="332">
        <f t="shared" si="144"/>
        <v>0</v>
      </c>
      <c r="X80" s="332">
        <f t="shared" si="145"/>
        <v>0</v>
      </c>
      <c r="Y80" s="334"/>
      <c r="Z80" s="334"/>
      <c r="AA80" s="334"/>
      <c r="AB80" s="334"/>
      <c r="AC80" s="334"/>
      <c r="AD80" s="334"/>
      <c r="AE80" s="335">
        <f t="shared" si="146"/>
        <v>0</v>
      </c>
      <c r="AF80" s="331"/>
      <c r="AG80" s="332">
        <f t="shared" si="147"/>
        <v>0</v>
      </c>
      <c r="AH80" s="332">
        <f t="shared" si="148"/>
        <v>0</v>
      </c>
      <c r="AI80" s="334"/>
      <c r="AJ80" s="334"/>
      <c r="AK80" s="334"/>
      <c r="AL80" s="334"/>
      <c r="AM80" s="334"/>
      <c r="AN80" s="334"/>
      <c r="AO80" s="335">
        <f t="shared" si="149"/>
        <v>0</v>
      </c>
      <c r="AP80" s="331"/>
      <c r="AQ80" s="332">
        <f t="shared" si="150"/>
        <v>0</v>
      </c>
      <c r="AR80" s="332">
        <f t="shared" si="151"/>
        <v>0</v>
      </c>
      <c r="AS80" s="334"/>
      <c r="AT80" s="334"/>
      <c r="AU80" s="334"/>
      <c r="AV80" s="334"/>
      <c r="AW80" s="334"/>
      <c r="AX80" s="334"/>
      <c r="AY80" s="335">
        <f t="shared" si="152"/>
        <v>0</v>
      </c>
      <c r="AZ80" s="331"/>
      <c r="BA80" s="332">
        <f t="shared" si="153"/>
        <v>0</v>
      </c>
      <c r="BB80" s="332">
        <f t="shared" si="154"/>
        <v>0</v>
      </c>
      <c r="BC80" s="334"/>
      <c r="BD80" s="334"/>
      <c r="BE80" s="334"/>
      <c r="BF80" s="334"/>
      <c r="BG80" s="334"/>
      <c r="BH80" s="334"/>
      <c r="BI80" s="335">
        <f t="shared" si="155"/>
        <v>0</v>
      </c>
      <c r="BJ80" s="331"/>
      <c r="BK80" s="332">
        <f t="shared" si="156"/>
        <v>0</v>
      </c>
      <c r="BL80" s="332">
        <f t="shared" si="157"/>
        <v>0</v>
      </c>
      <c r="BM80" s="334"/>
      <c r="BN80" s="334"/>
      <c r="BO80" s="334"/>
      <c r="BP80" s="334"/>
      <c r="BQ80" s="334"/>
      <c r="BR80" s="334"/>
      <c r="BS80" s="335">
        <f t="shared" si="158"/>
        <v>0</v>
      </c>
      <c r="BT80" s="60"/>
      <c r="BU80" s="332">
        <f t="shared" si="159"/>
        <v>0</v>
      </c>
      <c r="BV80" s="332">
        <f t="shared" si="160"/>
        <v>0</v>
      </c>
      <c r="BW80" s="61"/>
      <c r="BX80" s="61"/>
      <c r="BY80" s="61"/>
      <c r="BZ80" s="61"/>
      <c r="CA80" s="61"/>
      <c r="CB80" s="61"/>
      <c r="CC80" s="68">
        <f t="shared" si="161"/>
        <v>0</v>
      </c>
    </row>
    <row r="81" spans="1:81" s="341" customFormat="1" ht="15.95" customHeight="1" x14ac:dyDescent="0.2">
      <c r="A81" s="69"/>
      <c r="B81" s="331"/>
      <c r="C81" s="332">
        <f t="shared" si="162"/>
        <v>0</v>
      </c>
      <c r="D81" s="332">
        <f t="shared" si="139"/>
        <v>0</v>
      </c>
      <c r="E81" s="334"/>
      <c r="F81" s="334"/>
      <c r="G81" s="334"/>
      <c r="H81" s="334"/>
      <c r="I81" s="334"/>
      <c r="J81" s="334"/>
      <c r="K81" s="335">
        <f>IF(J81=0,0,(IF(E82&lt;=J81,E82,J81)))</f>
        <v>0</v>
      </c>
      <c r="L81" s="331"/>
      <c r="M81" s="332">
        <f t="shared" si="163"/>
        <v>0</v>
      </c>
      <c r="N81" s="332">
        <f t="shared" si="142"/>
        <v>0</v>
      </c>
      <c r="O81" s="334"/>
      <c r="P81" s="334"/>
      <c r="Q81" s="334"/>
      <c r="R81" s="334"/>
      <c r="S81" s="334"/>
      <c r="T81" s="334"/>
      <c r="U81" s="335">
        <f>IF(T81=0,0,(IF(O82&lt;=T81,O82,T81)))</f>
        <v>0</v>
      </c>
      <c r="V81" s="331"/>
      <c r="W81" s="332">
        <f t="shared" si="144"/>
        <v>0</v>
      </c>
      <c r="X81" s="332">
        <f t="shared" si="145"/>
        <v>0</v>
      </c>
      <c r="Y81" s="334"/>
      <c r="Z81" s="334"/>
      <c r="AA81" s="334"/>
      <c r="AB81" s="334"/>
      <c r="AC81" s="334"/>
      <c r="AD81" s="334"/>
      <c r="AE81" s="335">
        <f>IF(AD81=0,0,(IF(Y82&lt;=AD81,Y82,AD81)))</f>
        <v>0</v>
      </c>
      <c r="AF81" s="331"/>
      <c r="AG81" s="332">
        <f t="shared" si="147"/>
        <v>0</v>
      </c>
      <c r="AH81" s="332">
        <f t="shared" si="148"/>
        <v>0</v>
      </c>
      <c r="AI81" s="334"/>
      <c r="AJ81" s="334"/>
      <c r="AK81" s="334"/>
      <c r="AL81" s="334"/>
      <c r="AM81" s="334"/>
      <c r="AN81" s="334"/>
      <c r="AO81" s="335">
        <f>IF(AN81=0,0,(IF(AI82&lt;=AN81,AI82,AN81)))</f>
        <v>0</v>
      </c>
      <c r="AP81" s="331"/>
      <c r="AQ81" s="332">
        <f t="shared" si="150"/>
        <v>0</v>
      </c>
      <c r="AR81" s="332">
        <f t="shared" si="151"/>
        <v>0</v>
      </c>
      <c r="AS81" s="334"/>
      <c r="AT81" s="334"/>
      <c r="AU81" s="334"/>
      <c r="AV81" s="334"/>
      <c r="AW81" s="334"/>
      <c r="AX81" s="334"/>
      <c r="AY81" s="335">
        <f>IF(AX81=0,0,(IF(AS82&lt;=AX81,AS82,AX81)))</f>
        <v>0</v>
      </c>
      <c r="AZ81" s="331"/>
      <c r="BA81" s="332">
        <f t="shared" si="153"/>
        <v>0</v>
      </c>
      <c r="BB81" s="332">
        <f t="shared" si="154"/>
        <v>0</v>
      </c>
      <c r="BC81" s="334"/>
      <c r="BD81" s="334"/>
      <c r="BE81" s="334"/>
      <c r="BF81" s="334"/>
      <c r="BG81" s="334"/>
      <c r="BH81" s="334"/>
      <c r="BI81" s="335">
        <f t="shared" si="155"/>
        <v>0</v>
      </c>
      <c r="BJ81" s="331"/>
      <c r="BK81" s="332">
        <f t="shared" si="156"/>
        <v>0</v>
      </c>
      <c r="BL81" s="332">
        <f t="shared" si="157"/>
        <v>0</v>
      </c>
      <c r="BM81" s="334"/>
      <c r="BN81" s="334"/>
      <c r="BO81" s="334"/>
      <c r="BP81" s="334"/>
      <c r="BQ81" s="334"/>
      <c r="BR81" s="334"/>
      <c r="BS81" s="335">
        <f t="shared" si="158"/>
        <v>0</v>
      </c>
      <c r="BT81" s="60"/>
      <c r="BU81" s="332">
        <f t="shared" si="159"/>
        <v>0</v>
      </c>
      <c r="BV81" s="332">
        <f t="shared" si="160"/>
        <v>0</v>
      </c>
      <c r="BW81" s="61"/>
      <c r="BX81" s="61"/>
      <c r="BY81" s="61"/>
      <c r="BZ81" s="61"/>
      <c r="CA81" s="61"/>
      <c r="CB81" s="61"/>
      <c r="CC81" s="68">
        <f t="shared" si="161"/>
        <v>0</v>
      </c>
    </row>
    <row r="82" spans="1:81" s="341" customFormat="1" ht="15.95" customHeight="1" x14ac:dyDescent="0.2">
      <c r="A82" s="69"/>
      <c r="B82" s="331"/>
      <c r="C82" s="332">
        <f t="shared" si="162"/>
        <v>0</v>
      </c>
      <c r="D82" s="332">
        <f t="shared" si="139"/>
        <v>0</v>
      </c>
      <c r="E82" s="334"/>
      <c r="F82" s="334"/>
      <c r="G82" s="334"/>
      <c r="H82" s="334"/>
      <c r="I82" s="334"/>
      <c r="J82" s="334"/>
      <c r="K82" s="335">
        <f>IF(J82=0,0,(IF(E83&lt;=J82,E83,J82)))</f>
        <v>0</v>
      </c>
      <c r="L82" s="331"/>
      <c r="M82" s="332">
        <f t="shared" si="163"/>
        <v>0</v>
      </c>
      <c r="N82" s="332">
        <f t="shared" si="142"/>
        <v>0</v>
      </c>
      <c r="O82" s="334"/>
      <c r="P82" s="334"/>
      <c r="Q82" s="334"/>
      <c r="R82" s="334"/>
      <c r="S82" s="334"/>
      <c r="T82" s="334"/>
      <c r="U82" s="335">
        <f>IF(T82=0,0,(IF(O83&lt;=T82,O83,T82)))</f>
        <v>0</v>
      </c>
      <c r="V82" s="331"/>
      <c r="W82" s="332">
        <f t="shared" si="144"/>
        <v>0</v>
      </c>
      <c r="X82" s="332">
        <f t="shared" si="145"/>
        <v>0</v>
      </c>
      <c r="Y82" s="334"/>
      <c r="Z82" s="334"/>
      <c r="AA82" s="334"/>
      <c r="AB82" s="334"/>
      <c r="AC82" s="334"/>
      <c r="AD82" s="334"/>
      <c r="AE82" s="335">
        <f>IF(AD82=0,0,(IF(Y83&lt;=AD82,Y83,AD82)))</f>
        <v>0</v>
      </c>
      <c r="AF82" s="331"/>
      <c r="AG82" s="332">
        <f t="shared" si="147"/>
        <v>0</v>
      </c>
      <c r="AH82" s="332">
        <f t="shared" si="148"/>
        <v>0</v>
      </c>
      <c r="AI82" s="334"/>
      <c r="AJ82" s="334"/>
      <c r="AK82" s="334"/>
      <c r="AL82" s="334"/>
      <c r="AM82" s="334"/>
      <c r="AN82" s="334"/>
      <c r="AO82" s="335">
        <f>IF(AN82=0,0,(IF(AI83&lt;=AN82,AI83,AN82)))</f>
        <v>0</v>
      </c>
      <c r="AP82" s="331"/>
      <c r="AQ82" s="332">
        <f t="shared" si="150"/>
        <v>0</v>
      </c>
      <c r="AR82" s="332">
        <f t="shared" si="151"/>
        <v>0</v>
      </c>
      <c r="AS82" s="334"/>
      <c r="AT82" s="334"/>
      <c r="AU82" s="334"/>
      <c r="AV82" s="334"/>
      <c r="AW82" s="334"/>
      <c r="AX82" s="334"/>
      <c r="AY82" s="335">
        <f>IF(AX82=0,0,(IF(AS83&lt;=AX82,AS83,AX82)))</f>
        <v>0</v>
      </c>
      <c r="AZ82" s="331"/>
      <c r="BA82" s="332">
        <f t="shared" si="153"/>
        <v>0</v>
      </c>
      <c r="BB82" s="332">
        <f t="shared" si="154"/>
        <v>0</v>
      </c>
      <c r="BC82" s="334"/>
      <c r="BD82" s="334"/>
      <c r="BE82" s="334"/>
      <c r="BF82" s="334"/>
      <c r="BG82" s="334"/>
      <c r="BH82" s="334"/>
      <c r="BI82" s="335">
        <f t="shared" si="155"/>
        <v>0</v>
      </c>
      <c r="BJ82" s="331"/>
      <c r="BK82" s="332">
        <f t="shared" si="156"/>
        <v>0</v>
      </c>
      <c r="BL82" s="332">
        <f t="shared" si="157"/>
        <v>0</v>
      </c>
      <c r="BM82" s="334"/>
      <c r="BN82" s="334"/>
      <c r="BO82" s="334"/>
      <c r="BP82" s="334"/>
      <c r="BQ82" s="334"/>
      <c r="BR82" s="334"/>
      <c r="BS82" s="335">
        <f t="shared" si="158"/>
        <v>0</v>
      </c>
      <c r="BT82" s="60"/>
      <c r="BU82" s="332">
        <f t="shared" si="159"/>
        <v>0</v>
      </c>
      <c r="BV82" s="332">
        <f t="shared" si="160"/>
        <v>0</v>
      </c>
      <c r="BW82" s="61"/>
      <c r="BX82" s="61"/>
      <c r="BY82" s="61"/>
      <c r="BZ82" s="61"/>
      <c r="CA82" s="61"/>
      <c r="CB82" s="61"/>
      <c r="CC82" s="68">
        <f t="shared" si="161"/>
        <v>0</v>
      </c>
    </row>
    <row r="83" spans="1:81" s="341" customFormat="1" ht="15.95" customHeight="1" x14ac:dyDescent="0.2">
      <c r="A83" s="69"/>
      <c r="B83" s="331"/>
      <c r="C83" s="332">
        <f t="shared" si="162"/>
        <v>0</v>
      </c>
      <c r="D83" s="332">
        <f t="shared" si="139"/>
        <v>0</v>
      </c>
      <c r="E83" s="334"/>
      <c r="F83" s="334"/>
      <c r="G83" s="334"/>
      <c r="H83" s="334"/>
      <c r="I83" s="334"/>
      <c r="J83" s="334"/>
      <c r="K83" s="335">
        <f>IF(J83=0,0,(IF(#REF!&lt;=J83,#REF!,J83)))</f>
        <v>0</v>
      </c>
      <c r="L83" s="331"/>
      <c r="M83" s="332">
        <f t="shared" si="163"/>
        <v>0</v>
      </c>
      <c r="N83" s="332">
        <f t="shared" si="142"/>
        <v>0</v>
      </c>
      <c r="O83" s="334"/>
      <c r="P83" s="334"/>
      <c r="Q83" s="334"/>
      <c r="R83" s="334"/>
      <c r="S83" s="334"/>
      <c r="T83" s="334"/>
      <c r="U83" s="335">
        <f>IF(T83=0,0,(IF(#REF!&lt;=T83,#REF!,T83)))</f>
        <v>0</v>
      </c>
      <c r="V83" s="331"/>
      <c r="W83" s="332">
        <f t="shared" si="144"/>
        <v>0</v>
      </c>
      <c r="X83" s="332">
        <f t="shared" si="145"/>
        <v>0</v>
      </c>
      <c r="Y83" s="334"/>
      <c r="Z83" s="334"/>
      <c r="AA83" s="334"/>
      <c r="AB83" s="334"/>
      <c r="AC83" s="334"/>
      <c r="AD83" s="334"/>
      <c r="AE83" s="335">
        <f>IF(AD83=0,0,(IF(#REF!&lt;=AD83,#REF!,AD83)))</f>
        <v>0</v>
      </c>
      <c r="AF83" s="331"/>
      <c r="AG83" s="332">
        <f t="shared" si="147"/>
        <v>0</v>
      </c>
      <c r="AH83" s="332">
        <f t="shared" si="148"/>
        <v>0</v>
      </c>
      <c r="AI83" s="334"/>
      <c r="AJ83" s="334"/>
      <c r="AK83" s="334"/>
      <c r="AL83" s="334"/>
      <c r="AM83" s="334"/>
      <c r="AN83" s="334"/>
      <c r="AO83" s="335">
        <f>IF(AN83=0,0,(IF(#REF!&lt;=AN83,#REF!,AN83)))</f>
        <v>0</v>
      </c>
      <c r="AP83" s="331"/>
      <c r="AQ83" s="332">
        <f t="shared" si="150"/>
        <v>0</v>
      </c>
      <c r="AR83" s="332">
        <f t="shared" si="151"/>
        <v>0</v>
      </c>
      <c r="AS83" s="334"/>
      <c r="AT83" s="334"/>
      <c r="AU83" s="334"/>
      <c r="AV83" s="334"/>
      <c r="AW83" s="334"/>
      <c r="AX83" s="334"/>
      <c r="AY83" s="335">
        <f>IF(AX83=0,0,(IF(#REF!&lt;=AX83,#REF!,AX83)))</f>
        <v>0</v>
      </c>
      <c r="AZ83" s="331"/>
      <c r="BA83" s="332">
        <f>SUM(BC83:BG83)</f>
        <v>0</v>
      </c>
      <c r="BB83" s="332">
        <f t="shared" si="154"/>
        <v>0</v>
      </c>
      <c r="BC83" s="334"/>
      <c r="BD83" s="334"/>
      <c r="BE83" s="334"/>
      <c r="BF83" s="334"/>
      <c r="BG83" s="334"/>
      <c r="BH83" s="334"/>
      <c r="BI83" s="335">
        <f t="shared" si="155"/>
        <v>0</v>
      </c>
      <c r="BJ83" s="331"/>
      <c r="BK83" s="332">
        <f t="shared" si="156"/>
        <v>0</v>
      </c>
      <c r="BL83" s="332">
        <f t="shared" si="157"/>
        <v>0</v>
      </c>
      <c r="BM83" s="334"/>
      <c r="BN83" s="334"/>
      <c r="BO83" s="334"/>
      <c r="BP83" s="334"/>
      <c r="BQ83" s="334"/>
      <c r="BR83" s="334"/>
      <c r="BS83" s="335">
        <f t="shared" si="158"/>
        <v>0</v>
      </c>
      <c r="BT83" s="60"/>
      <c r="BU83" s="332">
        <f t="shared" si="159"/>
        <v>0</v>
      </c>
      <c r="BV83" s="332">
        <f t="shared" si="160"/>
        <v>0</v>
      </c>
      <c r="BW83" s="61"/>
      <c r="BX83" s="61"/>
      <c r="BY83" s="61"/>
      <c r="BZ83" s="61"/>
      <c r="CA83" s="61"/>
      <c r="CB83" s="61"/>
      <c r="CC83" s="68">
        <f t="shared" si="161"/>
        <v>0</v>
      </c>
    </row>
    <row r="84" spans="1:81" ht="15.95" customHeight="1" x14ac:dyDescent="0.2">
      <c r="A84" s="342" t="s">
        <v>92</v>
      </c>
      <c r="B84" s="331"/>
      <c r="C84" s="332"/>
      <c r="D84" s="332"/>
      <c r="E84" s="334"/>
      <c r="F84" s="334"/>
      <c r="G84" s="334"/>
      <c r="H84" s="334"/>
      <c r="I84" s="334"/>
      <c r="J84" s="334"/>
      <c r="K84" s="335"/>
      <c r="L84" s="331"/>
      <c r="M84" s="332"/>
      <c r="N84" s="332"/>
      <c r="O84" s="334"/>
      <c r="P84" s="334"/>
      <c r="Q84" s="334"/>
      <c r="R84" s="334"/>
      <c r="S84" s="334"/>
      <c r="T84" s="334"/>
      <c r="U84" s="335"/>
      <c r="V84" s="331"/>
      <c r="W84" s="332"/>
      <c r="X84" s="332"/>
      <c r="Y84" s="334"/>
      <c r="Z84" s="334"/>
      <c r="AA84" s="334"/>
      <c r="AB84" s="334"/>
      <c r="AC84" s="334"/>
      <c r="AD84" s="334"/>
      <c r="AE84" s="335"/>
      <c r="AF84" s="331"/>
      <c r="AG84" s="332"/>
      <c r="AH84" s="332"/>
      <c r="AI84" s="334"/>
      <c r="AJ84" s="334"/>
      <c r="AK84" s="334"/>
      <c r="AL84" s="334"/>
      <c r="AM84" s="334"/>
      <c r="AN84" s="334"/>
      <c r="AO84" s="335"/>
      <c r="AP84" s="331"/>
      <c r="AQ84" s="332"/>
      <c r="AR84" s="332"/>
      <c r="AS84" s="334"/>
      <c r="AT84" s="334"/>
      <c r="AU84" s="334"/>
      <c r="AV84" s="334"/>
      <c r="AW84" s="334"/>
      <c r="AX84" s="334"/>
      <c r="AY84" s="335"/>
      <c r="AZ84" s="331"/>
      <c r="BA84" s="332"/>
      <c r="BB84" s="332"/>
      <c r="BC84" s="334"/>
      <c r="BD84" s="334"/>
      <c r="BE84" s="334"/>
      <c r="BF84" s="334"/>
      <c r="BG84" s="334"/>
      <c r="BH84" s="334"/>
      <c r="BI84" s="335"/>
      <c r="BJ84" s="331"/>
      <c r="BK84" s="332"/>
      <c r="BL84" s="332"/>
      <c r="BM84" s="334"/>
      <c r="BN84" s="334"/>
      <c r="BO84" s="334"/>
      <c r="BP84" s="334"/>
      <c r="BQ84" s="334"/>
      <c r="BR84" s="334"/>
      <c r="BS84" s="335"/>
      <c r="BT84" s="331"/>
      <c r="BU84" s="332"/>
      <c r="BV84" s="332"/>
      <c r="BW84" s="334"/>
      <c r="BX84" s="334"/>
      <c r="BY84" s="334"/>
      <c r="BZ84" s="334"/>
      <c r="CA84" s="334"/>
      <c r="CB84" s="334"/>
      <c r="CC84" s="335"/>
    </row>
    <row r="85" spans="1:81" s="341" customFormat="1" ht="15.95" customHeight="1" x14ac:dyDescent="0.2">
      <c r="A85" s="343" t="s">
        <v>99</v>
      </c>
      <c r="B85" s="344">
        <f>SUM(B$74:B84)</f>
        <v>252</v>
      </c>
      <c r="C85" s="332">
        <f>SUM(C$74:C84)</f>
        <v>902759.87999999989</v>
      </c>
      <c r="D85" s="332">
        <f>IFERROR(C85/B85,0)</f>
        <v>3582.3804761904757</v>
      </c>
      <c r="E85" s="345">
        <f>SUM(E$74:E84)</f>
        <v>475579.22</v>
      </c>
      <c r="F85" s="345">
        <f>SUM(F$74:F84)</f>
        <v>427180.66</v>
      </c>
      <c r="G85" s="345">
        <f>SUM(G$74:G84)</f>
        <v>0</v>
      </c>
      <c r="H85" s="345">
        <f>SUM(H$74:H84)</f>
        <v>0</v>
      </c>
      <c r="I85" s="345">
        <f>SUM(I$74:I84)</f>
        <v>0</v>
      </c>
      <c r="J85" s="345">
        <f>SUM(J$74:J84)</f>
        <v>174751.76</v>
      </c>
      <c r="K85" s="335">
        <f>SUM(K$74:K84)</f>
        <v>174751.76</v>
      </c>
      <c r="L85" s="344">
        <f>SUM(L$74:L84)</f>
        <v>250</v>
      </c>
      <c r="M85" s="332">
        <f>SUM(M$74:M84)</f>
        <v>943208.36</v>
      </c>
      <c r="N85" s="332">
        <f>IFERROR(M85/L85,0)</f>
        <v>3772.8334399999999</v>
      </c>
      <c r="O85" s="345">
        <f>SUM(O$74:O84)</f>
        <v>496045.49</v>
      </c>
      <c r="P85" s="345">
        <f>SUM(P$74:P84)</f>
        <v>447162.87</v>
      </c>
      <c r="Q85" s="345">
        <f>SUM(Q$74:Q84)</f>
        <v>0</v>
      </c>
      <c r="R85" s="345">
        <f>SUM(R$74:R84)</f>
        <v>0</v>
      </c>
      <c r="S85" s="345">
        <f>SUM(S$74:S84)</f>
        <v>0</v>
      </c>
      <c r="T85" s="345">
        <f>SUM(T$74:T84)</f>
        <v>168239.37</v>
      </c>
      <c r="U85" s="335">
        <f>SUM(U$74:U84)</f>
        <v>168239.37</v>
      </c>
      <c r="V85" s="344">
        <f>SUM(V$74:V84)</f>
        <v>237</v>
      </c>
      <c r="W85" s="332">
        <f>SUM(W$74:W84)</f>
        <v>895414.16999999993</v>
      </c>
      <c r="X85" s="332">
        <f>IFERROR(W85/V85,0)</f>
        <v>3778.1188607594931</v>
      </c>
      <c r="Y85" s="345">
        <f>SUM(Y$74:Y84)</f>
        <v>473340.58999999997</v>
      </c>
      <c r="Z85" s="345">
        <f>SUM(Z$74:Z84)</f>
        <v>422073.58</v>
      </c>
      <c r="AA85" s="345">
        <f>SUM(AA$74:AA84)</f>
        <v>0</v>
      </c>
      <c r="AB85" s="345">
        <f>SUM(AB$74:AB84)</f>
        <v>0</v>
      </c>
      <c r="AC85" s="345">
        <f>SUM(AC$74:AC84)</f>
        <v>0</v>
      </c>
      <c r="AD85" s="345">
        <f>SUM(AD$74:AD84)</f>
        <v>179187.1</v>
      </c>
      <c r="AE85" s="335">
        <f>SUM(AE$74:AE84)</f>
        <v>156408.99</v>
      </c>
      <c r="AF85" s="344">
        <f>SUM(AF$74:AF84)</f>
        <v>217</v>
      </c>
      <c r="AG85" s="332">
        <f>SUM(AG$74:AG84)</f>
        <v>833031.65</v>
      </c>
      <c r="AH85" s="332">
        <f>IFERROR(AG85/AF85,0)</f>
        <v>3838.8555299539171</v>
      </c>
      <c r="AI85" s="345">
        <f>SUM(AI$74:AI84)</f>
        <v>429881.62</v>
      </c>
      <c r="AJ85" s="345">
        <f>SUM(AJ$74:AJ84)</f>
        <v>403150.03</v>
      </c>
      <c r="AK85" s="345">
        <f>SUM(AK$74:AK84)</f>
        <v>0</v>
      </c>
      <c r="AL85" s="345">
        <f>SUM(AL$74:AL84)</f>
        <v>0</v>
      </c>
      <c r="AM85" s="345">
        <f>SUM(AM$74:AM84)</f>
        <v>0</v>
      </c>
      <c r="AN85" s="345">
        <f>SUM(AN$74:AN84)</f>
        <v>142106.60999999999</v>
      </c>
      <c r="AO85" s="335">
        <f>SUM(AO$74:AO84)</f>
        <v>132169.5</v>
      </c>
      <c r="AP85" s="344">
        <f>SUM(AP$74:AP84)</f>
        <v>217</v>
      </c>
      <c r="AQ85" s="332">
        <f>SUM(AQ$74:AQ84)</f>
        <v>841554.17</v>
      </c>
      <c r="AR85" s="332">
        <f>IFERROR(AQ85/AP85,0)</f>
        <v>3878.1298156682028</v>
      </c>
      <c r="AS85" s="345">
        <f>SUM(AS$74:AS84)</f>
        <v>499440.5</v>
      </c>
      <c r="AT85" s="345">
        <f>SUM(AT$74:AT84)</f>
        <v>342113.67</v>
      </c>
      <c r="AU85" s="345">
        <f>SUM(AU$74:AU84)</f>
        <v>0</v>
      </c>
      <c r="AV85" s="345">
        <f>SUM(AV$74:AV84)</f>
        <v>0</v>
      </c>
      <c r="AW85" s="345">
        <f>SUM(AW$74:AW84)</f>
        <v>0</v>
      </c>
      <c r="AX85" s="345">
        <f>SUM(AX$74:AX84)</f>
        <v>147537.98000000001</v>
      </c>
      <c r="AY85" s="335">
        <f>SUM(AY$74:AY84)</f>
        <v>132463.38</v>
      </c>
      <c r="AZ85" s="344">
        <f>SUM(AZ$74:AZ84)</f>
        <v>203</v>
      </c>
      <c r="BA85" s="332">
        <f>SUM(BA$74:BA84)</f>
        <v>841867.37</v>
      </c>
      <c r="BB85" s="332">
        <f>IFERROR(BA85/AZ85,0)</f>
        <v>4147.1299014778324</v>
      </c>
      <c r="BC85" s="345">
        <f>SUM(BC$74:BC84)</f>
        <v>459383.44999999995</v>
      </c>
      <c r="BD85" s="345">
        <f>SUM(BD$74:BD84)</f>
        <v>382483.92000000004</v>
      </c>
      <c r="BE85" s="345">
        <f>SUM(BE$74:BE84)</f>
        <v>0</v>
      </c>
      <c r="BF85" s="345">
        <f>SUM(BF$74:BF84)</f>
        <v>0</v>
      </c>
      <c r="BG85" s="345">
        <f>SUM(BG$74:BG84)</f>
        <v>0</v>
      </c>
      <c r="BH85" s="345">
        <f>SUM(BH$74:BH84)</f>
        <v>224833.79</v>
      </c>
      <c r="BI85" s="335">
        <f>SUM(BI$74:BI84)</f>
        <v>205720.79</v>
      </c>
      <c r="BJ85" s="344">
        <f>SUM(BJ$74:BJ84)</f>
        <v>240</v>
      </c>
      <c r="BK85" s="332">
        <f>SUM(BK$74:BK84)</f>
        <v>1014080.0399999999</v>
      </c>
      <c r="BL85" s="332">
        <f>IFERROR(BK85/BJ85,0)</f>
        <v>4225.3334999999997</v>
      </c>
      <c r="BM85" s="345">
        <f>SUM(BM$74:BM84)</f>
        <v>621185.94999999995</v>
      </c>
      <c r="BN85" s="345">
        <f>SUM(BN$74:BN84)</f>
        <v>392894.08999999997</v>
      </c>
      <c r="BO85" s="345">
        <f>SUM(BO$74:BO84)</f>
        <v>0</v>
      </c>
      <c r="BP85" s="345">
        <f>SUM(BP$74:BP84)</f>
        <v>0</v>
      </c>
      <c r="BQ85" s="345">
        <f>SUM(BQ$74:BQ84)</f>
        <v>0</v>
      </c>
      <c r="BR85" s="345">
        <f>SUM(BR$74:BR84)</f>
        <v>223085.24</v>
      </c>
      <c r="BS85" s="335">
        <f>SUM(BS$74:BS84)</f>
        <v>205236.24</v>
      </c>
      <c r="BT85" s="344">
        <f>SUM(BT$74:BT84)</f>
        <v>233</v>
      </c>
      <c r="BU85" s="332">
        <f>SUM(BU$74:BU84)</f>
        <v>981581.55</v>
      </c>
      <c r="BV85" s="332">
        <f>IFERROR(BU85/BT85,0)</f>
        <v>4212.7963519313307</v>
      </c>
      <c r="BW85" s="345">
        <f>SUM(BW$74:BW84)</f>
        <v>516349.89</v>
      </c>
      <c r="BX85" s="345">
        <f>SUM(BX$74:BX84)</f>
        <v>465231.66000000003</v>
      </c>
      <c r="BY85" s="345">
        <f>SUM(BY$74:BY84)</f>
        <v>0</v>
      </c>
      <c r="BZ85" s="345">
        <f>SUM(BZ$74:BZ84)</f>
        <v>0</v>
      </c>
      <c r="CA85" s="345">
        <f>SUM(CA$74:CA84)</f>
        <v>0</v>
      </c>
      <c r="CB85" s="345">
        <f>SUM(CB$74:CB84)</f>
        <v>120024.87</v>
      </c>
      <c r="CC85" s="335">
        <f>SUM(CC$74:CC84)</f>
        <v>87787.209999999992</v>
      </c>
    </row>
    <row r="86" spans="1:81" s="341" customFormat="1" ht="15.95" customHeight="1" x14ac:dyDescent="0.2">
      <c r="A86" s="338"/>
      <c r="B86" s="331"/>
      <c r="C86" s="332"/>
      <c r="D86" s="332"/>
      <c r="E86" s="334"/>
      <c r="F86" s="334"/>
      <c r="G86" s="334"/>
      <c r="H86" s="334"/>
      <c r="I86" s="334"/>
      <c r="J86" s="334"/>
      <c r="K86" s="335"/>
      <c r="L86" s="331"/>
      <c r="M86" s="332"/>
      <c r="N86" s="332"/>
      <c r="O86" s="334"/>
      <c r="P86" s="334"/>
      <c r="Q86" s="334"/>
      <c r="R86" s="334"/>
      <c r="S86" s="334"/>
      <c r="T86" s="334"/>
      <c r="U86" s="335"/>
      <c r="V86" s="331"/>
      <c r="W86" s="332"/>
      <c r="X86" s="332"/>
      <c r="Y86" s="334"/>
      <c r="Z86" s="334"/>
      <c r="AA86" s="334"/>
      <c r="AB86" s="334"/>
      <c r="AC86" s="334"/>
      <c r="AD86" s="334"/>
      <c r="AE86" s="335"/>
      <c r="AF86" s="331"/>
      <c r="AG86" s="332"/>
      <c r="AH86" s="332"/>
      <c r="AI86" s="334"/>
      <c r="AJ86" s="334"/>
      <c r="AK86" s="334"/>
      <c r="AL86" s="334"/>
      <c r="AM86" s="334"/>
      <c r="AN86" s="334"/>
      <c r="AO86" s="335"/>
      <c r="AP86" s="331"/>
      <c r="AQ86" s="332"/>
      <c r="AR86" s="332"/>
      <c r="AS86" s="334"/>
      <c r="AT86" s="334"/>
      <c r="AU86" s="334"/>
      <c r="AV86" s="334"/>
      <c r="AW86" s="334"/>
      <c r="AX86" s="334"/>
      <c r="AY86" s="335"/>
      <c r="AZ86" s="331"/>
      <c r="BA86" s="332"/>
      <c r="BB86" s="332"/>
      <c r="BC86" s="334"/>
      <c r="BD86" s="334"/>
      <c r="BE86" s="334"/>
      <c r="BF86" s="334"/>
      <c r="BG86" s="334"/>
      <c r="BH86" s="334"/>
      <c r="BI86" s="335"/>
      <c r="BJ86" s="331"/>
      <c r="BK86" s="332"/>
      <c r="BL86" s="332"/>
      <c r="BM86" s="334"/>
      <c r="BN86" s="334"/>
      <c r="BO86" s="334"/>
      <c r="BP86" s="334"/>
      <c r="BQ86" s="334"/>
      <c r="BR86" s="334"/>
      <c r="BS86" s="335"/>
      <c r="BT86" s="331"/>
      <c r="BU86" s="332"/>
      <c r="BV86" s="332"/>
      <c r="BW86" s="334"/>
      <c r="BX86" s="334"/>
      <c r="BY86" s="334"/>
      <c r="BZ86" s="334"/>
      <c r="CA86" s="334"/>
      <c r="CB86" s="334"/>
      <c r="CC86" s="335"/>
    </row>
    <row r="87" spans="1:81" s="341" customFormat="1" ht="15.95" customHeight="1" x14ac:dyDescent="0.2">
      <c r="A87" s="343" t="s">
        <v>118</v>
      </c>
      <c r="B87" s="344">
        <f>SUM(B85,B72)</f>
        <v>462</v>
      </c>
      <c r="C87" s="332">
        <f>SUM(C85,C72)</f>
        <v>1215026.8499999999</v>
      </c>
      <c r="D87" s="332">
        <f>IFERROR(C87/B87,0)</f>
        <v>2629.9282467532466</v>
      </c>
      <c r="E87" s="345">
        <f t="shared" ref="E87:M87" si="166">SUM(E85,E72)</f>
        <v>475579.22</v>
      </c>
      <c r="F87" s="345">
        <f t="shared" si="166"/>
        <v>645909.63</v>
      </c>
      <c r="G87" s="345">
        <f t="shared" si="166"/>
        <v>50715</v>
      </c>
      <c r="H87" s="345">
        <f t="shared" si="166"/>
        <v>42823</v>
      </c>
      <c r="I87" s="345">
        <f t="shared" si="166"/>
        <v>0</v>
      </c>
      <c r="J87" s="345">
        <f t="shared" si="166"/>
        <v>257144.76</v>
      </c>
      <c r="K87" s="335">
        <f t="shared" si="166"/>
        <v>174751.76</v>
      </c>
      <c r="L87" s="344">
        <f t="shared" si="166"/>
        <v>536</v>
      </c>
      <c r="M87" s="332">
        <f t="shared" si="166"/>
        <v>1388605.58</v>
      </c>
      <c r="N87" s="332">
        <f>IFERROR(M87/L87,0)</f>
        <v>2590.6820522388061</v>
      </c>
      <c r="O87" s="345">
        <f t="shared" ref="O87:W87" si="167">SUM(O85,O72)</f>
        <v>496045.49</v>
      </c>
      <c r="P87" s="345">
        <f t="shared" si="167"/>
        <v>755742.09</v>
      </c>
      <c r="Q87" s="345">
        <f t="shared" si="167"/>
        <v>86660</v>
      </c>
      <c r="R87" s="345">
        <f t="shared" si="167"/>
        <v>50158</v>
      </c>
      <c r="S87" s="345">
        <f t="shared" si="167"/>
        <v>0</v>
      </c>
      <c r="T87" s="345">
        <f t="shared" si="167"/>
        <v>294049.37</v>
      </c>
      <c r="U87" s="335">
        <f t="shared" si="167"/>
        <v>168239.37</v>
      </c>
      <c r="V87" s="344">
        <f t="shared" si="167"/>
        <v>324</v>
      </c>
      <c r="W87" s="332">
        <f t="shared" si="167"/>
        <v>1286688.22</v>
      </c>
      <c r="X87" s="332">
        <f>IFERROR(W87/V87,0)</f>
        <v>3971.2599382716048</v>
      </c>
      <c r="Y87" s="345">
        <f t="shared" ref="Y87:AG87" si="168">SUM(Y85,Y72)</f>
        <v>473340.58999999997</v>
      </c>
      <c r="Z87" s="345">
        <f t="shared" si="168"/>
        <v>656305.63</v>
      </c>
      <c r="AA87" s="345">
        <f t="shared" si="168"/>
        <v>110265</v>
      </c>
      <c r="AB87" s="345">
        <f t="shared" si="168"/>
        <v>46777</v>
      </c>
      <c r="AC87" s="345">
        <f t="shared" si="168"/>
        <v>0</v>
      </c>
      <c r="AD87" s="345">
        <f t="shared" si="168"/>
        <v>333031.09999999998</v>
      </c>
      <c r="AE87" s="335">
        <f t="shared" si="168"/>
        <v>156408.99</v>
      </c>
      <c r="AF87" s="344">
        <f t="shared" si="168"/>
        <v>297</v>
      </c>
      <c r="AG87" s="332">
        <f t="shared" si="168"/>
        <v>1136452.79</v>
      </c>
      <c r="AH87" s="332">
        <f>IFERROR(AG87/AF87,0)</f>
        <v>3826.4403703703706</v>
      </c>
      <c r="AI87" s="345">
        <f t="shared" ref="AI87:AQ87" si="169">SUM(AI85,AI72)</f>
        <v>429881.62</v>
      </c>
      <c r="AJ87" s="345">
        <f t="shared" si="169"/>
        <v>623022.17000000004</v>
      </c>
      <c r="AK87" s="345">
        <f t="shared" si="169"/>
        <v>39401</v>
      </c>
      <c r="AL87" s="345">
        <f t="shared" si="169"/>
        <v>44148</v>
      </c>
      <c r="AM87" s="345">
        <f t="shared" si="169"/>
        <v>0</v>
      </c>
      <c r="AN87" s="345">
        <f t="shared" si="169"/>
        <v>223500.61</v>
      </c>
      <c r="AO87" s="335">
        <f t="shared" si="169"/>
        <v>132169.5</v>
      </c>
      <c r="AP87" s="344">
        <f t="shared" si="169"/>
        <v>366</v>
      </c>
      <c r="AQ87" s="332">
        <f t="shared" si="169"/>
        <v>1122571.71</v>
      </c>
      <c r="AR87" s="332">
        <f>IFERROR(AQ87/AP87,0)</f>
        <v>3067.1358196721312</v>
      </c>
      <c r="AS87" s="345">
        <f t="shared" ref="AS87:BA87" si="170">SUM(AS85,AS72)</f>
        <v>499440.5</v>
      </c>
      <c r="AT87" s="345">
        <f t="shared" si="170"/>
        <v>549304.21</v>
      </c>
      <c r="AU87" s="345">
        <f t="shared" si="170"/>
        <v>25841</v>
      </c>
      <c r="AV87" s="345">
        <f t="shared" si="170"/>
        <v>47986</v>
      </c>
      <c r="AW87" s="345">
        <f t="shared" si="170"/>
        <v>0</v>
      </c>
      <c r="AX87" s="345">
        <f t="shared" si="170"/>
        <v>257458.71000000002</v>
      </c>
      <c r="AY87" s="335">
        <f t="shared" si="170"/>
        <v>132463.38</v>
      </c>
      <c r="AZ87" s="344">
        <f t="shared" si="170"/>
        <v>296</v>
      </c>
      <c r="BA87" s="332">
        <f t="shared" si="170"/>
        <v>1000794.61</v>
      </c>
      <c r="BB87" s="332">
        <f>IFERROR(BA87/AZ87,0)</f>
        <v>3381.0628716216215</v>
      </c>
      <c r="BC87" s="345">
        <f t="shared" ref="BC87:BK87" si="171">SUM(BC85,BC72)</f>
        <v>459383.44999999995</v>
      </c>
      <c r="BD87" s="345">
        <f t="shared" si="171"/>
        <v>488050.16000000003</v>
      </c>
      <c r="BE87" s="345">
        <f t="shared" si="171"/>
        <v>21718</v>
      </c>
      <c r="BF87" s="345">
        <f t="shared" si="171"/>
        <v>31643</v>
      </c>
      <c r="BG87" s="345">
        <f t="shared" si="171"/>
        <v>0</v>
      </c>
      <c r="BH87" s="345">
        <f t="shared" si="171"/>
        <v>299097.53000000003</v>
      </c>
      <c r="BI87" s="335">
        <f t="shared" si="171"/>
        <v>205720.79</v>
      </c>
      <c r="BJ87" s="344">
        <f t="shared" si="171"/>
        <v>347</v>
      </c>
      <c r="BK87" s="332">
        <f t="shared" si="171"/>
        <v>1194063.5299999998</v>
      </c>
      <c r="BL87" s="332">
        <f>IFERROR(BK87/BJ87,0)</f>
        <v>3441.1052737752157</v>
      </c>
      <c r="BM87" s="345">
        <f t="shared" ref="BM87:BU87" si="172">SUM(BM85,BM72)</f>
        <v>621185.94999999995</v>
      </c>
      <c r="BN87" s="345">
        <f t="shared" si="172"/>
        <v>527468.57999999996</v>
      </c>
      <c r="BO87" s="345">
        <f t="shared" si="172"/>
        <v>21953</v>
      </c>
      <c r="BP87" s="345">
        <f t="shared" si="172"/>
        <v>23456</v>
      </c>
      <c r="BQ87" s="345">
        <f t="shared" si="172"/>
        <v>0</v>
      </c>
      <c r="BR87" s="345">
        <f t="shared" si="172"/>
        <v>282928.23</v>
      </c>
      <c r="BS87" s="335">
        <f t="shared" si="172"/>
        <v>205236.24</v>
      </c>
      <c r="BT87" s="344">
        <f t="shared" si="172"/>
        <v>365</v>
      </c>
      <c r="BU87" s="332">
        <f t="shared" si="172"/>
        <v>1236091.72</v>
      </c>
      <c r="BV87" s="332">
        <f>IFERROR(BU87/BT87,0)</f>
        <v>3386.5526575342465</v>
      </c>
      <c r="BW87" s="345">
        <f t="shared" ref="BW87:CC87" si="173">SUM(BW85,BW72)</f>
        <v>516349.89</v>
      </c>
      <c r="BX87" s="345">
        <f t="shared" si="173"/>
        <v>659127.87000000011</v>
      </c>
      <c r="BY87" s="345">
        <f t="shared" si="173"/>
        <v>39926.49</v>
      </c>
      <c r="BZ87" s="345">
        <f t="shared" si="173"/>
        <v>20687.47</v>
      </c>
      <c r="CA87" s="345">
        <f t="shared" si="173"/>
        <v>0</v>
      </c>
      <c r="CB87" s="345">
        <f t="shared" si="173"/>
        <v>204043.03</v>
      </c>
      <c r="CC87" s="335">
        <f t="shared" si="173"/>
        <v>87787.209999999992</v>
      </c>
    </row>
    <row r="88" spans="1:81" ht="15.95" customHeight="1" x14ac:dyDescent="0.2">
      <c r="A88" s="338"/>
      <c r="B88" s="331"/>
      <c r="C88" s="332"/>
      <c r="D88" s="332"/>
      <c r="E88" s="334"/>
      <c r="F88" s="334"/>
      <c r="G88" s="334"/>
      <c r="H88" s="334"/>
      <c r="I88" s="334"/>
      <c r="J88" s="334"/>
      <c r="K88" s="335"/>
      <c r="L88" s="331"/>
      <c r="M88" s="332"/>
      <c r="N88" s="332"/>
      <c r="O88" s="334"/>
      <c r="P88" s="334"/>
      <c r="Q88" s="334"/>
      <c r="R88" s="334"/>
      <c r="S88" s="334"/>
      <c r="T88" s="334"/>
      <c r="U88" s="335"/>
      <c r="V88" s="331"/>
      <c r="W88" s="332"/>
      <c r="X88" s="332"/>
      <c r="Y88" s="334"/>
      <c r="Z88" s="334"/>
      <c r="AA88" s="334"/>
      <c r="AB88" s="334"/>
      <c r="AC88" s="334"/>
      <c r="AD88" s="334"/>
      <c r="AE88" s="335"/>
      <c r="AF88" s="331"/>
      <c r="AG88" s="332"/>
      <c r="AH88" s="332"/>
      <c r="AI88" s="334"/>
      <c r="AJ88" s="334"/>
      <c r="AK88" s="334"/>
      <c r="AL88" s="334"/>
      <c r="AM88" s="334"/>
      <c r="AN88" s="334"/>
      <c r="AO88" s="335"/>
      <c r="AP88" s="331"/>
      <c r="AQ88" s="332"/>
      <c r="AR88" s="332"/>
      <c r="AS88" s="334"/>
      <c r="AT88" s="334"/>
      <c r="AU88" s="334"/>
      <c r="AV88" s="334"/>
      <c r="AW88" s="334"/>
      <c r="AX88" s="334"/>
      <c r="AY88" s="335"/>
      <c r="AZ88" s="331"/>
      <c r="BA88" s="332"/>
      <c r="BB88" s="332"/>
      <c r="BC88" s="334"/>
      <c r="BD88" s="334"/>
      <c r="BE88" s="334"/>
      <c r="BF88" s="334"/>
      <c r="BG88" s="334"/>
      <c r="BH88" s="334"/>
      <c r="BI88" s="335"/>
      <c r="BJ88" s="331"/>
      <c r="BK88" s="332"/>
      <c r="BL88" s="332"/>
      <c r="BM88" s="334"/>
      <c r="BN88" s="334"/>
      <c r="BO88" s="334"/>
      <c r="BP88" s="334"/>
      <c r="BQ88" s="334"/>
      <c r="BR88" s="334"/>
      <c r="BS88" s="335"/>
      <c r="BT88" s="331"/>
      <c r="BU88" s="332"/>
      <c r="BV88" s="332"/>
      <c r="BW88" s="334"/>
      <c r="BX88" s="334"/>
      <c r="BY88" s="334"/>
      <c r="BZ88" s="334"/>
      <c r="CA88" s="334"/>
      <c r="CB88" s="334"/>
      <c r="CC88" s="335"/>
    </row>
    <row r="89" spans="1:81" ht="15.95" customHeight="1" x14ac:dyDescent="0.25">
      <c r="A89" s="336" t="s">
        <v>119</v>
      </c>
      <c r="B89" s="331"/>
      <c r="C89" s="332"/>
      <c r="D89" s="332"/>
      <c r="E89" s="334"/>
      <c r="F89" s="334"/>
      <c r="G89" s="334"/>
      <c r="H89" s="334"/>
      <c r="I89" s="334"/>
      <c r="J89" s="334"/>
      <c r="K89" s="335"/>
      <c r="L89" s="331"/>
      <c r="M89" s="332"/>
      <c r="N89" s="332"/>
      <c r="O89" s="334"/>
      <c r="P89" s="334"/>
      <c r="Q89" s="334"/>
      <c r="R89" s="334"/>
      <c r="S89" s="334"/>
      <c r="T89" s="334"/>
      <c r="U89" s="335"/>
      <c r="V89" s="331"/>
      <c r="W89" s="332"/>
      <c r="X89" s="332"/>
      <c r="Y89" s="334"/>
      <c r="Z89" s="334"/>
      <c r="AA89" s="334"/>
      <c r="AB89" s="334"/>
      <c r="AC89" s="334"/>
      <c r="AD89" s="334"/>
      <c r="AE89" s="335"/>
      <c r="AF89" s="331"/>
      <c r="AG89" s="332"/>
      <c r="AH89" s="332"/>
      <c r="AI89" s="334"/>
      <c r="AJ89" s="334"/>
      <c r="AK89" s="334"/>
      <c r="AL89" s="334"/>
      <c r="AM89" s="334"/>
      <c r="AN89" s="334"/>
      <c r="AO89" s="335"/>
      <c r="AP89" s="331"/>
      <c r="AQ89" s="332"/>
      <c r="AR89" s="332"/>
      <c r="AS89" s="334"/>
      <c r="AT89" s="334"/>
      <c r="AU89" s="334"/>
      <c r="AV89" s="334"/>
      <c r="AW89" s="334"/>
      <c r="AX89" s="334"/>
      <c r="AY89" s="335"/>
      <c r="AZ89" s="331"/>
      <c r="BA89" s="332"/>
      <c r="BB89" s="332"/>
      <c r="BC89" s="334"/>
      <c r="BD89" s="334"/>
      <c r="BE89" s="334"/>
      <c r="BF89" s="334"/>
      <c r="BG89" s="334"/>
      <c r="BH89" s="334"/>
      <c r="BI89" s="335"/>
      <c r="BJ89" s="331"/>
      <c r="BK89" s="332"/>
      <c r="BL89" s="332"/>
      <c r="BM89" s="334"/>
      <c r="BN89" s="334"/>
      <c r="BO89" s="334"/>
      <c r="BP89" s="334"/>
      <c r="BQ89" s="334"/>
      <c r="BR89" s="334"/>
      <c r="BS89" s="335"/>
      <c r="BT89" s="331"/>
      <c r="BU89" s="332"/>
      <c r="BV89" s="332"/>
      <c r="BW89" s="334"/>
      <c r="BX89" s="334"/>
      <c r="BY89" s="334"/>
      <c r="BZ89" s="334"/>
      <c r="CA89" s="334"/>
      <c r="CB89" s="334"/>
      <c r="CC89" s="335"/>
    </row>
    <row r="90" spans="1:81" s="341" customFormat="1" ht="15.95" customHeight="1" x14ac:dyDescent="0.2">
      <c r="A90" s="340" t="s">
        <v>120</v>
      </c>
      <c r="B90" s="331">
        <v>3</v>
      </c>
      <c r="C90" s="332">
        <f>SUM(E90:I90)</f>
        <v>14283</v>
      </c>
      <c r="D90" s="332">
        <f>IFERROR(C90/B90,0)</f>
        <v>4761</v>
      </c>
      <c r="E90" s="334"/>
      <c r="F90" s="334"/>
      <c r="G90" s="334"/>
      <c r="H90" s="334"/>
      <c r="I90" s="334">
        <v>14283</v>
      </c>
      <c r="J90" s="334">
        <v>11983</v>
      </c>
      <c r="K90" s="335">
        <f t="shared" ref="K90:K100" si="174">IF(J90=0,0,(IF(E90&lt;=J90,E90,J90)))</f>
        <v>0</v>
      </c>
      <c r="L90" s="331">
        <v>9</v>
      </c>
      <c r="M90" s="332">
        <f>SUM(O90:S90)</f>
        <v>45776</v>
      </c>
      <c r="N90" s="332">
        <f>IFERROR(M90/L90,0)</f>
        <v>5086.2222222222226</v>
      </c>
      <c r="O90" s="334"/>
      <c r="P90" s="334"/>
      <c r="Q90" s="334"/>
      <c r="R90" s="334"/>
      <c r="S90" s="334">
        <v>45776</v>
      </c>
      <c r="T90" s="334">
        <v>30724</v>
      </c>
      <c r="U90" s="335">
        <f t="shared" ref="U90:U100" si="175">IF(T90=0,0,(IF(O90&lt;=T90,O90,T90)))</f>
        <v>0</v>
      </c>
      <c r="V90" s="331">
        <v>10</v>
      </c>
      <c r="W90" s="332">
        <f>SUM(Y90:AC90)</f>
        <v>40450</v>
      </c>
      <c r="X90" s="332">
        <f>IFERROR(W90/V90,0)</f>
        <v>4045</v>
      </c>
      <c r="Y90" s="334"/>
      <c r="Z90" s="334"/>
      <c r="AA90" s="334"/>
      <c r="AB90" s="334"/>
      <c r="AC90" s="334">
        <v>40450</v>
      </c>
      <c r="AD90" s="334">
        <v>19728</v>
      </c>
      <c r="AE90" s="335">
        <f t="shared" ref="AE90:AE100" si="176">IF(AD90=0,0,(IF(Y90&lt;=AD90,Y90,AD90)))</f>
        <v>0</v>
      </c>
      <c r="AF90" s="331">
        <v>9</v>
      </c>
      <c r="AG90" s="332">
        <f>SUM(AI90:AM90)</f>
        <v>55049</v>
      </c>
      <c r="AH90" s="332">
        <f>IFERROR(AG90/AF90,0)</f>
        <v>6116.5555555555557</v>
      </c>
      <c r="AI90" s="334"/>
      <c r="AJ90" s="334"/>
      <c r="AK90" s="334"/>
      <c r="AL90" s="334"/>
      <c r="AM90" s="334">
        <v>55049</v>
      </c>
      <c r="AN90" s="334">
        <v>32537</v>
      </c>
      <c r="AO90" s="335">
        <f t="shared" ref="AO90:AO100" si="177">IF(AN90=0,0,(IF(AI90&lt;=AN90,AI90,AN90)))</f>
        <v>0</v>
      </c>
      <c r="AP90" s="331">
        <v>8</v>
      </c>
      <c r="AQ90" s="332">
        <f>SUM(AS90:AW90)</f>
        <v>40521</v>
      </c>
      <c r="AR90" s="332">
        <f>IFERROR(AQ90/AP90,0)</f>
        <v>5065.125</v>
      </c>
      <c r="AS90" s="334"/>
      <c r="AT90" s="334"/>
      <c r="AU90" s="334"/>
      <c r="AV90" s="334"/>
      <c r="AW90" s="334">
        <v>40521</v>
      </c>
      <c r="AX90" s="334">
        <v>29517</v>
      </c>
      <c r="AY90" s="335">
        <f t="shared" ref="AY90:AY100" si="178">IF(AX90=0,0,(IF(AS90&lt;=AX90,AS90,AX90)))</f>
        <v>0</v>
      </c>
      <c r="AZ90" s="331">
        <v>7</v>
      </c>
      <c r="BA90" s="332">
        <f>SUM(BC90:BG90)</f>
        <v>46429</v>
      </c>
      <c r="BB90" s="332">
        <f>IFERROR(BA90/AZ90,0)</f>
        <v>6632.7142857142853</v>
      </c>
      <c r="BC90" s="334"/>
      <c r="BD90" s="334"/>
      <c r="BE90" s="334"/>
      <c r="BF90" s="334"/>
      <c r="BG90" s="334">
        <v>46429</v>
      </c>
      <c r="BH90" s="334">
        <v>26012</v>
      </c>
      <c r="BI90" s="335">
        <f t="shared" ref="BI90:BI100" si="179">IF(BH90=0,0,(IF(BC90&lt;=BH90,BC90,BH90)))</f>
        <v>0</v>
      </c>
      <c r="BJ90" s="331">
        <v>8</v>
      </c>
      <c r="BK90" s="332">
        <f t="shared" ref="BK90:BK100" si="180">SUM(BM90:BQ90)</f>
        <v>71438</v>
      </c>
      <c r="BL90" s="332">
        <f t="shared" ref="BL90:BL100" si="181">IFERROR(BK90/BJ90,0)</f>
        <v>8929.75</v>
      </c>
      <c r="BM90" s="334"/>
      <c r="BN90" s="334"/>
      <c r="BO90" s="334"/>
      <c r="BP90" s="334"/>
      <c r="BQ90" s="334">
        <v>71438</v>
      </c>
      <c r="BR90" s="334">
        <v>37893</v>
      </c>
      <c r="BS90" s="335">
        <f t="shared" ref="BS90:BS100" si="182">IF(BR90=0,0,(IF(BM90&lt;=BR90,BM90,BR90)))</f>
        <v>0</v>
      </c>
      <c r="BT90" s="60">
        <v>8</v>
      </c>
      <c r="BU90" s="332">
        <f t="shared" ref="BU90:BU100" si="183">SUM(BW90:CA90)</f>
        <v>60877</v>
      </c>
      <c r="BV90" s="332">
        <f t="shared" ref="BV90:BV100" si="184">IFERROR(BU90/BT90,0)</f>
        <v>7609.625</v>
      </c>
      <c r="BW90" s="61"/>
      <c r="BX90" s="61"/>
      <c r="BY90" s="61"/>
      <c r="BZ90" s="61"/>
      <c r="CA90" s="61">
        <v>60877</v>
      </c>
      <c r="CB90" s="61">
        <v>60877</v>
      </c>
      <c r="CC90" s="68">
        <f t="shared" ref="CC90:CC100" si="185">IF(BW90&lt;=CB90,BW90,CB90)</f>
        <v>0</v>
      </c>
    </row>
    <row r="91" spans="1:81" s="341" customFormat="1" ht="15.95" customHeight="1" x14ac:dyDescent="0.2">
      <c r="A91" s="340" t="s">
        <v>121</v>
      </c>
      <c r="B91" s="331">
        <v>292</v>
      </c>
      <c r="C91" s="332">
        <f>SUM(E91:I91)</f>
        <v>158971</v>
      </c>
      <c r="D91" s="332">
        <f>IFERROR(C91/B91,0)</f>
        <v>544.42123287671234</v>
      </c>
      <c r="E91" s="334"/>
      <c r="F91" s="334">
        <v>158971</v>
      </c>
      <c r="G91" s="334"/>
      <c r="H91" s="334"/>
      <c r="I91" s="334"/>
      <c r="J91" s="334">
        <v>106027</v>
      </c>
      <c r="K91" s="335">
        <f t="shared" si="174"/>
        <v>0</v>
      </c>
      <c r="L91" s="331">
        <v>207</v>
      </c>
      <c r="M91" s="332">
        <f>SUM(O91:S91)</f>
        <v>118920</v>
      </c>
      <c r="N91" s="332">
        <f>IFERROR(M91/L91,0)</f>
        <v>574.49275362318838</v>
      </c>
      <c r="O91" s="334"/>
      <c r="P91" s="334">
        <v>118920</v>
      </c>
      <c r="Q91" s="334"/>
      <c r="R91" s="334"/>
      <c r="S91" s="334"/>
      <c r="T91" s="334">
        <v>87370</v>
      </c>
      <c r="U91" s="335">
        <f t="shared" si="175"/>
        <v>0</v>
      </c>
      <c r="V91" s="331">
        <v>379</v>
      </c>
      <c r="W91" s="332">
        <f>SUM(Y91:AC91)</f>
        <v>218797</v>
      </c>
      <c r="X91" s="332">
        <f>IFERROR(W91/V91,0)</f>
        <v>577.3007915567282</v>
      </c>
      <c r="Y91" s="334"/>
      <c r="Z91" s="334">
        <v>218797</v>
      </c>
      <c r="AA91" s="334"/>
      <c r="AB91" s="334"/>
      <c r="AC91" s="334"/>
      <c r="AD91" s="334">
        <v>161409</v>
      </c>
      <c r="AE91" s="335">
        <f t="shared" si="176"/>
        <v>0</v>
      </c>
      <c r="AF91" s="331">
        <v>334</v>
      </c>
      <c r="AG91" s="332">
        <f>SUM(AI91:AM91)</f>
        <v>221387</v>
      </c>
      <c r="AH91" s="332">
        <f>IFERROR(AG91/AF91,0)</f>
        <v>662.83532934131733</v>
      </c>
      <c r="AI91" s="334"/>
      <c r="AJ91" s="334">
        <v>221387</v>
      </c>
      <c r="AK91" s="334"/>
      <c r="AL91" s="334"/>
      <c r="AM91" s="334"/>
      <c r="AN91" s="334">
        <v>139341</v>
      </c>
      <c r="AO91" s="335">
        <f t="shared" si="177"/>
        <v>0</v>
      </c>
      <c r="AP91" s="331">
        <v>262</v>
      </c>
      <c r="AQ91" s="332">
        <f>SUM(AS91:AW91)</f>
        <v>184643</v>
      </c>
      <c r="AR91" s="332">
        <f>IFERROR(AQ91/AP91,0)</f>
        <v>704.74427480916029</v>
      </c>
      <c r="AS91" s="334"/>
      <c r="AT91" s="334">
        <v>184643</v>
      </c>
      <c r="AU91" s="334"/>
      <c r="AV91" s="334"/>
      <c r="AW91" s="334"/>
      <c r="AX91" s="334">
        <v>132030</v>
      </c>
      <c r="AY91" s="335">
        <f t="shared" si="178"/>
        <v>0</v>
      </c>
      <c r="AZ91" s="331">
        <v>202</v>
      </c>
      <c r="BA91" s="332">
        <f>SUM(BC91:BG91)</f>
        <v>131701</v>
      </c>
      <c r="BB91" s="332">
        <f>IFERROR(BA91/AZ91,0)</f>
        <v>651.98514851485152</v>
      </c>
      <c r="BC91" s="334"/>
      <c r="BD91" s="334">
        <v>131701</v>
      </c>
      <c r="BE91" s="334"/>
      <c r="BF91" s="334"/>
      <c r="BG91" s="334"/>
      <c r="BH91" s="334">
        <v>98451</v>
      </c>
      <c r="BI91" s="335">
        <f t="shared" si="179"/>
        <v>0</v>
      </c>
      <c r="BJ91" s="331">
        <v>217</v>
      </c>
      <c r="BK91" s="332">
        <f t="shared" si="180"/>
        <v>149503</v>
      </c>
      <c r="BL91" s="332">
        <f t="shared" si="181"/>
        <v>688.95391705069119</v>
      </c>
      <c r="BM91" s="334"/>
      <c r="BN91" s="334">
        <v>149503</v>
      </c>
      <c r="BO91" s="334"/>
      <c r="BP91" s="334"/>
      <c r="BQ91" s="334"/>
      <c r="BR91" s="334">
        <v>88372</v>
      </c>
      <c r="BS91" s="335">
        <f t="shared" si="182"/>
        <v>0</v>
      </c>
      <c r="BT91" s="60">
        <v>179</v>
      </c>
      <c r="BU91" s="332">
        <f t="shared" si="183"/>
        <v>124125</v>
      </c>
      <c r="BV91" s="332">
        <f t="shared" si="184"/>
        <v>693.43575418994408</v>
      </c>
      <c r="BW91" s="61"/>
      <c r="BX91" s="61">
        <v>124125</v>
      </c>
      <c r="BY91" s="61"/>
      <c r="BZ91" s="61"/>
      <c r="CA91" s="61"/>
      <c r="CB91" s="61">
        <v>81250</v>
      </c>
      <c r="CC91" s="68">
        <f t="shared" si="185"/>
        <v>0</v>
      </c>
    </row>
    <row r="92" spans="1:81" s="341" customFormat="1" ht="15.95" customHeight="1" x14ac:dyDescent="0.2">
      <c r="A92" s="340" t="s">
        <v>122</v>
      </c>
      <c r="B92" s="331">
        <v>196</v>
      </c>
      <c r="C92" s="332">
        <f t="shared" ref="C92:C99" si="186">SUM(E92:I92)</f>
        <v>543346</v>
      </c>
      <c r="D92" s="332">
        <f t="shared" ref="D92:D99" si="187">IFERROR(C92/B92,0)</f>
        <v>2772.1734693877552</v>
      </c>
      <c r="E92" s="334"/>
      <c r="F92" s="334"/>
      <c r="G92" s="334"/>
      <c r="H92" s="334">
        <v>543346</v>
      </c>
      <c r="I92" s="334"/>
      <c r="J92" s="334">
        <v>357428</v>
      </c>
      <c r="K92" s="335">
        <f t="shared" si="174"/>
        <v>0</v>
      </c>
      <c r="L92" s="331">
        <v>178</v>
      </c>
      <c r="M92" s="332">
        <f t="shared" ref="M92:M99" si="188">SUM(O92:S92)</f>
        <v>544035</v>
      </c>
      <c r="N92" s="332">
        <f t="shared" ref="N92:N99" si="189">IFERROR(M92/L92,0)</f>
        <v>3056.3764044943819</v>
      </c>
      <c r="O92" s="334"/>
      <c r="P92" s="334"/>
      <c r="Q92" s="334"/>
      <c r="R92" s="334">
        <v>544035</v>
      </c>
      <c r="S92" s="334"/>
      <c r="T92" s="334">
        <v>373258</v>
      </c>
      <c r="U92" s="335">
        <f t="shared" si="175"/>
        <v>0</v>
      </c>
      <c r="V92" s="331">
        <v>197</v>
      </c>
      <c r="W92" s="332">
        <f t="shared" ref="W92:W99" si="190">SUM(Y92:AC92)</f>
        <v>587026</v>
      </c>
      <c r="X92" s="332">
        <f t="shared" ref="X92:X99" si="191">IFERROR(W92/V92,0)</f>
        <v>2979.8274111675128</v>
      </c>
      <c r="Y92" s="334"/>
      <c r="Z92" s="334"/>
      <c r="AA92" s="334"/>
      <c r="AB92" s="334">
        <v>587026</v>
      </c>
      <c r="AC92" s="334"/>
      <c r="AD92" s="334">
        <v>397499</v>
      </c>
      <c r="AE92" s="335">
        <f t="shared" si="176"/>
        <v>0</v>
      </c>
      <c r="AF92" s="331">
        <v>165</v>
      </c>
      <c r="AG92" s="332">
        <f t="shared" ref="AG92:AG99" si="192">SUM(AI92:AM92)</f>
        <v>472579</v>
      </c>
      <c r="AH92" s="332">
        <f t="shared" ref="AH92:AH99" si="193">IFERROR(AG92/AF92,0)</f>
        <v>2864.1151515151514</v>
      </c>
      <c r="AI92" s="334"/>
      <c r="AJ92" s="334"/>
      <c r="AK92" s="334"/>
      <c r="AL92" s="334">
        <v>472579</v>
      </c>
      <c r="AM92" s="334"/>
      <c r="AN92" s="334">
        <v>372367</v>
      </c>
      <c r="AO92" s="335">
        <f t="shared" si="177"/>
        <v>0</v>
      </c>
      <c r="AP92" s="331">
        <v>145</v>
      </c>
      <c r="AQ92" s="332">
        <f t="shared" ref="AQ92:AQ99" si="194">SUM(AS92:AW92)</f>
        <v>410307</v>
      </c>
      <c r="AR92" s="332">
        <f t="shared" ref="AR92:AR99" si="195">IFERROR(AQ92/AP92,0)</f>
        <v>2829.7034482758622</v>
      </c>
      <c r="AS92" s="334"/>
      <c r="AT92" s="334"/>
      <c r="AU92" s="334"/>
      <c r="AV92" s="334">
        <v>410307</v>
      </c>
      <c r="AW92" s="334"/>
      <c r="AX92" s="334">
        <v>312628</v>
      </c>
      <c r="AY92" s="335">
        <f t="shared" si="178"/>
        <v>0</v>
      </c>
      <c r="AZ92" s="331">
        <v>155</v>
      </c>
      <c r="BA92" s="332">
        <f t="shared" ref="BA92:BA99" si="196">SUM(BC92:BG92)</f>
        <v>521092</v>
      </c>
      <c r="BB92" s="332">
        <f t="shared" ref="BB92:BB99" si="197">IFERROR(BA92/AZ92,0)</f>
        <v>3361.883870967742</v>
      </c>
      <c r="BC92" s="334"/>
      <c r="BD92" s="334"/>
      <c r="BE92" s="334"/>
      <c r="BF92" s="334">
        <v>521092</v>
      </c>
      <c r="BG92" s="334"/>
      <c r="BH92" s="334">
        <v>386116</v>
      </c>
      <c r="BI92" s="335">
        <f t="shared" si="179"/>
        <v>0</v>
      </c>
      <c r="BJ92" s="331">
        <v>117</v>
      </c>
      <c r="BK92" s="332">
        <f t="shared" si="180"/>
        <v>376716</v>
      </c>
      <c r="BL92" s="332">
        <f t="shared" si="181"/>
        <v>3219.7948717948716</v>
      </c>
      <c r="BM92" s="334"/>
      <c r="BN92" s="334"/>
      <c r="BO92" s="334"/>
      <c r="BP92" s="334">
        <v>376716</v>
      </c>
      <c r="BQ92" s="334"/>
      <c r="BR92" s="334">
        <v>268196</v>
      </c>
      <c r="BS92" s="335">
        <f t="shared" si="182"/>
        <v>0</v>
      </c>
      <c r="BT92" s="60">
        <v>99</v>
      </c>
      <c r="BU92" s="332">
        <f t="shared" si="183"/>
        <v>320649</v>
      </c>
      <c r="BV92" s="332">
        <f t="shared" si="184"/>
        <v>3238.878787878788</v>
      </c>
      <c r="BW92" s="61"/>
      <c r="BX92" s="61"/>
      <c r="BY92" s="61"/>
      <c r="BZ92" s="61">
        <v>320649</v>
      </c>
      <c r="CA92" s="61"/>
      <c r="CB92" s="61">
        <v>200174.8481</v>
      </c>
      <c r="CC92" s="68">
        <f t="shared" si="185"/>
        <v>0</v>
      </c>
    </row>
    <row r="93" spans="1:81" s="341" customFormat="1" ht="15.95" customHeight="1" x14ac:dyDescent="0.2">
      <c r="A93" s="340" t="s">
        <v>123</v>
      </c>
      <c r="B93" s="331">
        <v>7</v>
      </c>
      <c r="C93" s="332">
        <f t="shared" si="186"/>
        <v>32828</v>
      </c>
      <c r="D93" s="332">
        <f t="shared" si="187"/>
        <v>4689.7142857142853</v>
      </c>
      <c r="E93" s="334"/>
      <c r="F93" s="334"/>
      <c r="G93" s="334"/>
      <c r="H93" s="334">
        <v>32828</v>
      </c>
      <c r="I93" s="334"/>
      <c r="J93" s="334">
        <v>31070</v>
      </c>
      <c r="K93" s="335">
        <f t="shared" si="174"/>
        <v>0</v>
      </c>
      <c r="L93" s="331">
        <v>6</v>
      </c>
      <c r="M93" s="332">
        <f t="shared" si="188"/>
        <v>32125</v>
      </c>
      <c r="N93" s="332">
        <f t="shared" si="189"/>
        <v>5354.166666666667</v>
      </c>
      <c r="O93" s="334"/>
      <c r="P93" s="334"/>
      <c r="Q93" s="334"/>
      <c r="R93" s="334">
        <v>32125</v>
      </c>
      <c r="S93" s="334"/>
      <c r="T93" s="334">
        <v>6011</v>
      </c>
      <c r="U93" s="335">
        <f t="shared" si="175"/>
        <v>0</v>
      </c>
      <c r="V93" s="331">
        <v>7</v>
      </c>
      <c r="W93" s="332">
        <f t="shared" si="190"/>
        <v>37574</v>
      </c>
      <c r="X93" s="332">
        <f t="shared" si="191"/>
        <v>5367.7142857142853</v>
      </c>
      <c r="Y93" s="334"/>
      <c r="Z93" s="334"/>
      <c r="AA93" s="334"/>
      <c r="AB93" s="334">
        <v>37574</v>
      </c>
      <c r="AC93" s="334"/>
      <c r="AD93" s="334">
        <v>13074</v>
      </c>
      <c r="AE93" s="335">
        <f t="shared" si="176"/>
        <v>0</v>
      </c>
      <c r="AF93" s="331">
        <v>11</v>
      </c>
      <c r="AG93" s="332">
        <f t="shared" si="192"/>
        <v>56858</v>
      </c>
      <c r="AH93" s="332">
        <f t="shared" si="193"/>
        <v>5168.909090909091</v>
      </c>
      <c r="AI93" s="334"/>
      <c r="AJ93" s="334"/>
      <c r="AK93" s="334"/>
      <c r="AL93" s="334">
        <v>56858</v>
      </c>
      <c r="AM93" s="334"/>
      <c r="AN93" s="334">
        <v>20348</v>
      </c>
      <c r="AO93" s="335">
        <f t="shared" si="177"/>
        <v>0</v>
      </c>
      <c r="AP93" s="331">
        <v>11</v>
      </c>
      <c r="AQ93" s="332">
        <f t="shared" si="194"/>
        <v>61162</v>
      </c>
      <c r="AR93" s="332">
        <f t="shared" si="195"/>
        <v>5560.181818181818</v>
      </c>
      <c r="AS93" s="334"/>
      <c r="AT93" s="334"/>
      <c r="AU93" s="334"/>
      <c r="AV93" s="334">
        <v>61162</v>
      </c>
      <c r="AW93" s="334"/>
      <c r="AX93" s="334">
        <v>33328</v>
      </c>
      <c r="AY93" s="335">
        <f t="shared" si="178"/>
        <v>0</v>
      </c>
      <c r="AZ93" s="331">
        <v>11</v>
      </c>
      <c r="BA93" s="332">
        <f t="shared" si="196"/>
        <v>61270</v>
      </c>
      <c r="BB93" s="332">
        <f t="shared" si="197"/>
        <v>5570</v>
      </c>
      <c r="BC93" s="334"/>
      <c r="BD93" s="334"/>
      <c r="BE93" s="334"/>
      <c r="BF93" s="334">
        <v>61270</v>
      </c>
      <c r="BG93" s="334"/>
      <c r="BH93" s="334">
        <v>33493</v>
      </c>
      <c r="BI93" s="335">
        <f t="shared" si="179"/>
        <v>0</v>
      </c>
      <c r="BJ93" s="331">
        <v>7</v>
      </c>
      <c r="BK93" s="332">
        <f t="shared" si="180"/>
        <v>49009</v>
      </c>
      <c r="BL93" s="332">
        <f t="shared" si="181"/>
        <v>7001.2857142857147</v>
      </c>
      <c r="BM93" s="334"/>
      <c r="BN93" s="334"/>
      <c r="BO93" s="334"/>
      <c r="BP93" s="334">
        <v>49009</v>
      </c>
      <c r="BQ93" s="334"/>
      <c r="BR93" s="334">
        <v>29072</v>
      </c>
      <c r="BS93" s="335">
        <f t="shared" si="182"/>
        <v>0</v>
      </c>
      <c r="BT93" s="60">
        <v>9</v>
      </c>
      <c r="BU93" s="332">
        <f t="shared" si="183"/>
        <v>43885</v>
      </c>
      <c r="BV93" s="332">
        <f t="shared" si="184"/>
        <v>4876.1111111111113</v>
      </c>
      <c r="BW93" s="61"/>
      <c r="BX93" s="61"/>
      <c r="BY93" s="61"/>
      <c r="BZ93" s="61">
        <v>43885</v>
      </c>
      <c r="CA93" s="61"/>
      <c r="CB93" s="61">
        <v>25947.04089</v>
      </c>
      <c r="CC93" s="68">
        <f t="shared" si="185"/>
        <v>0</v>
      </c>
    </row>
    <row r="94" spans="1:81" s="341" customFormat="1" ht="15.95" customHeight="1" x14ac:dyDescent="0.2">
      <c r="A94" s="340" t="s">
        <v>124</v>
      </c>
      <c r="B94" s="331">
        <v>321</v>
      </c>
      <c r="C94" s="332">
        <f t="shared" si="186"/>
        <v>291263</v>
      </c>
      <c r="D94" s="332">
        <f t="shared" si="187"/>
        <v>907.36137071651092</v>
      </c>
      <c r="E94" s="334"/>
      <c r="F94" s="334"/>
      <c r="G94" s="334"/>
      <c r="H94" s="334"/>
      <c r="I94" s="334">
        <v>291263</v>
      </c>
      <c r="J94" s="334">
        <v>233879</v>
      </c>
      <c r="K94" s="335">
        <f t="shared" si="174"/>
        <v>0</v>
      </c>
      <c r="L94" s="331">
        <v>313</v>
      </c>
      <c r="M94" s="332">
        <f t="shared" si="188"/>
        <v>317069</v>
      </c>
      <c r="N94" s="332">
        <f t="shared" si="189"/>
        <v>1013</v>
      </c>
      <c r="O94" s="334"/>
      <c r="P94" s="334"/>
      <c r="Q94" s="334"/>
      <c r="R94" s="334"/>
      <c r="S94" s="334">
        <v>317069</v>
      </c>
      <c r="T94" s="334">
        <v>260588</v>
      </c>
      <c r="U94" s="335">
        <f t="shared" si="175"/>
        <v>0</v>
      </c>
      <c r="V94" s="331">
        <v>303</v>
      </c>
      <c r="W94" s="332">
        <f t="shared" si="190"/>
        <v>312281</v>
      </c>
      <c r="X94" s="332">
        <f t="shared" si="191"/>
        <v>1030.6303630363036</v>
      </c>
      <c r="Y94" s="334"/>
      <c r="Z94" s="334"/>
      <c r="AA94" s="334"/>
      <c r="AB94" s="334"/>
      <c r="AC94" s="334">
        <v>312281</v>
      </c>
      <c r="AD94" s="334">
        <v>251287</v>
      </c>
      <c r="AE94" s="335">
        <f t="shared" si="176"/>
        <v>0</v>
      </c>
      <c r="AF94" s="331">
        <v>293</v>
      </c>
      <c r="AG94" s="332">
        <f t="shared" si="192"/>
        <v>360322</v>
      </c>
      <c r="AH94" s="332">
        <f t="shared" si="193"/>
        <v>1229.7679180887371</v>
      </c>
      <c r="AI94" s="334"/>
      <c r="AJ94" s="334"/>
      <c r="AK94" s="334"/>
      <c r="AL94" s="334"/>
      <c r="AM94" s="334">
        <v>360322</v>
      </c>
      <c r="AN94" s="334">
        <v>300206</v>
      </c>
      <c r="AO94" s="335">
        <f t="shared" si="177"/>
        <v>0</v>
      </c>
      <c r="AP94" s="331">
        <v>312</v>
      </c>
      <c r="AQ94" s="332">
        <f t="shared" si="194"/>
        <v>397282</v>
      </c>
      <c r="AR94" s="332">
        <f t="shared" si="195"/>
        <v>1273.3397435897436</v>
      </c>
      <c r="AS94" s="334"/>
      <c r="AT94" s="334"/>
      <c r="AU94" s="334"/>
      <c r="AV94" s="334"/>
      <c r="AW94" s="334">
        <v>397282</v>
      </c>
      <c r="AX94" s="334">
        <v>339446</v>
      </c>
      <c r="AY94" s="335">
        <f t="shared" si="178"/>
        <v>0</v>
      </c>
      <c r="AZ94" s="331">
        <v>281</v>
      </c>
      <c r="BA94" s="332">
        <f t="shared" si="196"/>
        <v>389285</v>
      </c>
      <c r="BB94" s="332">
        <f t="shared" si="197"/>
        <v>1385.3558718861209</v>
      </c>
      <c r="BC94" s="334"/>
      <c r="BD94" s="334"/>
      <c r="BE94" s="334"/>
      <c r="BF94" s="334"/>
      <c r="BG94" s="334">
        <v>389285</v>
      </c>
      <c r="BH94" s="334">
        <v>347535</v>
      </c>
      <c r="BI94" s="335">
        <f t="shared" si="179"/>
        <v>0</v>
      </c>
      <c r="BJ94" s="331">
        <v>277</v>
      </c>
      <c r="BK94" s="332">
        <f t="shared" si="180"/>
        <v>372905</v>
      </c>
      <c r="BL94" s="332">
        <f t="shared" si="181"/>
        <v>1346.2274368231047</v>
      </c>
      <c r="BM94" s="334"/>
      <c r="BN94" s="334"/>
      <c r="BO94" s="334"/>
      <c r="BP94" s="334"/>
      <c r="BQ94" s="334">
        <v>372905</v>
      </c>
      <c r="BR94" s="334">
        <v>326741</v>
      </c>
      <c r="BS94" s="335">
        <f t="shared" si="182"/>
        <v>0</v>
      </c>
      <c r="BT94" s="60">
        <v>322</v>
      </c>
      <c r="BU94" s="332">
        <f t="shared" si="183"/>
        <v>534221.13</v>
      </c>
      <c r="BV94" s="332">
        <f t="shared" si="184"/>
        <v>1659.0718322981368</v>
      </c>
      <c r="BW94" s="61"/>
      <c r="BX94" s="61"/>
      <c r="BY94" s="61"/>
      <c r="BZ94" s="61"/>
      <c r="CA94" s="61">
        <v>534221.13</v>
      </c>
      <c r="CB94" s="61">
        <v>420131.38</v>
      </c>
      <c r="CC94" s="68">
        <f t="shared" si="185"/>
        <v>0</v>
      </c>
    </row>
    <row r="95" spans="1:81" s="341" customFormat="1" ht="15.95" customHeight="1" x14ac:dyDescent="0.2">
      <c r="A95" s="69"/>
      <c r="B95" s="331"/>
      <c r="C95" s="332">
        <f t="shared" ref="C95:C97" si="198">SUM(E95:I95)</f>
        <v>0</v>
      </c>
      <c r="D95" s="332">
        <f t="shared" si="187"/>
        <v>0</v>
      </c>
      <c r="E95" s="334"/>
      <c r="F95" s="334"/>
      <c r="G95" s="334"/>
      <c r="H95" s="334"/>
      <c r="I95" s="334"/>
      <c r="J95" s="334"/>
      <c r="K95" s="335">
        <f t="shared" si="174"/>
        <v>0</v>
      </c>
      <c r="L95" s="331"/>
      <c r="M95" s="332">
        <f t="shared" si="188"/>
        <v>0</v>
      </c>
      <c r="N95" s="332">
        <f t="shared" si="189"/>
        <v>0</v>
      </c>
      <c r="O95" s="334"/>
      <c r="P95" s="334"/>
      <c r="Q95" s="334"/>
      <c r="R95" s="334"/>
      <c r="S95" s="334"/>
      <c r="T95" s="334"/>
      <c r="U95" s="335">
        <f t="shared" si="175"/>
        <v>0</v>
      </c>
      <c r="V95" s="331"/>
      <c r="W95" s="332">
        <f t="shared" si="190"/>
        <v>0</v>
      </c>
      <c r="X95" s="332">
        <f t="shared" si="191"/>
        <v>0</v>
      </c>
      <c r="Y95" s="334"/>
      <c r="Z95" s="334"/>
      <c r="AA95" s="334"/>
      <c r="AB95" s="334"/>
      <c r="AC95" s="334"/>
      <c r="AD95" s="334"/>
      <c r="AE95" s="335">
        <f t="shared" si="176"/>
        <v>0</v>
      </c>
      <c r="AF95" s="331"/>
      <c r="AG95" s="332">
        <f t="shared" si="192"/>
        <v>0</v>
      </c>
      <c r="AH95" s="332">
        <f t="shared" si="193"/>
        <v>0</v>
      </c>
      <c r="AI95" s="334"/>
      <c r="AJ95" s="334"/>
      <c r="AK95" s="334"/>
      <c r="AL95" s="334"/>
      <c r="AM95" s="334"/>
      <c r="AN95" s="334"/>
      <c r="AO95" s="335">
        <f t="shared" si="177"/>
        <v>0</v>
      </c>
      <c r="AP95" s="331"/>
      <c r="AQ95" s="332">
        <f t="shared" si="194"/>
        <v>0</v>
      </c>
      <c r="AR95" s="332">
        <f t="shared" si="195"/>
        <v>0</v>
      </c>
      <c r="AS95" s="334"/>
      <c r="AT95" s="334"/>
      <c r="AU95" s="334"/>
      <c r="AV95" s="334"/>
      <c r="AW95" s="334"/>
      <c r="AX95" s="334"/>
      <c r="AY95" s="335">
        <f t="shared" si="178"/>
        <v>0</v>
      </c>
      <c r="AZ95" s="331"/>
      <c r="BA95" s="332">
        <f t="shared" si="196"/>
        <v>0</v>
      </c>
      <c r="BB95" s="332">
        <f t="shared" si="197"/>
        <v>0</v>
      </c>
      <c r="BC95" s="334"/>
      <c r="BD95" s="334"/>
      <c r="BE95" s="334"/>
      <c r="BF95" s="334"/>
      <c r="BG95" s="334"/>
      <c r="BH95" s="334"/>
      <c r="BI95" s="335">
        <f t="shared" si="179"/>
        <v>0</v>
      </c>
      <c r="BJ95" s="331"/>
      <c r="BK95" s="332">
        <f t="shared" si="180"/>
        <v>0</v>
      </c>
      <c r="BL95" s="332">
        <f t="shared" si="181"/>
        <v>0</v>
      </c>
      <c r="BM95" s="334"/>
      <c r="BN95" s="334"/>
      <c r="BO95" s="334"/>
      <c r="BP95" s="334"/>
      <c r="BQ95" s="334"/>
      <c r="BR95" s="334"/>
      <c r="BS95" s="335">
        <f t="shared" si="182"/>
        <v>0</v>
      </c>
      <c r="BT95" s="60"/>
      <c r="BU95" s="332">
        <f t="shared" si="183"/>
        <v>0</v>
      </c>
      <c r="BV95" s="332">
        <f t="shared" si="184"/>
        <v>0</v>
      </c>
      <c r="BW95" s="61"/>
      <c r="BX95" s="61"/>
      <c r="BY95" s="61"/>
      <c r="BZ95" s="61"/>
      <c r="CA95" s="61"/>
      <c r="CB95" s="61"/>
      <c r="CC95" s="68">
        <f t="shared" si="185"/>
        <v>0</v>
      </c>
    </row>
    <row r="96" spans="1:81" s="341" customFormat="1" ht="15.95" customHeight="1" x14ac:dyDescent="0.2">
      <c r="A96" s="69"/>
      <c r="B96" s="331"/>
      <c r="C96" s="332">
        <f t="shared" si="198"/>
        <v>0</v>
      </c>
      <c r="D96" s="332">
        <f t="shared" si="187"/>
        <v>0</v>
      </c>
      <c r="E96" s="334"/>
      <c r="F96" s="334"/>
      <c r="G96" s="334"/>
      <c r="H96" s="334"/>
      <c r="I96" s="334"/>
      <c r="J96" s="334"/>
      <c r="K96" s="335">
        <f t="shared" si="174"/>
        <v>0</v>
      </c>
      <c r="L96" s="331"/>
      <c r="M96" s="332">
        <f t="shared" si="188"/>
        <v>0</v>
      </c>
      <c r="N96" s="332">
        <f t="shared" si="189"/>
        <v>0</v>
      </c>
      <c r="O96" s="334"/>
      <c r="P96" s="334"/>
      <c r="Q96" s="334"/>
      <c r="R96" s="334"/>
      <c r="S96" s="334"/>
      <c r="T96" s="334"/>
      <c r="U96" s="335">
        <f t="shared" si="175"/>
        <v>0</v>
      </c>
      <c r="V96" s="331"/>
      <c r="W96" s="332">
        <f t="shared" si="190"/>
        <v>0</v>
      </c>
      <c r="X96" s="332">
        <f t="shared" si="191"/>
        <v>0</v>
      </c>
      <c r="Y96" s="334"/>
      <c r="Z96" s="334"/>
      <c r="AA96" s="334"/>
      <c r="AB96" s="334"/>
      <c r="AC96" s="334"/>
      <c r="AD96" s="334"/>
      <c r="AE96" s="335">
        <f t="shared" si="176"/>
        <v>0</v>
      </c>
      <c r="AF96" s="331"/>
      <c r="AG96" s="332">
        <f t="shared" si="192"/>
        <v>0</v>
      </c>
      <c r="AH96" s="332">
        <f t="shared" si="193"/>
        <v>0</v>
      </c>
      <c r="AI96" s="334"/>
      <c r="AJ96" s="334"/>
      <c r="AK96" s="334"/>
      <c r="AL96" s="334"/>
      <c r="AM96" s="334"/>
      <c r="AN96" s="334"/>
      <c r="AO96" s="335">
        <f t="shared" si="177"/>
        <v>0</v>
      </c>
      <c r="AP96" s="331"/>
      <c r="AQ96" s="332">
        <f t="shared" si="194"/>
        <v>0</v>
      </c>
      <c r="AR96" s="332">
        <f t="shared" si="195"/>
        <v>0</v>
      </c>
      <c r="AS96" s="334"/>
      <c r="AT96" s="334"/>
      <c r="AU96" s="334"/>
      <c r="AV96" s="334"/>
      <c r="AW96" s="334"/>
      <c r="AX96" s="334"/>
      <c r="AY96" s="335">
        <f t="shared" si="178"/>
        <v>0</v>
      </c>
      <c r="AZ96" s="331"/>
      <c r="BA96" s="332">
        <f t="shared" si="196"/>
        <v>0</v>
      </c>
      <c r="BB96" s="332">
        <f t="shared" si="197"/>
        <v>0</v>
      </c>
      <c r="BC96" s="334"/>
      <c r="BD96" s="334"/>
      <c r="BE96" s="334"/>
      <c r="BF96" s="334"/>
      <c r="BG96" s="334"/>
      <c r="BH96" s="334"/>
      <c r="BI96" s="335">
        <f t="shared" si="179"/>
        <v>0</v>
      </c>
      <c r="BJ96" s="331"/>
      <c r="BK96" s="332">
        <f t="shared" si="180"/>
        <v>0</v>
      </c>
      <c r="BL96" s="332">
        <f t="shared" si="181"/>
        <v>0</v>
      </c>
      <c r="BM96" s="334"/>
      <c r="BN96" s="334"/>
      <c r="BO96" s="334"/>
      <c r="BP96" s="334"/>
      <c r="BQ96" s="334"/>
      <c r="BR96" s="334"/>
      <c r="BS96" s="335">
        <f t="shared" si="182"/>
        <v>0</v>
      </c>
      <c r="BT96" s="60"/>
      <c r="BU96" s="332">
        <f t="shared" si="183"/>
        <v>0</v>
      </c>
      <c r="BV96" s="332">
        <f t="shared" si="184"/>
        <v>0</v>
      </c>
      <c r="BW96" s="61"/>
      <c r="BX96" s="61"/>
      <c r="BY96" s="61"/>
      <c r="BZ96" s="61"/>
      <c r="CA96" s="61"/>
      <c r="CB96" s="61"/>
      <c r="CC96" s="68">
        <f t="shared" si="185"/>
        <v>0</v>
      </c>
    </row>
    <row r="97" spans="1:81" s="341" customFormat="1" ht="15.95" customHeight="1" x14ac:dyDescent="0.2">
      <c r="A97" s="69"/>
      <c r="B97" s="331"/>
      <c r="C97" s="332">
        <f t="shared" si="198"/>
        <v>0</v>
      </c>
      <c r="D97" s="332">
        <f t="shared" si="187"/>
        <v>0</v>
      </c>
      <c r="E97" s="334"/>
      <c r="F97" s="334"/>
      <c r="G97" s="334"/>
      <c r="H97" s="334"/>
      <c r="I97" s="334"/>
      <c r="J97" s="334"/>
      <c r="K97" s="335">
        <f t="shared" si="174"/>
        <v>0</v>
      </c>
      <c r="L97" s="331"/>
      <c r="M97" s="332">
        <f t="shared" si="188"/>
        <v>0</v>
      </c>
      <c r="N97" s="332">
        <f t="shared" si="189"/>
        <v>0</v>
      </c>
      <c r="O97" s="334"/>
      <c r="P97" s="334"/>
      <c r="Q97" s="334"/>
      <c r="R97" s="334"/>
      <c r="S97" s="334"/>
      <c r="T97" s="334"/>
      <c r="U97" s="335">
        <f t="shared" si="175"/>
        <v>0</v>
      </c>
      <c r="V97" s="331"/>
      <c r="W97" s="332">
        <f t="shared" si="190"/>
        <v>0</v>
      </c>
      <c r="X97" s="332">
        <f t="shared" si="191"/>
        <v>0</v>
      </c>
      <c r="Y97" s="334"/>
      <c r="Z97" s="334"/>
      <c r="AA97" s="334"/>
      <c r="AB97" s="334"/>
      <c r="AC97" s="334"/>
      <c r="AD97" s="334"/>
      <c r="AE97" s="335">
        <f t="shared" si="176"/>
        <v>0</v>
      </c>
      <c r="AF97" s="331"/>
      <c r="AG97" s="332">
        <f t="shared" si="192"/>
        <v>0</v>
      </c>
      <c r="AH97" s="332">
        <f t="shared" si="193"/>
        <v>0</v>
      </c>
      <c r="AI97" s="334"/>
      <c r="AJ97" s="334"/>
      <c r="AK97" s="334"/>
      <c r="AL97" s="334"/>
      <c r="AM97" s="334"/>
      <c r="AN97" s="334"/>
      <c r="AO97" s="335">
        <f t="shared" si="177"/>
        <v>0</v>
      </c>
      <c r="AP97" s="331"/>
      <c r="AQ97" s="332">
        <f t="shared" si="194"/>
        <v>0</v>
      </c>
      <c r="AR97" s="332">
        <f t="shared" si="195"/>
        <v>0</v>
      </c>
      <c r="AS97" s="334"/>
      <c r="AT97" s="334"/>
      <c r="AU97" s="334"/>
      <c r="AV97" s="334"/>
      <c r="AW97" s="334"/>
      <c r="AX97" s="334"/>
      <c r="AY97" s="335">
        <f t="shared" si="178"/>
        <v>0</v>
      </c>
      <c r="AZ97" s="331"/>
      <c r="BA97" s="332">
        <f t="shared" si="196"/>
        <v>0</v>
      </c>
      <c r="BB97" s="332">
        <f t="shared" si="197"/>
        <v>0</v>
      </c>
      <c r="BC97" s="334"/>
      <c r="BD97" s="334"/>
      <c r="BE97" s="334"/>
      <c r="BF97" s="334"/>
      <c r="BG97" s="334"/>
      <c r="BH97" s="334"/>
      <c r="BI97" s="335">
        <f t="shared" si="179"/>
        <v>0</v>
      </c>
      <c r="BJ97" s="331"/>
      <c r="BK97" s="332">
        <f t="shared" si="180"/>
        <v>0</v>
      </c>
      <c r="BL97" s="332">
        <f t="shared" si="181"/>
        <v>0</v>
      </c>
      <c r="BM97" s="334"/>
      <c r="BN97" s="334"/>
      <c r="BO97" s="334"/>
      <c r="BP97" s="334"/>
      <c r="BQ97" s="334"/>
      <c r="BR97" s="334"/>
      <c r="BS97" s="335">
        <f t="shared" si="182"/>
        <v>0</v>
      </c>
      <c r="BT97" s="60"/>
      <c r="BU97" s="332">
        <f t="shared" si="183"/>
        <v>0</v>
      </c>
      <c r="BV97" s="332">
        <f t="shared" si="184"/>
        <v>0</v>
      </c>
      <c r="BW97" s="61"/>
      <c r="BX97" s="61"/>
      <c r="BY97" s="61"/>
      <c r="BZ97" s="61"/>
      <c r="CA97" s="61"/>
      <c r="CB97" s="61"/>
      <c r="CC97" s="68">
        <f t="shared" si="185"/>
        <v>0</v>
      </c>
    </row>
    <row r="98" spans="1:81" s="341" customFormat="1" ht="15.95" customHeight="1" x14ac:dyDescent="0.2">
      <c r="A98" s="69"/>
      <c r="B98" s="331"/>
      <c r="C98" s="332">
        <f t="shared" si="186"/>
        <v>0</v>
      </c>
      <c r="D98" s="332">
        <f t="shared" si="187"/>
        <v>0</v>
      </c>
      <c r="E98" s="334"/>
      <c r="F98" s="334"/>
      <c r="G98" s="334"/>
      <c r="H98" s="334"/>
      <c r="I98" s="334"/>
      <c r="J98" s="334"/>
      <c r="K98" s="335">
        <f t="shared" si="174"/>
        <v>0</v>
      </c>
      <c r="L98" s="331"/>
      <c r="M98" s="332">
        <f t="shared" si="188"/>
        <v>0</v>
      </c>
      <c r="N98" s="332">
        <f t="shared" si="189"/>
        <v>0</v>
      </c>
      <c r="O98" s="334"/>
      <c r="P98" s="334"/>
      <c r="Q98" s="334"/>
      <c r="R98" s="334"/>
      <c r="S98" s="334"/>
      <c r="T98" s="334"/>
      <c r="U98" s="335">
        <f t="shared" si="175"/>
        <v>0</v>
      </c>
      <c r="V98" s="331"/>
      <c r="W98" s="332">
        <f t="shared" si="190"/>
        <v>0</v>
      </c>
      <c r="X98" s="332">
        <f t="shared" si="191"/>
        <v>0</v>
      </c>
      <c r="Y98" s="334"/>
      <c r="Z98" s="334"/>
      <c r="AA98" s="334"/>
      <c r="AB98" s="334"/>
      <c r="AC98" s="334"/>
      <c r="AD98" s="334"/>
      <c r="AE98" s="335">
        <f t="shared" si="176"/>
        <v>0</v>
      </c>
      <c r="AF98" s="331"/>
      <c r="AG98" s="332">
        <f t="shared" si="192"/>
        <v>0</v>
      </c>
      <c r="AH98" s="332">
        <f t="shared" si="193"/>
        <v>0</v>
      </c>
      <c r="AI98" s="334"/>
      <c r="AJ98" s="334"/>
      <c r="AK98" s="334"/>
      <c r="AL98" s="334"/>
      <c r="AM98" s="334"/>
      <c r="AN98" s="334"/>
      <c r="AO98" s="335">
        <f t="shared" si="177"/>
        <v>0</v>
      </c>
      <c r="AP98" s="331"/>
      <c r="AQ98" s="332">
        <f t="shared" si="194"/>
        <v>0</v>
      </c>
      <c r="AR98" s="332">
        <f t="shared" si="195"/>
        <v>0</v>
      </c>
      <c r="AS98" s="334"/>
      <c r="AT98" s="334"/>
      <c r="AU98" s="334"/>
      <c r="AV98" s="334"/>
      <c r="AW98" s="334"/>
      <c r="AX98" s="334"/>
      <c r="AY98" s="335">
        <f t="shared" si="178"/>
        <v>0</v>
      </c>
      <c r="AZ98" s="331"/>
      <c r="BA98" s="332">
        <f t="shared" si="196"/>
        <v>0</v>
      </c>
      <c r="BB98" s="332">
        <f t="shared" si="197"/>
        <v>0</v>
      </c>
      <c r="BC98" s="334"/>
      <c r="BD98" s="334"/>
      <c r="BE98" s="334"/>
      <c r="BF98" s="334"/>
      <c r="BG98" s="334"/>
      <c r="BH98" s="334"/>
      <c r="BI98" s="335">
        <f t="shared" si="179"/>
        <v>0</v>
      </c>
      <c r="BJ98" s="331"/>
      <c r="BK98" s="332">
        <f t="shared" si="180"/>
        <v>0</v>
      </c>
      <c r="BL98" s="332">
        <f t="shared" si="181"/>
        <v>0</v>
      </c>
      <c r="BM98" s="334"/>
      <c r="BN98" s="334"/>
      <c r="BO98" s="334"/>
      <c r="BP98" s="334"/>
      <c r="BQ98" s="334"/>
      <c r="BR98" s="334"/>
      <c r="BS98" s="335">
        <f t="shared" si="182"/>
        <v>0</v>
      </c>
      <c r="BT98" s="60"/>
      <c r="BU98" s="332">
        <f t="shared" si="183"/>
        <v>0</v>
      </c>
      <c r="BV98" s="332">
        <f t="shared" si="184"/>
        <v>0</v>
      </c>
      <c r="BW98" s="61"/>
      <c r="BX98" s="61"/>
      <c r="BY98" s="61"/>
      <c r="BZ98" s="61"/>
      <c r="CA98" s="61"/>
      <c r="CB98" s="61"/>
      <c r="CC98" s="68">
        <f t="shared" si="185"/>
        <v>0</v>
      </c>
    </row>
    <row r="99" spans="1:81" s="341" customFormat="1" ht="15.95" customHeight="1" x14ac:dyDescent="0.2">
      <c r="A99" s="69"/>
      <c r="B99" s="331"/>
      <c r="C99" s="332">
        <f t="shared" si="186"/>
        <v>0</v>
      </c>
      <c r="D99" s="332">
        <f t="shared" si="187"/>
        <v>0</v>
      </c>
      <c r="E99" s="334"/>
      <c r="F99" s="334"/>
      <c r="G99" s="334"/>
      <c r="H99" s="334"/>
      <c r="I99" s="334"/>
      <c r="J99" s="334"/>
      <c r="K99" s="335">
        <f t="shared" si="174"/>
        <v>0</v>
      </c>
      <c r="L99" s="331"/>
      <c r="M99" s="332">
        <f t="shared" si="188"/>
        <v>0</v>
      </c>
      <c r="N99" s="332">
        <f t="shared" si="189"/>
        <v>0</v>
      </c>
      <c r="O99" s="334"/>
      <c r="P99" s="334"/>
      <c r="Q99" s="334"/>
      <c r="R99" s="334"/>
      <c r="S99" s="334"/>
      <c r="T99" s="334"/>
      <c r="U99" s="335">
        <f t="shared" si="175"/>
        <v>0</v>
      </c>
      <c r="V99" s="331"/>
      <c r="W99" s="332">
        <f t="shared" si="190"/>
        <v>0</v>
      </c>
      <c r="X99" s="332">
        <f t="shared" si="191"/>
        <v>0</v>
      </c>
      <c r="Y99" s="334"/>
      <c r="Z99" s="334"/>
      <c r="AA99" s="334"/>
      <c r="AB99" s="334"/>
      <c r="AC99" s="334"/>
      <c r="AD99" s="334"/>
      <c r="AE99" s="335">
        <f t="shared" si="176"/>
        <v>0</v>
      </c>
      <c r="AF99" s="331"/>
      <c r="AG99" s="332">
        <f t="shared" si="192"/>
        <v>0</v>
      </c>
      <c r="AH99" s="332">
        <f t="shared" si="193"/>
        <v>0</v>
      </c>
      <c r="AI99" s="334"/>
      <c r="AJ99" s="334"/>
      <c r="AK99" s="334"/>
      <c r="AL99" s="334"/>
      <c r="AM99" s="334"/>
      <c r="AN99" s="334"/>
      <c r="AO99" s="335">
        <f t="shared" si="177"/>
        <v>0</v>
      </c>
      <c r="AP99" s="331"/>
      <c r="AQ99" s="332">
        <f t="shared" si="194"/>
        <v>0</v>
      </c>
      <c r="AR99" s="332">
        <f t="shared" si="195"/>
        <v>0</v>
      </c>
      <c r="AS99" s="334"/>
      <c r="AT99" s="334"/>
      <c r="AU99" s="334"/>
      <c r="AV99" s="334"/>
      <c r="AW99" s="334"/>
      <c r="AX99" s="334"/>
      <c r="AY99" s="335">
        <f t="shared" si="178"/>
        <v>0</v>
      </c>
      <c r="AZ99" s="331"/>
      <c r="BA99" s="332">
        <f t="shared" si="196"/>
        <v>0</v>
      </c>
      <c r="BB99" s="332">
        <f t="shared" si="197"/>
        <v>0</v>
      </c>
      <c r="BC99" s="334"/>
      <c r="BD99" s="334"/>
      <c r="BE99" s="334"/>
      <c r="BF99" s="334"/>
      <c r="BG99" s="334"/>
      <c r="BH99" s="334"/>
      <c r="BI99" s="335">
        <f t="shared" si="179"/>
        <v>0</v>
      </c>
      <c r="BJ99" s="331"/>
      <c r="BK99" s="332">
        <f t="shared" si="180"/>
        <v>0</v>
      </c>
      <c r="BL99" s="332">
        <f t="shared" si="181"/>
        <v>0</v>
      </c>
      <c r="BM99" s="334"/>
      <c r="BN99" s="334"/>
      <c r="BO99" s="334"/>
      <c r="BP99" s="334"/>
      <c r="BQ99" s="334"/>
      <c r="BR99" s="334"/>
      <c r="BS99" s="335">
        <f t="shared" si="182"/>
        <v>0</v>
      </c>
      <c r="BT99" s="60"/>
      <c r="BU99" s="332">
        <f t="shared" si="183"/>
        <v>0</v>
      </c>
      <c r="BV99" s="332">
        <f t="shared" si="184"/>
        <v>0</v>
      </c>
      <c r="BW99" s="61"/>
      <c r="BX99" s="61"/>
      <c r="BY99" s="61"/>
      <c r="BZ99" s="61"/>
      <c r="CA99" s="61"/>
      <c r="CB99" s="61"/>
      <c r="CC99" s="68">
        <f t="shared" si="185"/>
        <v>0</v>
      </c>
    </row>
    <row r="100" spans="1:81" s="341" customFormat="1" ht="15.95" customHeight="1" x14ac:dyDescent="0.2">
      <c r="A100" s="69"/>
      <c r="B100" s="331"/>
      <c r="C100" s="332">
        <f>SUM(E100:I100)</f>
        <v>0</v>
      </c>
      <c r="D100" s="332">
        <f>IFERROR(C100/B100,0)</f>
        <v>0</v>
      </c>
      <c r="E100" s="334"/>
      <c r="F100" s="334"/>
      <c r="G100" s="334"/>
      <c r="H100" s="334"/>
      <c r="I100" s="334"/>
      <c r="J100" s="334"/>
      <c r="K100" s="335">
        <f t="shared" si="174"/>
        <v>0</v>
      </c>
      <c r="L100" s="331"/>
      <c r="M100" s="332">
        <f>SUM(O100:S100)</f>
        <v>0</v>
      </c>
      <c r="N100" s="332">
        <f>IFERROR(M100/L100,0)</f>
        <v>0</v>
      </c>
      <c r="O100" s="334"/>
      <c r="P100" s="334"/>
      <c r="Q100" s="334"/>
      <c r="R100" s="334"/>
      <c r="S100" s="334"/>
      <c r="T100" s="334"/>
      <c r="U100" s="335">
        <f t="shared" si="175"/>
        <v>0</v>
      </c>
      <c r="V100" s="331"/>
      <c r="W100" s="332">
        <f>SUM(Y100:AC100)</f>
        <v>0</v>
      </c>
      <c r="X100" s="332">
        <f>IFERROR(W100/V100,0)</f>
        <v>0</v>
      </c>
      <c r="Y100" s="334"/>
      <c r="Z100" s="334"/>
      <c r="AA100" s="334"/>
      <c r="AB100" s="334"/>
      <c r="AC100" s="334"/>
      <c r="AD100" s="334"/>
      <c r="AE100" s="335">
        <f t="shared" si="176"/>
        <v>0</v>
      </c>
      <c r="AF100" s="331"/>
      <c r="AG100" s="332">
        <f>SUM(AI100:AM100)</f>
        <v>0</v>
      </c>
      <c r="AH100" s="332">
        <f>IFERROR(AG100/AF100,0)</f>
        <v>0</v>
      </c>
      <c r="AI100" s="334"/>
      <c r="AJ100" s="334"/>
      <c r="AK100" s="334"/>
      <c r="AL100" s="334"/>
      <c r="AM100" s="334"/>
      <c r="AN100" s="334"/>
      <c r="AO100" s="335">
        <f t="shared" si="177"/>
        <v>0</v>
      </c>
      <c r="AP100" s="331"/>
      <c r="AQ100" s="332">
        <f>SUM(AS100:AW100)</f>
        <v>0</v>
      </c>
      <c r="AR100" s="332">
        <f>IFERROR(AQ100/AP100,0)</f>
        <v>0</v>
      </c>
      <c r="AS100" s="334"/>
      <c r="AT100" s="334"/>
      <c r="AU100" s="334"/>
      <c r="AV100" s="334"/>
      <c r="AW100" s="334"/>
      <c r="AX100" s="334"/>
      <c r="AY100" s="335">
        <f t="shared" si="178"/>
        <v>0</v>
      </c>
      <c r="AZ100" s="331"/>
      <c r="BA100" s="332">
        <f>SUM(BC100:BG100)</f>
        <v>0</v>
      </c>
      <c r="BB100" s="332">
        <f>IFERROR(BA100/AZ100,0)</f>
        <v>0</v>
      </c>
      <c r="BC100" s="334"/>
      <c r="BD100" s="334"/>
      <c r="BE100" s="334"/>
      <c r="BF100" s="334"/>
      <c r="BG100" s="334"/>
      <c r="BH100" s="334"/>
      <c r="BI100" s="335">
        <f t="shared" si="179"/>
        <v>0</v>
      </c>
      <c r="BJ100" s="331"/>
      <c r="BK100" s="332">
        <f t="shared" si="180"/>
        <v>0</v>
      </c>
      <c r="BL100" s="332">
        <f t="shared" si="181"/>
        <v>0</v>
      </c>
      <c r="BM100" s="334"/>
      <c r="BN100" s="334"/>
      <c r="BO100" s="334"/>
      <c r="BP100" s="334"/>
      <c r="BQ100" s="334"/>
      <c r="BR100" s="334"/>
      <c r="BS100" s="335">
        <f t="shared" si="182"/>
        <v>0</v>
      </c>
      <c r="BT100" s="60"/>
      <c r="BU100" s="332">
        <f t="shared" si="183"/>
        <v>0</v>
      </c>
      <c r="BV100" s="332">
        <f t="shared" si="184"/>
        <v>0</v>
      </c>
      <c r="BW100" s="61"/>
      <c r="BX100" s="61"/>
      <c r="BY100" s="61"/>
      <c r="BZ100" s="61"/>
      <c r="CA100" s="61"/>
      <c r="CB100" s="61"/>
      <c r="CC100" s="68">
        <f t="shared" si="185"/>
        <v>0</v>
      </c>
    </row>
    <row r="101" spans="1:81" ht="15.95" customHeight="1" x14ac:dyDescent="0.2">
      <c r="A101" s="342" t="s">
        <v>92</v>
      </c>
      <c r="B101" s="331"/>
      <c r="C101" s="332"/>
      <c r="D101" s="332"/>
      <c r="E101" s="334"/>
      <c r="F101" s="334"/>
      <c r="G101" s="334"/>
      <c r="H101" s="334"/>
      <c r="I101" s="334"/>
      <c r="J101" s="334"/>
      <c r="K101" s="335"/>
      <c r="L101" s="331"/>
      <c r="M101" s="332"/>
      <c r="N101" s="332"/>
      <c r="O101" s="334"/>
      <c r="P101" s="334"/>
      <c r="Q101" s="334"/>
      <c r="R101" s="334"/>
      <c r="S101" s="334"/>
      <c r="T101" s="334"/>
      <c r="U101" s="335"/>
      <c r="V101" s="331"/>
      <c r="W101" s="332"/>
      <c r="X101" s="332"/>
      <c r="Y101" s="334"/>
      <c r="Z101" s="334"/>
      <c r="AA101" s="334"/>
      <c r="AB101" s="334"/>
      <c r="AC101" s="334"/>
      <c r="AD101" s="334"/>
      <c r="AE101" s="335"/>
      <c r="AF101" s="331"/>
      <c r="AG101" s="332"/>
      <c r="AH101" s="332"/>
      <c r="AI101" s="334"/>
      <c r="AJ101" s="334"/>
      <c r="AK101" s="334"/>
      <c r="AL101" s="334"/>
      <c r="AM101" s="334"/>
      <c r="AN101" s="334"/>
      <c r="AO101" s="335"/>
      <c r="AP101" s="331"/>
      <c r="AQ101" s="332"/>
      <c r="AR101" s="332"/>
      <c r="AS101" s="334"/>
      <c r="AT101" s="334"/>
      <c r="AU101" s="334"/>
      <c r="AV101" s="334"/>
      <c r="AW101" s="334"/>
      <c r="AX101" s="334"/>
      <c r="AY101" s="335"/>
      <c r="AZ101" s="331"/>
      <c r="BA101" s="332"/>
      <c r="BB101" s="332"/>
      <c r="BC101" s="334"/>
      <c r="BD101" s="334"/>
      <c r="BE101" s="334"/>
      <c r="BF101" s="334"/>
      <c r="BG101" s="334"/>
      <c r="BH101" s="334"/>
      <c r="BI101" s="335"/>
      <c r="BJ101" s="331"/>
      <c r="BK101" s="332"/>
      <c r="BL101" s="332"/>
      <c r="BM101" s="334"/>
      <c r="BN101" s="334"/>
      <c r="BO101" s="334"/>
      <c r="BP101" s="334"/>
      <c r="BQ101" s="334"/>
      <c r="BR101" s="334"/>
      <c r="BS101" s="335"/>
      <c r="BT101" s="331"/>
      <c r="BU101" s="332"/>
      <c r="BV101" s="332"/>
      <c r="BW101" s="334"/>
      <c r="BX101" s="334"/>
      <c r="BY101" s="334"/>
      <c r="BZ101" s="334"/>
      <c r="CA101" s="334"/>
      <c r="CB101" s="334"/>
      <c r="CC101" s="335"/>
    </row>
    <row r="102" spans="1:81" s="341" customFormat="1" ht="15.95" customHeight="1" x14ac:dyDescent="0.2">
      <c r="A102" s="343" t="s">
        <v>125</v>
      </c>
      <c r="B102" s="344">
        <f>SUM(B$89:B101)</f>
        <v>819</v>
      </c>
      <c r="C102" s="332">
        <f>SUM(C$89:C101)</f>
        <v>1040691</v>
      </c>
      <c r="D102" s="332">
        <f>IFERROR(C102/B102,0)</f>
        <v>1270.6849816849817</v>
      </c>
      <c r="E102" s="345">
        <f>SUM(E$89:E101)</f>
        <v>0</v>
      </c>
      <c r="F102" s="345">
        <f>SUM(F$89:F101)</f>
        <v>158971</v>
      </c>
      <c r="G102" s="345">
        <f>SUM(G$89:G101)</f>
        <v>0</v>
      </c>
      <c r="H102" s="345">
        <f>SUM(H$89:H101)</f>
        <v>576174</v>
      </c>
      <c r="I102" s="345">
        <f>SUM(I$89:I101)</f>
        <v>305546</v>
      </c>
      <c r="J102" s="345">
        <f>SUM(J$89:J101)</f>
        <v>740387</v>
      </c>
      <c r="K102" s="335">
        <f>SUM(K$89:K101)</f>
        <v>0</v>
      </c>
      <c r="L102" s="344">
        <f>SUM(L$89:L101)</f>
        <v>713</v>
      </c>
      <c r="M102" s="332">
        <f>SUM(M$89:M101)</f>
        <v>1057925</v>
      </c>
      <c r="N102" s="332">
        <f>IFERROR(M102/L102,0)</f>
        <v>1483.7657784011219</v>
      </c>
      <c r="O102" s="345">
        <f>SUM(O$89:O101)</f>
        <v>0</v>
      </c>
      <c r="P102" s="345">
        <f>SUM(P$89:P101)</f>
        <v>118920</v>
      </c>
      <c r="Q102" s="345">
        <f>SUM(Q$89:Q101)</f>
        <v>0</v>
      </c>
      <c r="R102" s="345">
        <f>SUM(R$89:R101)</f>
        <v>576160</v>
      </c>
      <c r="S102" s="345">
        <f>SUM(S$89:S101)</f>
        <v>362845</v>
      </c>
      <c r="T102" s="345">
        <f>SUM(T$89:T101)</f>
        <v>757951</v>
      </c>
      <c r="U102" s="335">
        <f>SUM(U$89:U101)</f>
        <v>0</v>
      </c>
      <c r="V102" s="344">
        <f>SUM(V$89:V101)</f>
        <v>896</v>
      </c>
      <c r="W102" s="332">
        <f>SUM(W$89:W101)</f>
        <v>1196128</v>
      </c>
      <c r="X102" s="332">
        <f>IFERROR(W102/V102,0)</f>
        <v>1334.9642857142858</v>
      </c>
      <c r="Y102" s="345">
        <f>SUM(Y$89:Y101)</f>
        <v>0</v>
      </c>
      <c r="Z102" s="345">
        <f>SUM(Z$89:Z101)</f>
        <v>218797</v>
      </c>
      <c r="AA102" s="345">
        <f>SUM(AA$89:AA101)</f>
        <v>0</v>
      </c>
      <c r="AB102" s="345">
        <f>SUM(AB$89:AB101)</f>
        <v>624600</v>
      </c>
      <c r="AC102" s="345">
        <f>SUM(AC$89:AC101)</f>
        <v>352731</v>
      </c>
      <c r="AD102" s="345">
        <f>SUM(AD$89:AD101)</f>
        <v>842997</v>
      </c>
      <c r="AE102" s="335">
        <f>SUM(AE$89:AE101)</f>
        <v>0</v>
      </c>
      <c r="AF102" s="344">
        <f>SUM(AF$89:AF101)</f>
        <v>812</v>
      </c>
      <c r="AG102" s="332">
        <f>SUM(AG$89:AG101)</f>
        <v>1166195</v>
      </c>
      <c r="AH102" s="332">
        <f>IFERROR(AG102/AF102,0)</f>
        <v>1436.2007389162561</v>
      </c>
      <c r="AI102" s="345">
        <f>SUM(AI$89:AI101)</f>
        <v>0</v>
      </c>
      <c r="AJ102" s="345">
        <f>SUM(AJ$89:AJ101)</f>
        <v>221387</v>
      </c>
      <c r="AK102" s="345">
        <f>SUM(AK$89:AK101)</f>
        <v>0</v>
      </c>
      <c r="AL102" s="345">
        <f>SUM(AL$89:AL101)</f>
        <v>529437</v>
      </c>
      <c r="AM102" s="345">
        <f>SUM(AM$89:AM101)</f>
        <v>415371</v>
      </c>
      <c r="AN102" s="345">
        <f>SUM(AN$89:AN101)</f>
        <v>864799</v>
      </c>
      <c r="AO102" s="335">
        <f>SUM(AO$89:AO101)</f>
        <v>0</v>
      </c>
      <c r="AP102" s="344">
        <f>SUM(AP$89:AP101)</f>
        <v>738</v>
      </c>
      <c r="AQ102" s="332">
        <f>SUM(AQ$89:AQ101)</f>
        <v>1093915</v>
      </c>
      <c r="AR102" s="332">
        <f>IFERROR(AQ102/AP102,0)</f>
        <v>1482.269647696477</v>
      </c>
      <c r="AS102" s="345">
        <f>SUM(AS$89:AS101)</f>
        <v>0</v>
      </c>
      <c r="AT102" s="345">
        <f>SUM(AT$89:AT101)</f>
        <v>184643</v>
      </c>
      <c r="AU102" s="345">
        <f>SUM(AU$89:AU101)</f>
        <v>0</v>
      </c>
      <c r="AV102" s="345">
        <f>SUM(AV$89:AV101)</f>
        <v>471469</v>
      </c>
      <c r="AW102" s="345">
        <f>SUM(AW$89:AW101)</f>
        <v>437803</v>
      </c>
      <c r="AX102" s="345">
        <f>SUM(AX$89:AX101)</f>
        <v>846949</v>
      </c>
      <c r="AY102" s="335">
        <f>SUM(AY$89:AY101)</f>
        <v>0</v>
      </c>
      <c r="AZ102" s="344">
        <f>SUM(AZ$89:AZ101)</f>
        <v>656</v>
      </c>
      <c r="BA102" s="332">
        <f>SUM(BA$89:BA101)</f>
        <v>1149777</v>
      </c>
      <c r="BB102" s="332">
        <f>IFERROR(BA102/AZ102,0)</f>
        <v>1752.7088414634147</v>
      </c>
      <c r="BC102" s="345">
        <f>SUM(BC$89:BC101)</f>
        <v>0</v>
      </c>
      <c r="BD102" s="345">
        <f>SUM(BD$89:BD101)</f>
        <v>131701</v>
      </c>
      <c r="BE102" s="345">
        <f>SUM(BE$89:BE101)</f>
        <v>0</v>
      </c>
      <c r="BF102" s="345">
        <f>SUM(BF$89:BF101)</f>
        <v>582362</v>
      </c>
      <c r="BG102" s="345">
        <f>SUM(BG$89:BG101)</f>
        <v>435714</v>
      </c>
      <c r="BH102" s="345">
        <f>SUM(BH$89:BH101)</f>
        <v>891607</v>
      </c>
      <c r="BI102" s="335">
        <f>SUM(BI$89:BI101)</f>
        <v>0</v>
      </c>
      <c r="BJ102" s="344">
        <f>SUM(BJ$89:BJ101)</f>
        <v>626</v>
      </c>
      <c r="BK102" s="332">
        <f>SUM(BK$89:BK101)</f>
        <v>1019571</v>
      </c>
      <c r="BL102" s="332">
        <f>IFERROR(BK102/BJ102,0)</f>
        <v>1628.7076677316295</v>
      </c>
      <c r="BM102" s="345">
        <f>SUM(BM$89:BM101)</f>
        <v>0</v>
      </c>
      <c r="BN102" s="345">
        <f>SUM(BN$89:BN101)</f>
        <v>149503</v>
      </c>
      <c r="BO102" s="345">
        <f>SUM(BO$89:BO101)</f>
        <v>0</v>
      </c>
      <c r="BP102" s="345">
        <f>SUM(BP$89:BP101)</f>
        <v>425725</v>
      </c>
      <c r="BQ102" s="345">
        <f>SUM(BQ$89:BQ101)</f>
        <v>444343</v>
      </c>
      <c r="BR102" s="345">
        <f>SUM(BR$89:BR101)</f>
        <v>750274</v>
      </c>
      <c r="BS102" s="335">
        <f>SUM(BS$89:BS101)</f>
        <v>0</v>
      </c>
      <c r="BT102" s="344">
        <f>SUM(BT$89:BT101)</f>
        <v>617</v>
      </c>
      <c r="BU102" s="332">
        <f>SUM(BU$89:BU101)</f>
        <v>1083757.1299999999</v>
      </c>
      <c r="BV102" s="332">
        <f>IFERROR(BU102/BT102,0)</f>
        <v>1756.4945380875201</v>
      </c>
      <c r="BW102" s="345">
        <f>SUM(BW$89:BW101)</f>
        <v>0</v>
      </c>
      <c r="BX102" s="345">
        <f>SUM(BX$89:BX101)</f>
        <v>124125</v>
      </c>
      <c r="BY102" s="345">
        <f>SUM(BY$89:BY101)</f>
        <v>0</v>
      </c>
      <c r="BZ102" s="345">
        <f>SUM(BZ$89:BZ101)</f>
        <v>364534</v>
      </c>
      <c r="CA102" s="345">
        <f>SUM(CA$89:CA101)</f>
        <v>595098.13</v>
      </c>
      <c r="CB102" s="345">
        <f>SUM(CB$89:CB101)</f>
        <v>788380.26899000001</v>
      </c>
      <c r="CC102" s="335">
        <f>SUM(CC$89:CC101)</f>
        <v>0</v>
      </c>
    </row>
    <row r="103" spans="1:81" s="341" customFormat="1" ht="15.95" customHeight="1" x14ac:dyDescent="0.2">
      <c r="A103" s="338"/>
      <c r="B103" s="331"/>
      <c r="C103" s="332"/>
      <c r="D103" s="332"/>
      <c r="E103" s="334"/>
      <c r="F103" s="334"/>
      <c r="G103" s="334"/>
      <c r="H103" s="334"/>
      <c r="I103" s="334"/>
      <c r="J103" s="334"/>
      <c r="K103" s="335"/>
      <c r="L103" s="331"/>
      <c r="M103" s="332"/>
      <c r="N103" s="332"/>
      <c r="O103" s="334"/>
      <c r="P103" s="334"/>
      <c r="Q103" s="334"/>
      <c r="R103" s="334"/>
      <c r="S103" s="334"/>
      <c r="T103" s="334"/>
      <c r="U103" s="335"/>
      <c r="V103" s="331"/>
      <c r="W103" s="332"/>
      <c r="X103" s="332"/>
      <c r="Y103" s="334"/>
      <c r="Z103" s="334"/>
      <c r="AA103" s="334"/>
      <c r="AB103" s="334"/>
      <c r="AC103" s="334"/>
      <c r="AD103" s="334"/>
      <c r="AE103" s="335"/>
      <c r="AF103" s="331"/>
      <c r="AG103" s="332"/>
      <c r="AH103" s="332"/>
      <c r="AI103" s="334"/>
      <c r="AJ103" s="334"/>
      <c r="AK103" s="334"/>
      <c r="AL103" s="334"/>
      <c r="AM103" s="334"/>
      <c r="AN103" s="334"/>
      <c r="AO103" s="335"/>
      <c r="AP103" s="331"/>
      <c r="AQ103" s="332"/>
      <c r="AR103" s="332"/>
      <c r="AS103" s="334"/>
      <c r="AT103" s="334"/>
      <c r="AU103" s="334"/>
      <c r="AV103" s="334"/>
      <c r="AW103" s="334"/>
      <c r="AX103" s="334"/>
      <c r="AY103" s="335"/>
      <c r="AZ103" s="331"/>
      <c r="BA103" s="332"/>
      <c r="BB103" s="332"/>
      <c r="BC103" s="334"/>
      <c r="BD103" s="334"/>
      <c r="BE103" s="334"/>
      <c r="BF103" s="334"/>
      <c r="BG103" s="334"/>
      <c r="BH103" s="334"/>
      <c r="BI103" s="335"/>
      <c r="BJ103" s="331"/>
      <c r="BK103" s="332"/>
      <c r="BL103" s="332"/>
      <c r="BM103" s="334"/>
      <c r="BN103" s="334"/>
      <c r="BO103" s="334"/>
      <c r="BP103" s="334"/>
      <c r="BQ103" s="334"/>
      <c r="BR103" s="334"/>
      <c r="BS103" s="335"/>
      <c r="BT103" s="331"/>
      <c r="BU103" s="332"/>
      <c r="BV103" s="332"/>
      <c r="BW103" s="334"/>
      <c r="BX103" s="334"/>
      <c r="BY103" s="334"/>
      <c r="BZ103" s="334"/>
      <c r="CA103" s="334"/>
      <c r="CB103" s="334"/>
      <c r="CC103" s="335"/>
    </row>
    <row r="104" spans="1:81" s="352" customFormat="1" ht="33" customHeight="1" x14ac:dyDescent="0.2">
      <c r="A104" s="346" t="s">
        <v>126</v>
      </c>
      <c r="B104" s="347">
        <f>SUM(B102,B87,B59)</f>
        <v>3313</v>
      </c>
      <c r="C104" s="348">
        <f>SUM(C102,C87,C59)</f>
        <v>5757416.3300000001</v>
      </c>
      <c r="D104" s="348">
        <f>IFERROR(C104/B104,0)</f>
        <v>1737.8256353757924</v>
      </c>
      <c r="E104" s="349">
        <f t="shared" ref="E104:M104" si="199">SUM(E102,E87,E59)</f>
        <v>821760.7</v>
      </c>
      <c r="F104" s="349">
        <f t="shared" si="199"/>
        <v>857561.63</v>
      </c>
      <c r="G104" s="349">
        <f t="shared" si="199"/>
        <v>230746</v>
      </c>
      <c r="H104" s="349">
        <f t="shared" si="199"/>
        <v>3423637</v>
      </c>
      <c r="I104" s="349">
        <f t="shared" si="199"/>
        <v>423711</v>
      </c>
      <c r="J104" s="349">
        <f t="shared" si="199"/>
        <v>3897452.24</v>
      </c>
      <c r="K104" s="350">
        <f t="shared" si="199"/>
        <v>489766.24</v>
      </c>
      <c r="L104" s="347">
        <f t="shared" si="199"/>
        <v>3336</v>
      </c>
      <c r="M104" s="351">
        <f t="shared" si="199"/>
        <v>5812441.5800000001</v>
      </c>
      <c r="N104" s="348">
        <f>IFERROR(M104/L104,0)</f>
        <v>1742.338603117506</v>
      </c>
      <c r="O104" s="349">
        <f t="shared" ref="O104:W104" si="200">SUM(O102,O87,O59)</f>
        <v>852090.49</v>
      </c>
      <c r="P104" s="349">
        <f t="shared" si="200"/>
        <v>927129.09</v>
      </c>
      <c r="Q104" s="349">
        <f t="shared" si="200"/>
        <v>316936</v>
      </c>
      <c r="R104" s="349">
        <f t="shared" si="200"/>
        <v>3209769</v>
      </c>
      <c r="S104" s="349">
        <f t="shared" si="200"/>
        <v>506517</v>
      </c>
      <c r="T104" s="349">
        <f t="shared" si="200"/>
        <v>3894784.37</v>
      </c>
      <c r="U104" s="350">
        <f t="shared" si="200"/>
        <v>442868.37</v>
      </c>
      <c r="V104" s="347">
        <f t="shared" si="200"/>
        <v>3268</v>
      </c>
      <c r="W104" s="348">
        <f t="shared" si="200"/>
        <v>6247953.71</v>
      </c>
      <c r="X104" s="348">
        <f>IFERROR(W104/V104,0)</f>
        <v>1911.8585403916768</v>
      </c>
      <c r="Y104" s="349">
        <f t="shared" ref="Y104:AG104" si="201">SUM(Y102,Y87,Y59)</f>
        <v>760423.08</v>
      </c>
      <c r="Z104" s="349">
        <f t="shared" si="201"/>
        <v>923827.63</v>
      </c>
      <c r="AA104" s="349">
        <f t="shared" si="201"/>
        <v>392678</v>
      </c>
      <c r="AB104" s="349">
        <f t="shared" si="201"/>
        <v>3646603</v>
      </c>
      <c r="AC104" s="349">
        <f t="shared" si="201"/>
        <v>524422</v>
      </c>
      <c r="AD104" s="349">
        <f t="shared" si="201"/>
        <v>4359741.0999999996</v>
      </c>
      <c r="AE104" s="350">
        <f t="shared" si="201"/>
        <v>380123.99</v>
      </c>
      <c r="AF104" s="347">
        <f t="shared" si="201"/>
        <v>3284</v>
      </c>
      <c r="AG104" s="348">
        <f t="shared" si="201"/>
        <v>6106194.54</v>
      </c>
      <c r="AH104" s="348">
        <f>IFERROR(AG104/AF104,0)</f>
        <v>1859.3771437271621</v>
      </c>
      <c r="AI104" s="349">
        <f t="shared" ref="AI104:AQ104" si="202">SUM(AI102,AI87,AI59)</f>
        <v>715905.37</v>
      </c>
      <c r="AJ104" s="349">
        <f t="shared" si="202"/>
        <v>921969.17</v>
      </c>
      <c r="AK104" s="349">
        <f t="shared" si="202"/>
        <v>305476</v>
      </c>
      <c r="AL104" s="349">
        <f t="shared" si="202"/>
        <v>3471718</v>
      </c>
      <c r="AM104" s="349">
        <f t="shared" si="202"/>
        <v>691126</v>
      </c>
      <c r="AN104" s="349">
        <f t="shared" si="202"/>
        <v>4220233.6099999994</v>
      </c>
      <c r="AO104" s="350">
        <f t="shared" si="202"/>
        <v>332453.5</v>
      </c>
      <c r="AP104" s="347">
        <f t="shared" si="202"/>
        <v>3338</v>
      </c>
      <c r="AQ104" s="348">
        <f t="shared" si="202"/>
        <v>5995236.21</v>
      </c>
      <c r="AR104" s="348">
        <f>IFERROR(AQ104/AP104,0)</f>
        <v>1796.0563840623126</v>
      </c>
      <c r="AS104" s="349">
        <f t="shared" ref="AS104:BA104" si="203">SUM(AS102,AS87,AS59)</f>
        <v>817958</v>
      </c>
      <c r="AT104" s="349">
        <f t="shared" si="203"/>
        <v>812237.21</v>
      </c>
      <c r="AU104" s="349">
        <f t="shared" si="203"/>
        <v>249959</v>
      </c>
      <c r="AV104" s="349">
        <f t="shared" si="203"/>
        <v>3393890</v>
      </c>
      <c r="AW104" s="349">
        <f t="shared" si="203"/>
        <v>721192</v>
      </c>
      <c r="AX104" s="349">
        <f t="shared" si="203"/>
        <v>4258502.71</v>
      </c>
      <c r="AY104" s="350">
        <f t="shared" si="203"/>
        <v>378914.38</v>
      </c>
      <c r="AZ104" s="347">
        <f t="shared" si="203"/>
        <v>3182</v>
      </c>
      <c r="BA104" s="348">
        <f t="shared" si="203"/>
        <v>5913434.6099999994</v>
      </c>
      <c r="BB104" s="348">
        <f>IFERROR(BA104/AZ104,0)</f>
        <v>1858.401825895663</v>
      </c>
      <c r="BC104" s="349">
        <f t="shared" ref="BC104:BK104" si="204">SUM(BC102,BC87,BC59)</f>
        <v>752359.45</v>
      </c>
      <c r="BD104" s="349">
        <f t="shared" si="204"/>
        <v>690235.16</v>
      </c>
      <c r="BE104" s="349">
        <f t="shared" si="204"/>
        <v>293919</v>
      </c>
      <c r="BF104" s="349">
        <f t="shared" si="204"/>
        <v>3400475</v>
      </c>
      <c r="BG104" s="349">
        <f t="shared" si="204"/>
        <v>776446</v>
      </c>
      <c r="BH104" s="349">
        <f t="shared" si="204"/>
        <v>4275241.53</v>
      </c>
      <c r="BI104" s="350">
        <f t="shared" si="204"/>
        <v>394110.79000000004</v>
      </c>
      <c r="BJ104" s="347">
        <f t="shared" si="204"/>
        <v>3196</v>
      </c>
      <c r="BK104" s="348">
        <f t="shared" si="204"/>
        <v>5622679.3699999992</v>
      </c>
      <c r="BL104" s="348">
        <f>IFERROR(BK104/BJ104,0)</f>
        <v>1759.2864111389233</v>
      </c>
      <c r="BM104" s="349">
        <f t="shared" ref="BM104:BU104" si="205">SUM(BM102,BM87,BM59)</f>
        <v>961240.19</v>
      </c>
      <c r="BN104" s="349">
        <f t="shared" si="205"/>
        <v>762871.58</v>
      </c>
      <c r="BO104" s="349">
        <f t="shared" si="205"/>
        <v>356845.6</v>
      </c>
      <c r="BP104" s="349">
        <f t="shared" si="205"/>
        <v>2822918</v>
      </c>
      <c r="BQ104" s="349">
        <f t="shared" si="205"/>
        <v>718804</v>
      </c>
      <c r="BR104" s="349">
        <f t="shared" si="205"/>
        <v>3849431.07</v>
      </c>
      <c r="BS104" s="350">
        <f t="shared" si="205"/>
        <v>479718.48</v>
      </c>
      <c r="BT104" s="347">
        <f t="shared" si="205"/>
        <v>3058</v>
      </c>
      <c r="BU104" s="348">
        <f t="shared" si="205"/>
        <v>6059003.3499999996</v>
      </c>
      <c r="BV104" s="348">
        <f>IFERROR(BU104/BT104,0)</f>
        <v>1981.3614617396991</v>
      </c>
      <c r="BW104" s="349">
        <f t="shared" ref="BW104:CC104" si="206">SUM(BW102,BW87,BW59)</f>
        <v>1078512.1099999999</v>
      </c>
      <c r="BX104" s="349">
        <f t="shared" si="206"/>
        <v>855265.50000000012</v>
      </c>
      <c r="BY104" s="349">
        <f t="shared" si="206"/>
        <v>458832.45</v>
      </c>
      <c r="BZ104" s="349">
        <f t="shared" si="206"/>
        <v>2709018.8</v>
      </c>
      <c r="CA104" s="349">
        <f t="shared" si="206"/>
        <v>957374.49</v>
      </c>
      <c r="CB104" s="349">
        <f t="shared" si="206"/>
        <v>3823638.5789900003</v>
      </c>
      <c r="CC104" s="350">
        <f t="shared" si="206"/>
        <v>292226.30999999994</v>
      </c>
    </row>
    <row r="105" spans="1:81" s="364" customFormat="1" ht="15.75" x14ac:dyDescent="0.25">
      <c r="A105" s="353"/>
      <c r="B105" s="354"/>
      <c r="C105" s="355"/>
      <c r="D105" s="356"/>
      <c r="E105" s="357"/>
      <c r="F105" s="357"/>
      <c r="G105" s="357"/>
      <c r="H105" s="357"/>
      <c r="I105" s="357"/>
      <c r="J105" s="357"/>
      <c r="K105" s="357"/>
      <c r="L105" s="358"/>
      <c r="M105" s="359"/>
      <c r="N105" s="359"/>
      <c r="O105" s="359"/>
      <c r="P105" s="359"/>
      <c r="Q105" s="359"/>
      <c r="R105" s="359"/>
      <c r="S105" s="359"/>
      <c r="T105" s="359"/>
      <c r="U105" s="360"/>
      <c r="V105" s="361"/>
      <c r="W105" s="362"/>
      <c r="X105" s="363"/>
      <c r="Y105" s="359"/>
      <c r="Z105" s="359"/>
      <c r="AA105" s="359"/>
      <c r="AB105" s="359"/>
      <c r="AC105" s="359"/>
      <c r="AD105" s="359"/>
      <c r="AE105" s="360"/>
      <c r="AF105" s="361"/>
      <c r="AG105" s="362"/>
      <c r="AH105" s="363"/>
      <c r="AI105" s="359"/>
      <c r="AJ105" s="359"/>
      <c r="AK105" s="359"/>
      <c r="AL105" s="359"/>
      <c r="AM105" s="359"/>
      <c r="AN105" s="359"/>
      <c r="AO105" s="360"/>
      <c r="AP105" s="361"/>
      <c r="AQ105" s="362"/>
      <c r="AR105" s="363"/>
      <c r="AS105" s="359"/>
      <c r="AT105" s="359"/>
      <c r="AU105" s="359"/>
      <c r="AV105" s="359"/>
      <c r="AW105" s="359"/>
      <c r="AX105" s="359"/>
      <c r="AY105" s="360"/>
      <c r="AZ105" s="361"/>
      <c r="BA105" s="362"/>
      <c r="BB105" s="363"/>
      <c r="BC105" s="359"/>
      <c r="BD105" s="359"/>
      <c r="BE105" s="359"/>
      <c r="BF105" s="359"/>
      <c r="BG105" s="359"/>
      <c r="BH105" s="359"/>
      <c r="BI105" s="360"/>
      <c r="BJ105" s="361"/>
      <c r="BK105" s="362"/>
      <c r="BL105" s="363"/>
      <c r="BM105" s="359"/>
      <c r="BN105" s="359"/>
      <c r="BO105" s="359"/>
      <c r="BP105" s="359"/>
      <c r="BQ105" s="359"/>
      <c r="BR105" s="359"/>
      <c r="BS105" s="360"/>
      <c r="BT105" s="361"/>
      <c r="BU105" s="362"/>
      <c r="BV105" s="363"/>
      <c r="BW105" s="359"/>
      <c r="BX105" s="359"/>
      <c r="BY105" s="359"/>
      <c r="BZ105" s="359"/>
      <c r="CA105" s="359"/>
      <c r="CB105" s="359"/>
      <c r="CC105" s="360"/>
    </row>
    <row r="106" spans="1:81" s="364" customFormat="1" ht="15.75" x14ac:dyDescent="0.25">
      <c r="A106" s="353"/>
      <c r="B106" s="354"/>
      <c r="C106" s="355"/>
      <c r="D106" s="357"/>
      <c r="E106" s="357"/>
      <c r="F106" s="357"/>
      <c r="G106" s="357"/>
      <c r="H106" s="357"/>
      <c r="I106" s="357"/>
      <c r="J106" s="357"/>
      <c r="K106" s="357"/>
      <c r="L106" s="358"/>
      <c r="M106" s="359"/>
      <c r="N106" s="359"/>
      <c r="O106" s="359"/>
      <c r="P106" s="359"/>
      <c r="Q106" s="359"/>
      <c r="R106" s="359"/>
      <c r="S106" s="359"/>
      <c r="T106" s="359"/>
      <c r="U106" s="360"/>
      <c r="V106" s="361"/>
      <c r="W106" s="362"/>
      <c r="X106" s="359"/>
      <c r="Y106" s="359"/>
      <c r="Z106" s="359"/>
      <c r="AA106" s="359"/>
      <c r="AB106" s="359"/>
      <c r="AC106" s="359"/>
      <c r="AD106" s="359"/>
      <c r="AE106" s="360"/>
      <c r="AF106" s="361"/>
      <c r="AG106" s="362"/>
      <c r="AH106" s="359"/>
      <c r="AI106" s="359"/>
      <c r="AJ106" s="359"/>
      <c r="AK106" s="359"/>
      <c r="AL106" s="359"/>
      <c r="AM106" s="359"/>
      <c r="AN106" s="359"/>
      <c r="AO106" s="360"/>
      <c r="AP106" s="361"/>
      <c r="AQ106" s="362"/>
      <c r="AR106" s="359"/>
      <c r="AS106" s="359"/>
      <c r="AT106" s="359"/>
      <c r="AU106" s="359"/>
      <c r="AV106" s="359"/>
      <c r="AW106" s="359"/>
      <c r="AX106" s="359"/>
      <c r="AY106" s="360"/>
      <c r="AZ106" s="361"/>
      <c r="BA106" s="362"/>
      <c r="BB106" s="359"/>
      <c r="BC106" s="359"/>
      <c r="BD106" s="359"/>
      <c r="BE106" s="359"/>
      <c r="BF106" s="359"/>
      <c r="BG106" s="359"/>
      <c r="BH106" s="359"/>
      <c r="BI106" s="360"/>
      <c r="BJ106" s="361"/>
      <c r="BK106" s="362"/>
      <c r="BL106" s="359"/>
      <c r="BM106" s="359"/>
      <c r="BN106" s="359"/>
      <c r="BO106" s="359"/>
      <c r="BP106" s="359"/>
      <c r="BQ106" s="359"/>
      <c r="BR106" s="359"/>
      <c r="BS106" s="360"/>
      <c r="BT106" s="361"/>
      <c r="BU106" s="362"/>
      <c r="BV106" s="359"/>
      <c r="BW106" s="359"/>
      <c r="BX106" s="359"/>
      <c r="BY106" s="359"/>
      <c r="BZ106" s="359"/>
      <c r="CA106" s="359"/>
      <c r="CB106" s="359"/>
      <c r="CC106" s="360"/>
    </row>
    <row r="107" spans="1:81" s="364" customFormat="1" ht="15.75" x14ac:dyDescent="0.25">
      <c r="A107" s="353"/>
      <c r="B107" s="354"/>
      <c r="C107" s="355"/>
      <c r="D107" s="356"/>
      <c r="E107" s="357"/>
      <c r="F107" s="357"/>
      <c r="G107" s="357"/>
      <c r="H107" s="357"/>
      <c r="I107" s="357"/>
      <c r="J107" s="357"/>
      <c r="K107" s="357"/>
      <c r="L107" s="358"/>
      <c r="M107" s="359"/>
      <c r="N107" s="359"/>
      <c r="O107" s="359"/>
      <c r="P107" s="359"/>
      <c r="Q107" s="359"/>
      <c r="R107" s="359"/>
      <c r="S107" s="359"/>
      <c r="T107" s="359"/>
      <c r="U107" s="360"/>
      <c r="V107" s="361"/>
      <c r="W107" s="362"/>
      <c r="X107" s="363"/>
      <c r="Y107" s="359"/>
      <c r="Z107" s="359"/>
      <c r="AA107" s="359"/>
      <c r="AB107" s="359"/>
      <c r="AC107" s="359"/>
      <c r="AD107" s="359"/>
      <c r="AE107" s="360"/>
      <c r="AF107" s="361"/>
      <c r="AG107" s="362"/>
      <c r="AH107" s="363"/>
      <c r="AI107" s="359"/>
      <c r="AJ107" s="359"/>
      <c r="AK107" s="359"/>
      <c r="AL107" s="359"/>
      <c r="AM107" s="359"/>
      <c r="AN107" s="359"/>
      <c r="AO107" s="360"/>
      <c r="AP107" s="361"/>
      <c r="AQ107" s="362"/>
      <c r="AR107" s="363"/>
      <c r="AS107" s="359"/>
      <c r="AT107" s="359"/>
      <c r="AU107" s="359"/>
      <c r="AV107" s="359"/>
      <c r="AW107" s="359"/>
      <c r="AX107" s="359"/>
      <c r="AY107" s="360"/>
      <c r="AZ107" s="361"/>
      <c r="BA107" s="362"/>
      <c r="BB107" s="363"/>
      <c r="BC107" s="359"/>
      <c r="BD107" s="359"/>
      <c r="BE107" s="359"/>
      <c r="BF107" s="359"/>
      <c r="BG107" s="359"/>
      <c r="BH107" s="359"/>
      <c r="BI107" s="360"/>
      <c r="BJ107" s="361"/>
      <c r="BK107" s="362"/>
      <c r="BL107" s="363"/>
      <c r="BM107" s="359"/>
      <c r="BN107" s="359"/>
      <c r="BO107" s="359"/>
      <c r="BP107" s="359"/>
      <c r="BQ107" s="359"/>
      <c r="BR107" s="359"/>
      <c r="BS107" s="365"/>
      <c r="BT107" s="361"/>
      <c r="BU107" s="362"/>
      <c r="BV107" s="363"/>
      <c r="BW107" s="359"/>
      <c r="BX107" s="359"/>
      <c r="BY107" s="359"/>
      <c r="BZ107" s="359"/>
      <c r="CA107" s="359"/>
      <c r="CB107" s="359"/>
      <c r="CC107" s="360"/>
    </row>
    <row r="108" spans="1:81" s="369" customFormat="1" ht="28.5" customHeight="1" x14ac:dyDescent="0.25">
      <c r="A108" s="366" t="s">
        <v>127</v>
      </c>
      <c r="B108" s="367" t="str">
        <f>B2</f>
        <v>2015-16</v>
      </c>
      <c r="C108" s="473" t="str">
        <f>B108&amp;" COMMENTS"</f>
        <v>2015-16 COMMENTS</v>
      </c>
      <c r="D108" s="474"/>
      <c r="E108" s="474"/>
      <c r="F108" s="474"/>
      <c r="G108" s="474"/>
      <c r="H108" s="474"/>
      <c r="I108" s="474"/>
      <c r="J108" s="474"/>
      <c r="K108" s="475"/>
      <c r="L108" s="368" t="str">
        <f>L2</f>
        <v>2016-17</v>
      </c>
      <c r="M108" s="490" t="str">
        <f>L108&amp;" COMMENTS"</f>
        <v>2016-17 COMMENTS</v>
      </c>
      <c r="N108" s="491"/>
      <c r="O108" s="491"/>
      <c r="P108" s="491"/>
      <c r="Q108" s="491"/>
      <c r="R108" s="491"/>
      <c r="S108" s="491"/>
      <c r="T108" s="491"/>
      <c r="U108" s="492"/>
      <c r="V108" s="368" t="str">
        <f>V2</f>
        <v>2017-18</v>
      </c>
      <c r="W108" s="490" t="str">
        <f>V108&amp;" COMMENTS"</f>
        <v>2017-18 COMMENTS</v>
      </c>
      <c r="X108" s="491"/>
      <c r="Y108" s="491"/>
      <c r="Z108" s="491"/>
      <c r="AA108" s="491"/>
      <c r="AB108" s="491"/>
      <c r="AC108" s="491"/>
      <c r="AD108" s="491"/>
      <c r="AE108" s="492"/>
      <c r="AF108" s="368" t="str">
        <f>AF2</f>
        <v>2018-19</v>
      </c>
      <c r="AG108" s="490" t="str">
        <f>AF108&amp;" COMMENTS"</f>
        <v>2018-19 COMMENTS</v>
      </c>
      <c r="AH108" s="491"/>
      <c r="AI108" s="491"/>
      <c r="AJ108" s="491"/>
      <c r="AK108" s="491"/>
      <c r="AL108" s="491"/>
      <c r="AM108" s="491"/>
      <c r="AN108" s="491"/>
      <c r="AO108" s="492"/>
      <c r="AP108" s="368" t="str">
        <f>AP2</f>
        <v>2019-20</v>
      </c>
      <c r="AQ108" s="490" t="str">
        <f>AP108&amp;" COMMENTS"</f>
        <v>2019-20 COMMENTS</v>
      </c>
      <c r="AR108" s="491"/>
      <c r="AS108" s="491"/>
      <c r="AT108" s="491"/>
      <c r="AU108" s="491"/>
      <c r="AV108" s="491"/>
      <c r="AW108" s="491"/>
      <c r="AX108" s="491"/>
      <c r="AY108" s="492"/>
      <c r="AZ108" s="368" t="str">
        <f>AZ2</f>
        <v>2020-21</v>
      </c>
      <c r="BA108" s="490" t="str">
        <f>AZ108&amp;" COMMENTS"</f>
        <v>2020-21 COMMENTS</v>
      </c>
      <c r="BB108" s="491"/>
      <c r="BC108" s="491"/>
      <c r="BD108" s="491"/>
      <c r="BE108" s="491"/>
      <c r="BF108" s="491"/>
      <c r="BG108" s="491"/>
      <c r="BH108" s="491"/>
      <c r="BI108" s="492"/>
      <c r="BJ108" s="368" t="str">
        <f>BJ2</f>
        <v>2021-22</v>
      </c>
      <c r="BK108" s="490" t="str">
        <f>BJ108&amp;" COMMENTS"</f>
        <v>2021-22 COMMENTS</v>
      </c>
      <c r="BL108" s="491"/>
      <c r="BM108" s="491"/>
      <c r="BN108" s="491"/>
      <c r="BO108" s="491"/>
      <c r="BP108" s="491"/>
      <c r="BQ108" s="491"/>
      <c r="BR108" s="491"/>
      <c r="BS108" s="492"/>
      <c r="BT108" s="368" t="str">
        <f>BT2</f>
        <v>2022-23</v>
      </c>
      <c r="BU108" s="490" t="str">
        <f>BT108&amp;" COMMENTS"</f>
        <v>2022-23 COMMENTS</v>
      </c>
      <c r="BV108" s="491"/>
      <c r="BW108" s="491"/>
      <c r="BX108" s="491"/>
      <c r="BY108" s="491"/>
      <c r="BZ108" s="491"/>
      <c r="CA108" s="491"/>
      <c r="CB108" s="491"/>
      <c r="CC108" s="492"/>
    </row>
    <row r="109" spans="1:81" s="364" customFormat="1" ht="20.25" customHeight="1" x14ac:dyDescent="0.2">
      <c r="A109" s="370" t="s">
        <v>128</v>
      </c>
      <c r="B109" s="371">
        <v>1863</v>
      </c>
      <c r="C109" s="521"/>
      <c r="D109" s="522"/>
      <c r="E109" s="522"/>
      <c r="F109" s="522"/>
      <c r="G109" s="522"/>
      <c r="H109" s="522"/>
      <c r="I109" s="522"/>
      <c r="J109" s="522"/>
      <c r="K109" s="523"/>
      <c r="L109" s="371">
        <v>1966</v>
      </c>
      <c r="M109" s="481" t="s">
        <v>129</v>
      </c>
      <c r="N109" s="482"/>
      <c r="O109" s="482"/>
      <c r="P109" s="482"/>
      <c r="Q109" s="482"/>
      <c r="R109" s="482"/>
      <c r="S109" s="482"/>
      <c r="T109" s="482"/>
      <c r="U109" s="483"/>
      <c r="V109" s="372">
        <v>2463</v>
      </c>
      <c r="W109" s="481"/>
      <c r="X109" s="482"/>
      <c r="Y109" s="482"/>
      <c r="Z109" s="482"/>
      <c r="AA109" s="482"/>
      <c r="AB109" s="482"/>
      <c r="AC109" s="482"/>
      <c r="AD109" s="482"/>
      <c r="AE109" s="483"/>
      <c r="AF109" s="372">
        <v>2312</v>
      </c>
      <c r="AG109" s="481"/>
      <c r="AH109" s="482"/>
      <c r="AI109" s="482"/>
      <c r="AJ109" s="482"/>
      <c r="AK109" s="482"/>
      <c r="AL109" s="482"/>
      <c r="AM109" s="482"/>
      <c r="AN109" s="482"/>
      <c r="AO109" s="483"/>
      <c r="AP109" s="372">
        <v>2174</v>
      </c>
      <c r="AQ109" s="481"/>
      <c r="AR109" s="482"/>
      <c r="AS109" s="482"/>
      <c r="AT109" s="482"/>
      <c r="AU109" s="482"/>
      <c r="AV109" s="482"/>
      <c r="AW109" s="482"/>
      <c r="AX109" s="482"/>
      <c r="AY109" s="483"/>
      <c r="AZ109" s="372"/>
      <c r="BA109" s="499"/>
      <c r="BB109" s="500"/>
      <c r="BC109" s="500"/>
      <c r="BD109" s="500"/>
      <c r="BE109" s="500"/>
      <c r="BF109" s="500"/>
      <c r="BG109" s="500"/>
      <c r="BH109" s="500"/>
      <c r="BI109" s="501"/>
      <c r="BJ109" s="372">
        <v>2521</v>
      </c>
      <c r="BK109" s="481"/>
      <c r="BL109" s="482"/>
      <c r="BM109" s="482"/>
      <c r="BN109" s="482"/>
      <c r="BO109" s="482"/>
      <c r="BP109" s="482"/>
      <c r="BQ109" s="482"/>
      <c r="BR109" s="482"/>
      <c r="BS109" s="483"/>
      <c r="BT109" s="62">
        <v>2078</v>
      </c>
      <c r="BU109" s="493"/>
      <c r="BV109" s="494"/>
      <c r="BW109" s="494"/>
      <c r="BX109" s="494"/>
      <c r="BY109" s="494"/>
      <c r="BZ109" s="494"/>
      <c r="CA109" s="494"/>
      <c r="CB109" s="494"/>
      <c r="CC109" s="495"/>
    </row>
    <row r="110" spans="1:81" s="364" customFormat="1" ht="20.25" customHeight="1" x14ac:dyDescent="0.2">
      <c r="A110" s="370" t="s">
        <v>130</v>
      </c>
      <c r="B110" s="371">
        <v>1107</v>
      </c>
      <c r="C110" s="524"/>
      <c r="D110" s="525"/>
      <c r="E110" s="525"/>
      <c r="F110" s="525"/>
      <c r="G110" s="525"/>
      <c r="H110" s="525"/>
      <c r="I110" s="525"/>
      <c r="J110" s="525"/>
      <c r="K110" s="526"/>
      <c r="L110" s="371">
        <v>1058</v>
      </c>
      <c r="M110" s="484"/>
      <c r="N110" s="485"/>
      <c r="O110" s="485"/>
      <c r="P110" s="485"/>
      <c r="Q110" s="485"/>
      <c r="R110" s="485"/>
      <c r="S110" s="485"/>
      <c r="T110" s="485"/>
      <c r="U110" s="486"/>
      <c r="V110" s="372">
        <v>1132</v>
      </c>
      <c r="W110" s="484"/>
      <c r="X110" s="485"/>
      <c r="Y110" s="485"/>
      <c r="Z110" s="485"/>
      <c r="AA110" s="485"/>
      <c r="AB110" s="485"/>
      <c r="AC110" s="485"/>
      <c r="AD110" s="485"/>
      <c r="AE110" s="486"/>
      <c r="AF110" s="372">
        <v>1150</v>
      </c>
      <c r="AG110" s="484"/>
      <c r="AH110" s="485"/>
      <c r="AI110" s="485"/>
      <c r="AJ110" s="485"/>
      <c r="AK110" s="485"/>
      <c r="AL110" s="485"/>
      <c r="AM110" s="485"/>
      <c r="AN110" s="485"/>
      <c r="AO110" s="486"/>
      <c r="AP110" s="372">
        <v>1191</v>
      </c>
      <c r="AQ110" s="484"/>
      <c r="AR110" s="485"/>
      <c r="AS110" s="485"/>
      <c r="AT110" s="485"/>
      <c r="AU110" s="485"/>
      <c r="AV110" s="485"/>
      <c r="AW110" s="485"/>
      <c r="AX110" s="485"/>
      <c r="AY110" s="486"/>
      <c r="AZ110" s="372">
        <v>1134</v>
      </c>
      <c r="BA110" s="502"/>
      <c r="BB110" s="503"/>
      <c r="BC110" s="503"/>
      <c r="BD110" s="503"/>
      <c r="BE110" s="503"/>
      <c r="BF110" s="503"/>
      <c r="BG110" s="503"/>
      <c r="BH110" s="503"/>
      <c r="BI110" s="504"/>
      <c r="BJ110" s="372">
        <v>1178</v>
      </c>
      <c r="BK110" s="484"/>
      <c r="BL110" s="485"/>
      <c r="BM110" s="485"/>
      <c r="BN110" s="485"/>
      <c r="BO110" s="485"/>
      <c r="BP110" s="485"/>
      <c r="BQ110" s="485"/>
      <c r="BR110" s="485"/>
      <c r="BS110" s="486"/>
      <c r="BT110" s="62">
        <v>1011</v>
      </c>
      <c r="BU110" s="493"/>
      <c r="BV110" s="494"/>
      <c r="BW110" s="494"/>
      <c r="BX110" s="494"/>
      <c r="BY110" s="494"/>
      <c r="BZ110" s="494"/>
      <c r="CA110" s="494"/>
      <c r="CB110" s="494"/>
      <c r="CC110" s="495"/>
    </row>
    <row r="111" spans="1:81" s="364" customFormat="1" ht="20.25" customHeight="1" x14ac:dyDescent="0.2">
      <c r="A111" s="370" t="s">
        <v>131</v>
      </c>
      <c r="B111" s="371">
        <v>762</v>
      </c>
      <c r="C111" s="524"/>
      <c r="D111" s="525"/>
      <c r="E111" s="525"/>
      <c r="F111" s="525"/>
      <c r="G111" s="525"/>
      <c r="H111" s="525"/>
      <c r="I111" s="525"/>
      <c r="J111" s="525"/>
      <c r="K111" s="526"/>
      <c r="L111" s="371">
        <v>685</v>
      </c>
      <c r="M111" s="484"/>
      <c r="N111" s="485"/>
      <c r="O111" s="485"/>
      <c r="P111" s="485"/>
      <c r="Q111" s="485"/>
      <c r="R111" s="485"/>
      <c r="S111" s="485"/>
      <c r="T111" s="485"/>
      <c r="U111" s="486"/>
      <c r="V111" s="372">
        <v>782</v>
      </c>
      <c r="W111" s="484"/>
      <c r="X111" s="485"/>
      <c r="Y111" s="485"/>
      <c r="Z111" s="485"/>
      <c r="AA111" s="485"/>
      <c r="AB111" s="485"/>
      <c r="AC111" s="485"/>
      <c r="AD111" s="485"/>
      <c r="AE111" s="486"/>
      <c r="AF111" s="372">
        <v>824</v>
      </c>
      <c r="AG111" s="484"/>
      <c r="AH111" s="485"/>
      <c r="AI111" s="485"/>
      <c r="AJ111" s="485"/>
      <c r="AK111" s="485"/>
      <c r="AL111" s="485"/>
      <c r="AM111" s="485"/>
      <c r="AN111" s="485"/>
      <c r="AO111" s="486"/>
      <c r="AP111" s="372">
        <v>819</v>
      </c>
      <c r="AQ111" s="484"/>
      <c r="AR111" s="485"/>
      <c r="AS111" s="485"/>
      <c r="AT111" s="485"/>
      <c r="AU111" s="485"/>
      <c r="AV111" s="485"/>
      <c r="AW111" s="485"/>
      <c r="AX111" s="485"/>
      <c r="AY111" s="486"/>
      <c r="AZ111" s="372">
        <v>780</v>
      </c>
      <c r="BA111" s="502"/>
      <c r="BB111" s="503"/>
      <c r="BC111" s="503"/>
      <c r="BD111" s="503"/>
      <c r="BE111" s="503"/>
      <c r="BF111" s="503"/>
      <c r="BG111" s="503"/>
      <c r="BH111" s="503"/>
      <c r="BI111" s="504"/>
      <c r="BJ111" s="372">
        <v>783</v>
      </c>
      <c r="BK111" s="484"/>
      <c r="BL111" s="485"/>
      <c r="BM111" s="485"/>
      <c r="BN111" s="485"/>
      <c r="BO111" s="485"/>
      <c r="BP111" s="485"/>
      <c r="BQ111" s="485"/>
      <c r="BR111" s="485"/>
      <c r="BS111" s="486"/>
      <c r="BT111" s="62">
        <v>682</v>
      </c>
      <c r="BU111" s="493"/>
      <c r="BV111" s="494"/>
      <c r="BW111" s="494"/>
      <c r="BX111" s="494"/>
      <c r="BY111" s="494"/>
      <c r="BZ111" s="494"/>
      <c r="CA111" s="494"/>
      <c r="CB111" s="494"/>
      <c r="CC111" s="495"/>
    </row>
    <row r="112" spans="1:81" s="364" customFormat="1" ht="20.25" customHeight="1" x14ac:dyDescent="0.2">
      <c r="A112" s="370" t="s">
        <v>132</v>
      </c>
      <c r="B112" s="63">
        <f>IFERROR(B110/B109,"")</f>
        <v>0.59420289855072461</v>
      </c>
      <c r="C112" s="524"/>
      <c r="D112" s="525"/>
      <c r="E112" s="525"/>
      <c r="F112" s="525"/>
      <c r="G112" s="525"/>
      <c r="H112" s="525"/>
      <c r="I112" s="525"/>
      <c r="J112" s="525"/>
      <c r="K112" s="526"/>
      <c r="L112" s="373">
        <f>IFERROR(L110/L109,"")</f>
        <v>0.53814852492370291</v>
      </c>
      <c r="M112" s="484"/>
      <c r="N112" s="485"/>
      <c r="O112" s="485"/>
      <c r="P112" s="485"/>
      <c r="Q112" s="485"/>
      <c r="R112" s="485"/>
      <c r="S112" s="485"/>
      <c r="T112" s="485"/>
      <c r="U112" s="486"/>
      <c r="V112" s="374">
        <f>IFERROR(V110/V109,"")</f>
        <v>0.4596021112464474</v>
      </c>
      <c r="W112" s="484"/>
      <c r="X112" s="485"/>
      <c r="Y112" s="485"/>
      <c r="Z112" s="485"/>
      <c r="AA112" s="485"/>
      <c r="AB112" s="485"/>
      <c r="AC112" s="485"/>
      <c r="AD112" s="485"/>
      <c r="AE112" s="486"/>
      <c r="AF112" s="374">
        <f>IFERROR(AF110/AF109,"")</f>
        <v>0.49740484429065746</v>
      </c>
      <c r="AG112" s="484"/>
      <c r="AH112" s="485"/>
      <c r="AI112" s="485"/>
      <c r="AJ112" s="485"/>
      <c r="AK112" s="485"/>
      <c r="AL112" s="485"/>
      <c r="AM112" s="485"/>
      <c r="AN112" s="485"/>
      <c r="AO112" s="486"/>
      <c r="AP112" s="374">
        <f>IFERROR(AP110/AP109,"")</f>
        <v>0.54783808647654098</v>
      </c>
      <c r="AQ112" s="484"/>
      <c r="AR112" s="485"/>
      <c r="AS112" s="485"/>
      <c r="AT112" s="485"/>
      <c r="AU112" s="485"/>
      <c r="AV112" s="485"/>
      <c r="AW112" s="485"/>
      <c r="AX112" s="485"/>
      <c r="AY112" s="486"/>
      <c r="AZ112" s="374" t="str">
        <f>IFERROR(AZ110/AZ109,"")</f>
        <v/>
      </c>
      <c r="BA112" s="502"/>
      <c r="BB112" s="503"/>
      <c r="BC112" s="503"/>
      <c r="BD112" s="503"/>
      <c r="BE112" s="503"/>
      <c r="BF112" s="503"/>
      <c r="BG112" s="503"/>
      <c r="BH112" s="503"/>
      <c r="BI112" s="504"/>
      <c r="BJ112" s="374">
        <f>IFERROR(BJ110/BJ109,"")</f>
        <v>0.46727489091630303</v>
      </c>
      <c r="BK112" s="484"/>
      <c r="BL112" s="485"/>
      <c r="BM112" s="485"/>
      <c r="BN112" s="485"/>
      <c r="BO112" s="485"/>
      <c r="BP112" s="485"/>
      <c r="BQ112" s="485"/>
      <c r="BR112" s="485"/>
      <c r="BS112" s="486"/>
      <c r="BT112" s="374">
        <f>IFERROR(BT110/BT109,"")</f>
        <v>0.48652550529355149</v>
      </c>
      <c r="BU112" s="493"/>
      <c r="BV112" s="494"/>
      <c r="BW112" s="494"/>
      <c r="BX112" s="494"/>
      <c r="BY112" s="494"/>
      <c r="BZ112" s="494"/>
      <c r="CA112" s="494"/>
      <c r="CB112" s="494"/>
      <c r="CC112" s="495"/>
    </row>
    <row r="113" spans="1:81" s="364" customFormat="1" ht="20.25" customHeight="1" x14ac:dyDescent="0.2">
      <c r="A113" s="370" t="s">
        <v>133</v>
      </c>
      <c r="B113" s="371">
        <v>966</v>
      </c>
      <c r="C113" s="524"/>
      <c r="D113" s="525"/>
      <c r="E113" s="525"/>
      <c r="F113" s="525"/>
      <c r="G113" s="525"/>
      <c r="H113" s="525"/>
      <c r="I113" s="525"/>
      <c r="J113" s="525"/>
      <c r="K113" s="526"/>
      <c r="L113" s="371">
        <v>954</v>
      </c>
      <c r="M113" s="484"/>
      <c r="N113" s="485"/>
      <c r="O113" s="485"/>
      <c r="P113" s="485"/>
      <c r="Q113" s="485"/>
      <c r="R113" s="485"/>
      <c r="S113" s="485"/>
      <c r="T113" s="485"/>
      <c r="U113" s="486"/>
      <c r="V113" s="372">
        <v>1037</v>
      </c>
      <c r="W113" s="484"/>
      <c r="X113" s="485"/>
      <c r="Y113" s="485"/>
      <c r="Z113" s="485"/>
      <c r="AA113" s="485"/>
      <c r="AB113" s="485"/>
      <c r="AC113" s="485"/>
      <c r="AD113" s="485"/>
      <c r="AE113" s="486"/>
      <c r="AF113" s="372">
        <v>959</v>
      </c>
      <c r="AG113" s="484"/>
      <c r="AH113" s="485"/>
      <c r="AI113" s="485"/>
      <c r="AJ113" s="485"/>
      <c r="AK113" s="485"/>
      <c r="AL113" s="485"/>
      <c r="AM113" s="485"/>
      <c r="AN113" s="485"/>
      <c r="AO113" s="486"/>
      <c r="AP113" s="372">
        <v>1002</v>
      </c>
      <c r="AQ113" s="484"/>
      <c r="AR113" s="485"/>
      <c r="AS113" s="485"/>
      <c r="AT113" s="485"/>
      <c r="AU113" s="485"/>
      <c r="AV113" s="485"/>
      <c r="AW113" s="485"/>
      <c r="AX113" s="485"/>
      <c r="AY113" s="486"/>
      <c r="AZ113" s="372">
        <v>948</v>
      </c>
      <c r="BA113" s="502"/>
      <c r="BB113" s="503"/>
      <c r="BC113" s="503"/>
      <c r="BD113" s="503"/>
      <c r="BE113" s="503"/>
      <c r="BF113" s="503"/>
      <c r="BG113" s="503"/>
      <c r="BH113" s="503"/>
      <c r="BI113" s="504"/>
      <c r="BJ113" s="372">
        <v>967</v>
      </c>
      <c r="BK113" s="484"/>
      <c r="BL113" s="485"/>
      <c r="BM113" s="485"/>
      <c r="BN113" s="485"/>
      <c r="BO113" s="485"/>
      <c r="BP113" s="485"/>
      <c r="BQ113" s="485"/>
      <c r="BR113" s="485"/>
      <c r="BS113" s="486"/>
      <c r="BT113" s="62">
        <v>857</v>
      </c>
      <c r="BU113" s="493"/>
      <c r="BV113" s="494"/>
      <c r="BW113" s="494"/>
      <c r="BX113" s="494"/>
      <c r="BY113" s="494"/>
      <c r="BZ113" s="494"/>
      <c r="CA113" s="494"/>
      <c r="CB113" s="494"/>
      <c r="CC113" s="495"/>
    </row>
    <row r="114" spans="1:81" s="364" customFormat="1" ht="20.25" customHeight="1" x14ac:dyDescent="0.2">
      <c r="A114" s="370" t="s">
        <v>134</v>
      </c>
      <c r="B114" s="63">
        <f>IFERROR(B113/B110,"")</f>
        <v>0.87262872628726285</v>
      </c>
      <c r="C114" s="524"/>
      <c r="D114" s="525"/>
      <c r="E114" s="525"/>
      <c r="F114" s="525"/>
      <c r="G114" s="525"/>
      <c r="H114" s="525"/>
      <c r="I114" s="525"/>
      <c r="J114" s="525"/>
      <c r="K114" s="526"/>
      <c r="L114" s="373">
        <f>IFERROR(L113/L110,"")</f>
        <v>0.90170132325141772</v>
      </c>
      <c r="M114" s="484"/>
      <c r="N114" s="485"/>
      <c r="O114" s="485"/>
      <c r="P114" s="485"/>
      <c r="Q114" s="485"/>
      <c r="R114" s="485"/>
      <c r="S114" s="485"/>
      <c r="T114" s="485"/>
      <c r="U114" s="486"/>
      <c r="V114" s="374">
        <f>IFERROR(V113/V110,"")</f>
        <v>0.91607773851590102</v>
      </c>
      <c r="W114" s="484"/>
      <c r="X114" s="485"/>
      <c r="Y114" s="485"/>
      <c r="Z114" s="485"/>
      <c r="AA114" s="485"/>
      <c r="AB114" s="485"/>
      <c r="AC114" s="485"/>
      <c r="AD114" s="485"/>
      <c r="AE114" s="486"/>
      <c r="AF114" s="374">
        <f>IFERROR(AF113/AF110,"")</f>
        <v>0.8339130434782609</v>
      </c>
      <c r="AG114" s="484"/>
      <c r="AH114" s="485"/>
      <c r="AI114" s="485"/>
      <c r="AJ114" s="485"/>
      <c r="AK114" s="485"/>
      <c r="AL114" s="485"/>
      <c r="AM114" s="485"/>
      <c r="AN114" s="485"/>
      <c r="AO114" s="486"/>
      <c r="AP114" s="374">
        <f>IFERROR(AP113/AP110,"")</f>
        <v>0.84130982367758189</v>
      </c>
      <c r="AQ114" s="484"/>
      <c r="AR114" s="485"/>
      <c r="AS114" s="485"/>
      <c r="AT114" s="485"/>
      <c r="AU114" s="485"/>
      <c r="AV114" s="485"/>
      <c r="AW114" s="485"/>
      <c r="AX114" s="485"/>
      <c r="AY114" s="486"/>
      <c r="AZ114" s="374">
        <f>IFERROR(AZ113/AZ110,"")</f>
        <v>0.83597883597883593</v>
      </c>
      <c r="BA114" s="502"/>
      <c r="BB114" s="503"/>
      <c r="BC114" s="503"/>
      <c r="BD114" s="503"/>
      <c r="BE114" s="503"/>
      <c r="BF114" s="503"/>
      <c r="BG114" s="503"/>
      <c r="BH114" s="503"/>
      <c r="BI114" s="504"/>
      <c r="BJ114" s="374">
        <f>IFERROR(BJ113/BJ110,"")</f>
        <v>0.8208828522920204</v>
      </c>
      <c r="BK114" s="484"/>
      <c r="BL114" s="485"/>
      <c r="BM114" s="485"/>
      <c r="BN114" s="485"/>
      <c r="BO114" s="485"/>
      <c r="BP114" s="485"/>
      <c r="BQ114" s="485"/>
      <c r="BR114" s="485"/>
      <c r="BS114" s="486"/>
      <c r="BT114" s="374">
        <f>IFERROR(BT113/BT110,"")</f>
        <v>0.847675568743818</v>
      </c>
      <c r="BU114" s="493"/>
      <c r="BV114" s="494"/>
      <c r="BW114" s="494"/>
      <c r="BX114" s="494"/>
      <c r="BY114" s="494"/>
      <c r="BZ114" s="494"/>
      <c r="CA114" s="494"/>
      <c r="CB114" s="494"/>
      <c r="CC114" s="495"/>
    </row>
    <row r="115" spans="1:81" s="364" customFormat="1" ht="20.25" customHeight="1" x14ac:dyDescent="0.2">
      <c r="A115" s="370" t="s">
        <v>135</v>
      </c>
      <c r="B115" s="375">
        <f>C104</f>
        <v>5757416.3300000001</v>
      </c>
      <c r="C115" s="524"/>
      <c r="D115" s="525"/>
      <c r="E115" s="525"/>
      <c r="F115" s="525"/>
      <c r="G115" s="525"/>
      <c r="H115" s="525"/>
      <c r="I115" s="525"/>
      <c r="J115" s="525"/>
      <c r="K115" s="526"/>
      <c r="L115" s="375">
        <f>M104</f>
        <v>5812441.5800000001</v>
      </c>
      <c r="M115" s="484"/>
      <c r="N115" s="485"/>
      <c r="O115" s="485"/>
      <c r="P115" s="485"/>
      <c r="Q115" s="485"/>
      <c r="R115" s="485"/>
      <c r="S115" s="485"/>
      <c r="T115" s="485"/>
      <c r="U115" s="486"/>
      <c r="V115" s="376">
        <f>W104</f>
        <v>6247953.71</v>
      </c>
      <c r="W115" s="484"/>
      <c r="X115" s="485"/>
      <c r="Y115" s="485"/>
      <c r="Z115" s="485"/>
      <c r="AA115" s="485"/>
      <c r="AB115" s="485"/>
      <c r="AC115" s="485"/>
      <c r="AD115" s="485"/>
      <c r="AE115" s="486"/>
      <c r="AF115" s="376">
        <f>AG104</f>
        <v>6106194.54</v>
      </c>
      <c r="AG115" s="484"/>
      <c r="AH115" s="485"/>
      <c r="AI115" s="485"/>
      <c r="AJ115" s="485"/>
      <c r="AK115" s="485"/>
      <c r="AL115" s="485"/>
      <c r="AM115" s="485"/>
      <c r="AN115" s="485"/>
      <c r="AO115" s="486"/>
      <c r="AP115" s="376">
        <f>AQ104</f>
        <v>5995236.21</v>
      </c>
      <c r="AQ115" s="484"/>
      <c r="AR115" s="485"/>
      <c r="AS115" s="485"/>
      <c r="AT115" s="485"/>
      <c r="AU115" s="485"/>
      <c r="AV115" s="485"/>
      <c r="AW115" s="485"/>
      <c r="AX115" s="485"/>
      <c r="AY115" s="486"/>
      <c r="AZ115" s="376">
        <f>BA104</f>
        <v>5913434.6099999994</v>
      </c>
      <c r="BA115" s="502"/>
      <c r="BB115" s="503"/>
      <c r="BC115" s="503"/>
      <c r="BD115" s="503"/>
      <c r="BE115" s="503"/>
      <c r="BF115" s="503"/>
      <c r="BG115" s="503"/>
      <c r="BH115" s="503"/>
      <c r="BI115" s="504"/>
      <c r="BJ115" s="376">
        <f>BK104</f>
        <v>5622679.3699999992</v>
      </c>
      <c r="BK115" s="484"/>
      <c r="BL115" s="485"/>
      <c r="BM115" s="485"/>
      <c r="BN115" s="485"/>
      <c r="BO115" s="485"/>
      <c r="BP115" s="485"/>
      <c r="BQ115" s="485"/>
      <c r="BR115" s="485"/>
      <c r="BS115" s="486"/>
      <c r="BT115" s="376">
        <f>BU104</f>
        <v>6059003.3499999996</v>
      </c>
      <c r="BU115" s="493"/>
      <c r="BV115" s="494"/>
      <c r="BW115" s="494"/>
      <c r="BX115" s="494"/>
      <c r="BY115" s="494"/>
      <c r="BZ115" s="494"/>
      <c r="CA115" s="494"/>
      <c r="CB115" s="494"/>
      <c r="CC115" s="495"/>
    </row>
    <row r="116" spans="1:81" s="364" customFormat="1" ht="20.25" customHeight="1" x14ac:dyDescent="0.2">
      <c r="A116" s="370" t="s">
        <v>136</v>
      </c>
      <c r="B116" s="375">
        <f>J104</f>
        <v>3897452.24</v>
      </c>
      <c r="C116" s="524"/>
      <c r="D116" s="525"/>
      <c r="E116" s="525"/>
      <c r="F116" s="525"/>
      <c r="G116" s="525"/>
      <c r="H116" s="525"/>
      <c r="I116" s="525"/>
      <c r="J116" s="525"/>
      <c r="K116" s="526"/>
      <c r="L116" s="375">
        <f>T104</f>
        <v>3894784.37</v>
      </c>
      <c r="M116" s="484"/>
      <c r="N116" s="485"/>
      <c r="O116" s="485"/>
      <c r="P116" s="485"/>
      <c r="Q116" s="485"/>
      <c r="R116" s="485"/>
      <c r="S116" s="485"/>
      <c r="T116" s="485"/>
      <c r="U116" s="486"/>
      <c r="V116" s="376">
        <f>AD104</f>
        <v>4359741.0999999996</v>
      </c>
      <c r="W116" s="484"/>
      <c r="X116" s="485"/>
      <c r="Y116" s="485"/>
      <c r="Z116" s="485"/>
      <c r="AA116" s="485"/>
      <c r="AB116" s="485"/>
      <c r="AC116" s="485"/>
      <c r="AD116" s="485"/>
      <c r="AE116" s="486"/>
      <c r="AF116" s="376">
        <f>AN104</f>
        <v>4220233.6099999994</v>
      </c>
      <c r="AG116" s="484"/>
      <c r="AH116" s="485"/>
      <c r="AI116" s="485"/>
      <c r="AJ116" s="485"/>
      <c r="AK116" s="485"/>
      <c r="AL116" s="485"/>
      <c r="AM116" s="485"/>
      <c r="AN116" s="485"/>
      <c r="AO116" s="486"/>
      <c r="AP116" s="376">
        <f>AX104</f>
        <v>4258502.71</v>
      </c>
      <c r="AQ116" s="484"/>
      <c r="AR116" s="485"/>
      <c r="AS116" s="485"/>
      <c r="AT116" s="485"/>
      <c r="AU116" s="485"/>
      <c r="AV116" s="485"/>
      <c r="AW116" s="485"/>
      <c r="AX116" s="485"/>
      <c r="AY116" s="486"/>
      <c r="AZ116" s="376">
        <f>BH104</f>
        <v>4275241.53</v>
      </c>
      <c r="BA116" s="502"/>
      <c r="BB116" s="503"/>
      <c r="BC116" s="503"/>
      <c r="BD116" s="503"/>
      <c r="BE116" s="503"/>
      <c r="BF116" s="503"/>
      <c r="BG116" s="503"/>
      <c r="BH116" s="503"/>
      <c r="BI116" s="504"/>
      <c r="BJ116" s="376">
        <f>BR104</f>
        <v>3849431.07</v>
      </c>
      <c r="BK116" s="484"/>
      <c r="BL116" s="485"/>
      <c r="BM116" s="485"/>
      <c r="BN116" s="485"/>
      <c r="BO116" s="485"/>
      <c r="BP116" s="485"/>
      <c r="BQ116" s="485"/>
      <c r="BR116" s="485"/>
      <c r="BS116" s="486"/>
      <c r="BT116" s="376">
        <f>CB104</f>
        <v>3823638.5789900003</v>
      </c>
      <c r="BU116" s="493"/>
      <c r="BV116" s="494"/>
      <c r="BW116" s="494"/>
      <c r="BX116" s="494"/>
      <c r="BY116" s="494"/>
      <c r="BZ116" s="494"/>
      <c r="CA116" s="494"/>
      <c r="CB116" s="494"/>
      <c r="CC116" s="495"/>
    </row>
    <row r="117" spans="1:81" s="364" customFormat="1" ht="20.25" customHeight="1" x14ac:dyDescent="0.2">
      <c r="A117" s="370" t="s">
        <v>137</v>
      </c>
      <c r="B117" s="375">
        <f>K104</f>
        <v>489766.24</v>
      </c>
      <c r="C117" s="524"/>
      <c r="D117" s="525"/>
      <c r="E117" s="525"/>
      <c r="F117" s="525"/>
      <c r="G117" s="525"/>
      <c r="H117" s="525"/>
      <c r="I117" s="525"/>
      <c r="J117" s="525"/>
      <c r="K117" s="526"/>
      <c r="L117" s="375">
        <f>U104</f>
        <v>442868.37</v>
      </c>
      <c r="M117" s="484"/>
      <c r="N117" s="485"/>
      <c r="O117" s="485"/>
      <c r="P117" s="485"/>
      <c r="Q117" s="485"/>
      <c r="R117" s="485"/>
      <c r="S117" s="485"/>
      <c r="T117" s="485"/>
      <c r="U117" s="486"/>
      <c r="V117" s="375">
        <f>AE104</f>
        <v>380123.99</v>
      </c>
      <c r="W117" s="484"/>
      <c r="X117" s="485"/>
      <c r="Y117" s="485"/>
      <c r="Z117" s="485"/>
      <c r="AA117" s="485"/>
      <c r="AB117" s="485"/>
      <c r="AC117" s="485"/>
      <c r="AD117" s="485"/>
      <c r="AE117" s="486"/>
      <c r="AF117" s="375">
        <f>AO104</f>
        <v>332453.5</v>
      </c>
      <c r="AG117" s="484"/>
      <c r="AH117" s="485"/>
      <c r="AI117" s="485"/>
      <c r="AJ117" s="485"/>
      <c r="AK117" s="485"/>
      <c r="AL117" s="485"/>
      <c r="AM117" s="485"/>
      <c r="AN117" s="485"/>
      <c r="AO117" s="486"/>
      <c r="AP117" s="375">
        <f>AY104</f>
        <v>378914.38</v>
      </c>
      <c r="AQ117" s="484"/>
      <c r="AR117" s="485"/>
      <c r="AS117" s="485"/>
      <c r="AT117" s="485"/>
      <c r="AU117" s="485"/>
      <c r="AV117" s="485"/>
      <c r="AW117" s="485"/>
      <c r="AX117" s="485"/>
      <c r="AY117" s="486"/>
      <c r="AZ117" s="375">
        <f>BI104</f>
        <v>394110.79000000004</v>
      </c>
      <c r="BA117" s="502"/>
      <c r="BB117" s="503"/>
      <c r="BC117" s="503"/>
      <c r="BD117" s="503"/>
      <c r="BE117" s="503"/>
      <c r="BF117" s="503"/>
      <c r="BG117" s="503"/>
      <c r="BH117" s="503"/>
      <c r="BI117" s="504"/>
      <c r="BJ117" s="375">
        <f>BS104</f>
        <v>479718.48</v>
      </c>
      <c r="BK117" s="484"/>
      <c r="BL117" s="485"/>
      <c r="BM117" s="485"/>
      <c r="BN117" s="485"/>
      <c r="BO117" s="485"/>
      <c r="BP117" s="485"/>
      <c r="BQ117" s="485"/>
      <c r="BR117" s="485"/>
      <c r="BS117" s="486"/>
      <c r="BT117" s="375">
        <f>CC104</f>
        <v>292226.30999999994</v>
      </c>
      <c r="BU117" s="493"/>
      <c r="BV117" s="494"/>
      <c r="BW117" s="494"/>
      <c r="BX117" s="494"/>
      <c r="BY117" s="494"/>
      <c r="BZ117" s="494"/>
      <c r="CA117" s="494"/>
      <c r="CB117" s="494"/>
      <c r="CC117" s="495"/>
    </row>
    <row r="118" spans="1:81" s="364" customFormat="1" ht="20.25" customHeight="1" x14ac:dyDescent="0.2">
      <c r="A118" s="370" t="s">
        <v>138</v>
      </c>
      <c r="B118" s="375">
        <f>E104-B117</f>
        <v>331994.45999999996</v>
      </c>
      <c r="C118" s="524"/>
      <c r="D118" s="525"/>
      <c r="E118" s="525"/>
      <c r="F118" s="525"/>
      <c r="G118" s="525"/>
      <c r="H118" s="525"/>
      <c r="I118" s="525"/>
      <c r="J118" s="525"/>
      <c r="K118" s="526"/>
      <c r="L118" s="375">
        <f>O104-L117</f>
        <v>409222.12</v>
      </c>
      <c r="M118" s="484"/>
      <c r="N118" s="485"/>
      <c r="O118" s="485"/>
      <c r="P118" s="485"/>
      <c r="Q118" s="485"/>
      <c r="R118" s="485"/>
      <c r="S118" s="485"/>
      <c r="T118" s="485"/>
      <c r="U118" s="486"/>
      <c r="V118" s="375">
        <f>Y104-V117</f>
        <v>380299.08999999997</v>
      </c>
      <c r="W118" s="484"/>
      <c r="X118" s="485"/>
      <c r="Y118" s="485"/>
      <c r="Z118" s="485"/>
      <c r="AA118" s="485"/>
      <c r="AB118" s="485"/>
      <c r="AC118" s="485"/>
      <c r="AD118" s="485"/>
      <c r="AE118" s="486"/>
      <c r="AF118" s="375">
        <f>AI104-AF117</f>
        <v>383451.87</v>
      </c>
      <c r="AG118" s="484"/>
      <c r="AH118" s="485"/>
      <c r="AI118" s="485"/>
      <c r="AJ118" s="485"/>
      <c r="AK118" s="485"/>
      <c r="AL118" s="485"/>
      <c r="AM118" s="485"/>
      <c r="AN118" s="485"/>
      <c r="AO118" s="486"/>
      <c r="AP118" s="375">
        <f>AS104-AP117</f>
        <v>439043.62</v>
      </c>
      <c r="AQ118" s="484"/>
      <c r="AR118" s="485"/>
      <c r="AS118" s="485"/>
      <c r="AT118" s="485"/>
      <c r="AU118" s="485"/>
      <c r="AV118" s="485"/>
      <c r="AW118" s="485"/>
      <c r="AX118" s="485"/>
      <c r="AY118" s="486"/>
      <c r="AZ118" s="375">
        <f>BC104-AZ117</f>
        <v>358248.65999999992</v>
      </c>
      <c r="BA118" s="502"/>
      <c r="BB118" s="503"/>
      <c r="BC118" s="503"/>
      <c r="BD118" s="503"/>
      <c r="BE118" s="503"/>
      <c r="BF118" s="503"/>
      <c r="BG118" s="503"/>
      <c r="BH118" s="503"/>
      <c r="BI118" s="504"/>
      <c r="BJ118" s="375">
        <f>BM104-BJ117</f>
        <v>481521.70999999996</v>
      </c>
      <c r="BK118" s="484"/>
      <c r="BL118" s="485"/>
      <c r="BM118" s="485"/>
      <c r="BN118" s="485"/>
      <c r="BO118" s="485"/>
      <c r="BP118" s="485"/>
      <c r="BQ118" s="485"/>
      <c r="BR118" s="485"/>
      <c r="BS118" s="486"/>
      <c r="BT118" s="375">
        <f>BW104-BT117</f>
        <v>786285.79999999993</v>
      </c>
      <c r="BU118" s="493"/>
      <c r="BV118" s="494"/>
      <c r="BW118" s="494"/>
      <c r="BX118" s="494"/>
      <c r="BY118" s="494"/>
      <c r="BZ118" s="494"/>
      <c r="CA118" s="494"/>
      <c r="CB118" s="494"/>
      <c r="CC118" s="495"/>
    </row>
    <row r="119" spans="1:81" s="364" customFormat="1" ht="20.25" customHeight="1" x14ac:dyDescent="0.2">
      <c r="A119" s="370" t="s">
        <v>139</v>
      </c>
      <c r="B119" s="63">
        <f>IFERROR(B116/B115,"")</f>
        <v>0.67694466000168518</v>
      </c>
      <c r="C119" s="524"/>
      <c r="D119" s="525"/>
      <c r="E119" s="525"/>
      <c r="F119" s="525"/>
      <c r="G119" s="525"/>
      <c r="H119" s="525"/>
      <c r="I119" s="525"/>
      <c r="J119" s="525"/>
      <c r="K119" s="526"/>
      <c r="L119" s="373">
        <f>IFERROR(L116/L115,"")</f>
        <v>0.67007716402716944</v>
      </c>
      <c r="M119" s="484"/>
      <c r="N119" s="485"/>
      <c r="O119" s="485"/>
      <c r="P119" s="485"/>
      <c r="Q119" s="485"/>
      <c r="R119" s="485"/>
      <c r="S119" s="485"/>
      <c r="T119" s="485"/>
      <c r="U119" s="486"/>
      <c r="V119" s="374">
        <f>IFERROR(V116/V115,"")</f>
        <v>0.69778703594140423</v>
      </c>
      <c r="W119" s="484"/>
      <c r="X119" s="485"/>
      <c r="Y119" s="485"/>
      <c r="Z119" s="485"/>
      <c r="AA119" s="485"/>
      <c r="AB119" s="485"/>
      <c r="AC119" s="485"/>
      <c r="AD119" s="485"/>
      <c r="AE119" s="486"/>
      <c r="AF119" s="374">
        <f>IFERROR(AF116/AF115,"")</f>
        <v>0.69113972415297453</v>
      </c>
      <c r="AG119" s="484"/>
      <c r="AH119" s="485"/>
      <c r="AI119" s="485"/>
      <c r="AJ119" s="485"/>
      <c r="AK119" s="485"/>
      <c r="AL119" s="485"/>
      <c r="AM119" s="485"/>
      <c r="AN119" s="485"/>
      <c r="AO119" s="486"/>
      <c r="AP119" s="374">
        <f>IFERROR(AP116/AP115,"")</f>
        <v>0.71031441645232518</v>
      </c>
      <c r="AQ119" s="484"/>
      <c r="AR119" s="485"/>
      <c r="AS119" s="485"/>
      <c r="AT119" s="485"/>
      <c r="AU119" s="485"/>
      <c r="AV119" s="485"/>
      <c r="AW119" s="485"/>
      <c r="AX119" s="485"/>
      <c r="AY119" s="486"/>
      <c r="AZ119" s="374">
        <f>IFERROR(AZ116/AZ115,"")</f>
        <v>0.72297096559929674</v>
      </c>
      <c r="BA119" s="502"/>
      <c r="BB119" s="503"/>
      <c r="BC119" s="503"/>
      <c r="BD119" s="503"/>
      <c r="BE119" s="503"/>
      <c r="BF119" s="503"/>
      <c r="BG119" s="503"/>
      <c r="BH119" s="503"/>
      <c r="BI119" s="504"/>
      <c r="BJ119" s="374">
        <f>IFERROR(BJ116/BJ115,"")</f>
        <v>0.68462574809774368</v>
      </c>
      <c r="BK119" s="484"/>
      <c r="BL119" s="485"/>
      <c r="BM119" s="485"/>
      <c r="BN119" s="485"/>
      <c r="BO119" s="485"/>
      <c r="BP119" s="485"/>
      <c r="BQ119" s="485"/>
      <c r="BR119" s="485"/>
      <c r="BS119" s="486"/>
      <c r="BT119" s="374">
        <f>IFERROR(BT116/BT115,"")</f>
        <v>0.63106724953205395</v>
      </c>
      <c r="BU119" s="493"/>
      <c r="BV119" s="494"/>
      <c r="BW119" s="494"/>
      <c r="BX119" s="494"/>
      <c r="BY119" s="494"/>
      <c r="BZ119" s="494"/>
      <c r="CA119" s="494"/>
      <c r="CB119" s="494"/>
      <c r="CC119" s="495"/>
    </row>
    <row r="120" spans="1:81" s="364" customFormat="1" ht="20.25" customHeight="1" x14ac:dyDescent="0.2">
      <c r="A120" s="370" t="s">
        <v>140</v>
      </c>
      <c r="B120" s="377">
        <v>3836320</v>
      </c>
      <c r="C120" s="524"/>
      <c r="D120" s="525"/>
      <c r="E120" s="525"/>
      <c r="F120" s="525"/>
      <c r="G120" s="525"/>
      <c r="H120" s="525"/>
      <c r="I120" s="525"/>
      <c r="J120" s="525"/>
      <c r="K120" s="526"/>
      <c r="L120" s="377">
        <v>3939424</v>
      </c>
      <c r="M120" s="484"/>
      <c r="N120" s="485"/>
      <c r="O120" s="485"/>
      <c r="P120" s="485"/>
      <c r="Q120" s="485"/>
      <c r="R120" s="485"/>
      <c r="S120" s="485"/>
      <c r="T120" s="485"/>
      <c r="U120" s="486"/>
      <c r="V120" s="378">
        <v>3817585.51</v>
      </c>
      <c r="W120" s="484"/>
      <c r="X120" s="485"/>
      <c r="Y120" s="485"/>
      <c r="Z120" s="485"/>
      <c r="AA120" s="485"/>
      <c r="AB120" s="485"/>
      <c r="AC120" s="485"/>
      <c r="AD120" s="485"/>
      <c r="AE120" s="486"/>
      <c r="AF120" s="378">
        <v>3696112.19</v>
      </c>
      <c r="AG120" s="484"/>
      <c r="AH120" s="485"/>
      <c r="AI120" s="485"/>
      <c r="AJ120" s="485"/>
      <c r="AK120" s="485"/>
      <c r="AL120" s="485"/>
      <c r="AM120" s="485"/>
      <c r="AN120" s="485"/>
      <c r="AO120" s="486"/>
      <c r="AP120" s="378">
        <v>3307116.3</v>
      </c>
      <c r="AQ120" s="484"/>
      <c r="AR120" s="485"/>
      <c r="AS120" s="485"/>
      <c r="AT120" s="485"/>
      <c r="AU120" s="485"/>
      <c r="AV120" s="485"/>
      <c r="AW120" s="485"/>
      <c r="AX120" s="485"/>
      <c r="AY120" s="486"/>
      <c r="AZ120" s="378">
        <v>3171245</v>
      </c>
      <c r="BA120" s="502"/>
      <c r="BB120" s="503"/>
      <c r="BC120" s="503"/>
      <c r="BD120" s="503"/>
      <c r="BE120" s="503"/>
      <c r="BF120" s="503"/>
      <c r="BG120" s="503"/>
      <c r="BH120" s="503"/>
      <c r="BI120" s="504"/>
      <c r="BJ120" s="378">
        <v>3151189.51</v>
      </c>
      <c r="BK120" s="484"/>
      <c r="BL120" s="485"/>
      <c r="BM120" s="485"/>
      <c r="BN120" s="485"/>
      <c r="BO120" s="485"/>
      <c r="BP120" s="485"/>
      <c r="BQ120" s="485"/>
      <c r="BR120" s="485"/>
      <c r="BS120" s="486"/>
      <c r="BT120" s="64">
        <v>3097819.68</v>
      </c>
      <c r="BU120" s="493"/>
      <c r="BV120" s="494"/>
      <c r="BW120" s="494"/>
      <c r="BX120" s="494"/>
      <c r="BY120" s="494"/>
      <c r="BZ120" s="494"/>
      <c r="CA120" s="494"/>
      <c r="CB120" s="494"/>
      <c r="CC120" s="495"/>
    </row>
    <row r="121" spans="1:81" s="364" customFormat="1" ht="20.25" customHeight="1" x14ac:dyDescent="0.2">
      <c r="A121" s="370" t="s">
        <v>141</v>
      </c>
      <c r="B121" s="63">
        <f>IFERROR(E104/B120,"")</f>
        <v>0.21420546252658798</v>
      </c>
      <c r="C121" s="524"/>
      <c r="D121" s="525"/>
      <c r="E121" s="525"/>
      <c r="F121" s="525"/>
      <c r="G121" s="525"/>
      <c r="H121" s="525"/>
      <c r="I121" s="525"/>
      <c r="J121" s="525"/>
      <c r="K121" s="526"/>
      <c r="L121" s="65">
        <f>IFERROR(O104/L120,"")</f>
        <v>0.21629824309340653</v>
      </c>
      <c r="M121" s="484"/>
      <c r="N121" s="485"/>
      <c r="O121" s="485"/>
      <c r="P121" s="485"/>
      <c r="Q121" s="485"/>
      <c r="R121" s="485"/>
      <c r="S121" s="485"/>
      <c r="T121" s="485"/>
      <c r="U121" s="486"/>
      <c r="V121" s="66">
        <f>IFERROR(Y104/V120,"")</f>
        <v>0.19918953432951395</v>
      </c>
      <c r="W121" s="484"/>
      <c r="X121" s="485"/>
      <c r="Y121" s="485"/>
      <c r="Z121" s="485"/>
      <c r="AA121" s="485"/>
      <c r="AB121" s="485"/>
      <c r="AC121" s="485"/>
      <c r="AD121" s="485"/>
      <c r="AE121" s="486"/>
      <c r="AF121" s="66">
        <f>IFERROR(AI104/AF120,"")</f>
        <v>0.1936914609726714</v>
      </c>
      <c r="AG121" s="484"/>
      <c r="AH121" s="485"/>
      <c r="AI121" s="485"/>
      <c r="AJ121" s="485"/>
      <c r="AK121" s="485"/>
      <c r="AL121" s="485"/>
      <c r="AM121" s="485"/>
      <c r="AN121" s="485"/>
      <c r="AO121" s="486"/>
      <c r="AP121" s="66">
        <f>IFERROR(AS104/AP120,"")</f>
        <v>0.24733269888331416</v>
      </c>
      <c r="AQ121" s="484"/>
      <c r="AR121" s="485"/>
      <c r="AS121" s="485"/>
      <c r="AT121" s="485"/>
      <c r="AU121" s="485"/>
      <c r="AV121" s="485"/>
      <c r="AW121" s="485"/>
      <c r="AX121" s="485"/>
      <c r="AY121" s="486"/>
      <c r="AZ121" s="66">
        <f>IFERROR(BC104/AZ120,"")</f>
        <v>0.23724418958484758</v>
      </c>
      <c r="BA121" s="502"/>
      <c r="BB121" s="503"/>
      <c r="BC121" s="503"/>
      <c r="BD121" s="503"/>
      <c r="BE121" s="503"/>
      <c r="BF121" s="503"/>
      <c r="BG121" s="503"/>
      <c r="BH121" s="503"/>
      <c r="BI121" s="504"/>
      <c r="BJ121" s="66">
        <f>IFERROR(BM104/BJ120,"")</f>
        <v>0.30504042582954649</v>
      </c>
      <c r="BK121" s="484"/>
      <c r="BL121" s="485"/>
      <c r="BM121" s="485"/>
      <c r="BN121" s="485"/>
      <c r="BO121" s="485"/>
      <c r="BP121" s="485"/>
      <c r="BQ121" s="485"/>
      <c r="BR121" s="485"/>
      <c r="BS121" s="486"/>
      <c r="BT121" s="66">
        <f>IFERROR(BW104/BT120,"")</f>
        <v>0.34815199766566135</v>
      </c>
      <c r="BU121" s="493"/>
      <c r="BV121" s="494"/>
      <c r="BW121" s="494"/>
      <c r="BX121" s="494"/>
      <c r="BY121" s="494"/>
      <c r="BZ121" s="494"/>
      <c r="CA121" s="494"/>
      <c r="CB121" s="494"/>
      <c r="CC121" s="495"/>
    </row>
    <row r="122" spans="1:81" s="364" customFormat="1" ht="20.25" customHeight="1" x14ac:dyDescent="0.2">
      <c r="A122" s="370" t="s">
        <v>142</v>
      </c>
      <c r="B122" s="63">
        <f>IFERROR(E104/C104,"")</f>
        <v>0.14273081064471152</v>
      </c>
      <c r="C122" s="524"/>
      <c r="D122" s="525"/>
      <c r="E122" s="525"/>
      <c r="F122" s="525"/>
      <c r="G122" s="525"/>
      <c r="H122" s="525"/>
      <c r="I122" s="525"/>
      <c r="J122" s="525"/>
      <c r="K122" s="526"/>
      <c r="L122" s="373">
        <f>IFERROR(O104/M104,"")</f>
        <v>0.1465976867504275</v>
      </c>
      <c r="M122" s="484"/>
      <c r="N122" s="485"/>
      <c r="O122" s="485"/>
      <c r="P122" s="485"/>
      <c r="Q122" s="485"/>
      <c r="R122" s="485"/>
      <c r="S122" s="485"/>
      <c r="T122" s="485"/>
      <c r="U122" s="486"/>
      <c r="V122" s="374">
        <f>IFERROR(Y104/W104,"")</f>
        <v>0.12170754062772977</v>
      </c>
      <c r="W122" s="484"/>
      <c r="X122" s="485"/>
      <c r="Y122" s="485"/>
      <c r="Z122" s="485"/>
      <c r="AA122" s="485"/>
      <c r="AB122" s="485"/>
      <c r="AC122" s="485"/>
      <c r="AD122" s="485"/>
      <c r="AE122" s="486"/>
      <c r="AF122" s="374">
        <f>IFERROR(AI104/AG104,"")</f>
        <v>0.11724247652286558</v>
      </c>
      <c r="AG122" s="484"/>
      <c r="AH122" s="485"/>
      <c r="AI122" s="485"/>
      <c r="AJ122" s="485"/>
      <c r="AK122" s="485"/>
      <c r="AL122" s="485"/>
      <c r="AM122" s="485"/>
      <c r="AN122" s="485"/>
      <c r="AO122" s="486"/>
      <c r="AP122" s="374">
        <f>IFERROR(AS104/AQ104,"")</f>
        <v>0.1364346576763153</v>
      </c>
      <c r="AQ122" s="484"/>
      <c r="AR122" s="485"/>
      <c r="AS122" s="485"/>
      <c r="AT122" s="485"/>
      <c r="AU122" s="485"/>
      <c r="AV122" s="485"/>
      <c r="AW122" s="485"/>
      <c r="AX122" s="485"/>
      <c r="AY122" s="486"/>
      <c r="AZ122" s="374">
        <f>IFERROR(BC104/BA104,"")</f>
        <v>0.12722884408457169</v>
      </c>
      <c r="BA122" s="502"/>
      <c r="BB122" s="503"/>
      <c r="BC122" s="503"/>
      <c r="BD122" s="503"/>
      <c r="BE122" s="503"/>
      <c r="BF122" s="503"/>
      <c r="BG122" s="503"/>
      <c r="BH122" s="503"/>
      <c r="BI122" s="504"/>
      <c r="BJ122" s="374">
        <f>IFERROR(BM104/BK104,"")</f>
        <v>0.17095767457926381</v>
      </c>
      <c r="BK122" s="484"/>
      <c r="BL122" s="485"/>
      <c r="BM122" s="485"/>
      <c r="BN122" s="485"/>
      <c r="BO122" s="485"/>
      <c r="BP122" s="485"/>
      <c r="BQ122" s="485"/>
      <c r="BR122" s="485"/>
      <c r="BS122" s="486"/>
      <c r="BT122" s="374">
        <f>IFERROR(BW104/BU104,"")</f>
        <v>0.17800157017572865</v>
      </c>
      <c r="BU122" s="493"/>
      <c r="BV122" s="494"/>
      <c r="BW122" s="494"/>
      <c r="BX122" s="494"/>
      <c r="BY122" s="494"/>
      <c r="BZ122" s="494"/>
      <c r="CA122" s="494"/>
      <c r="CB122" s="494"/>
      <c r="CC122" s="495"/>
    </row>
    <row r="123" spans="1:81" s="364" customFormat="1" ht="20.25" customHeight="1" x14ac:dyDescent="0.2">
      <c r="A123" s="370" t="s">
        <v>143</v>
      </c>
      <c r="B123" s="63">
        <f>IFERROR(C59/B115,"")</f>
        <v>0.60820657727213556</v>
      </c>
      <c r="C123" s="524"/>
      <c r="D123" s="525"/>
      <c r="E123" s="525"/>
      <c r="F123" s="525"/>
      <c r="G123" s="525"/>
      <c r="H123" s="525"/>
      <c r="I123" s="525"/>
      <c r="J123" s="525"/>
      <c r="K123" s="526"/>
      <c r="L123" s="373">
        <f>IFERROR(M59/L115,"")</f>
        <v>0.57908728262865394</v>
      </c>
      <c r="M123" s="484"/>
      <c r="N123" s="485"/>
      <c r="O123" s="485"/>
      <c r="P123" s="485"/>
      <c r="Q123" s="485"/>
      <c r="R123" s="485"/>
      <c r="S123" s="485"/>
      <c r="T123" s="485"/>
      <c r="U123" s="486"/>
      <c r="V123" s="374">
        <f>IFERROR(W59/V115,"")</f>
        <v>0.6026192998155232</v>
      </c>
      <c r="W123" s="484"/>
      <c r="X123" s="485"/>
      <c r="Y123" s="485"/>
      <c r="Z123" s="485"/>
      <c r="AA123" s="485"/>
      <c r="AB123" s="485"/>
      <c r="AC123" s="485"/>
      <c r="AD123" s="485"/>
      <c r="AE123" s="486"/>
      <c r="AF123" s="374">
        <f>IFERROR(AG59/AF115,"")</f>
        <v>0.62289970047367671</v>
      </c>
      <c r="AG123" s="484"/>
      <c r="AH123" s="485"/>
      <c r="AI123" s="485"/>
      <c r="AJ123" s="485"/>
      <c r="AK123" s="485"/>
      <c r="AL123" s="485"/>
      <c r="AM123" s="485"/>
      <c r="AN123" s="485"/>
      <c r="AO123" s="486"/>
      <c r="AP123" s="374">
        <f>IFERROR(AQ59/AP115,"")</f>
        <v>0.63029201313153937</v>
      </c>
      <c r="AQ123" s="484"/>
      <c r="AR123" s="485"/>
      <c r="AS123" s="485"/>
      <c r="AT123" s="485"/>
      <c r="AU123" s="485"/>
      <c r="AV123" s="485"/>
      <c r="AW123" s="485"/>
      <c r="AX123" s="485"/>
      <c r="AY123" s="486"/>
      <c r="AZ123" s="374">
        <f>IFERROR(BA59/AZ115,"")</f>
        <v>0.63632444563380408</v>
      </c>
      <c r="BA123" s="502"/>
      <c r="BB123" s="503"/>
      <c r="BC123" s="503"/>
      <c r="BD123" s="503"/>
      <c r="BE123" s="503"/>
      <c r="BF123" s="503"/>
      <c r="BG123" s="503"/>
      <c r="BH123" s="503"/>
      <c r="BI123" s="504"/>
      <c r="BJ123" s="374">
        <f>IFERROR(BK59/BJ115,"")</f>
        <v>0.60630255002429567</v>
      </c>
      <c r="BK123" s="484"/>
      <c r="BL123" s="485"/>
      <c r="BM123" s="485"/>
      <c r="BN123" s="485"/>
      <c r="BO123" s="485"/>
      <c r="BP123" s="485"/>
      <c r="BQ123" s="485"/>
      <c r="BR123" s="485"/>
      <c r="BS123" s="486"/>
      <c r="BT123" s="374">
        <f>IFERROR(BU59/BT115,"")</f>
        <v>0.61712368916250893</v>
      </c>
      <c r="BU123" s="493"/>
      <c r="BV123" s="494"/>
      <c r="BW123" s="494"/>
      <c r="BX123" s="494"/>
      <c r="BY123" s="494"/>
      <c r="BZ123" s="494"/>
      <c r="CA123" s="494"/>
      <c r="CB123" s="494"/>
      <c r="CC123" s="495"/>
    </row>
    <row r="124" spans="1:81" s="364" customFormat="1" ht="20.25" customHeight="1" x14ac:dyDescent="0.2">
      <c r="A124" s="370" t="s">
        <v>144</v>
      </c>
      <c r="B124" s="63">
        <f>IFERROR(C87/B115,"")</f>
        <v>0.21103682283125769</v>
      </c>
      <c r="C124" s="524"/>
      <c r="D124" s="525"/>
      <c r="E124" s="525"/>
      <c r="F124" s="525"/>
      <c r="G124" s="525"/>
      <c r="H124" s="525"/>
      <c r="I124" s="525"/>
      <c r="J124" s="525"/>
      <c r="K124" s="526"/>
      <c r="L124" s="373">
        <f>IFERROR(M87/L115,"")</f>
        <v>0.2389022858789748</v>
      </c>
      <c r="M124" s="484"/>
      <c r="N124" s="485"/>
      <c r="O124" s="485"/>
      <c r="P124" s="485"/>
      <c r="Q124" s="485"/>
      <c r="R124" s="485"/>
      <c r="S124" s="485"/>
      <c r="T124" s="485"/>
      <c r="U124" s="486"/>
      <c r="V124" s="374">
        <f>IFERROR(W87/V115,"")</f>
        <v>0.20593754046874974</v>
      </c>
      <c r="W124" s="484"/>
      <c r="X124" s="485"/>
      <c r="Y124" s="485"/>
      <c r="Z124" s="485"/>
      <c r="AA124" s="485"/>
      <c r="AB124" s="485"/>
      <c r="AC124" s="485"/>
      <c r="AD124" s="485"/>
      <c r="AE124" s="486"/>
      <c r="AF124" s="374">
        <f>IFERROR(AG87/AF115,"")</f>
        <v>0.18611473685540325</v>
      </c>
      <c r="AG124" s="484"/>
      <c r="AH124" s="485"/>
      <c r="AI124" s="485"/>
      <c r="AJ124" s="485"/>
      <c r="AK124" s="485"/>
      <c r="AL124" s="485"/>
      <c r="AM124" s="485"/>
      <c r="AN124" s="485"/>
      <c r="AO124" s="486"/>
      <c r="AP124" s="374">
        <f>IFERROR(AQ87/AP115,"")</f>
        <v>0.18724395014287518</v>
      </c>
      <c r="AQ124" s="484"/>
      <c r="AR124" s="485"/>
      <c r="AS124" s="485"/>
      <c r="AT124" s="485"/>
      <c r="AU124" s="485"/>
      <c r="AV124" s="485"/>
      <c r="AW124" s="485"/>
      <c r="AX124" s="485"/>
      <c r="AY124" s="486"/>
      <c r="AZ124" s="374">
        <f>IFERROR(BA87/AZ115,"")</f>
        <v>0.16924083481156479</v>
      </c>
      <c r="BA124" s="502"/>
      <c r="BB124" s="503"/>
      <c r="BC124" s="503"/>
      <c r="BD124" s="503"/>
      <c r="BE124" s="503"/>
      <c r="BF124" s="503"/>
      <c r="BG124" s="503"/>
      <c r="BH124" s="503"/>
      <c r="BI124" s="504"/>
      <c r="BJ124" s="374">
        <f>IFERROR(BK87/BJ115,"")</f>
        <v>0.21236557367488659</v>
      </c>
      <c r="BK124" s="484"/>
      <c r="BL124" s="485"/>
      <c r="BM124" s="485"/>
      <c r="BN124" s="485"/>
      <c r="BO124" s="485"/>
      <c r="BP124" s="485"/>
      <c r="BQ124" s="485"/>
      <c r="BR124" s="485"/>
      <c r="BS124" s="486"/>
      <c r="BT124" s="374">
        <f>IFERROR(BU87/BT115,"")</f>
        <v>0.20400908344109103</v>
      </c>
      <c r="BU124" s="493"/>
      <c r="BV124" s="494"/>
      <c r="BW124" s="494"/>
      <c r="BX124" s="494"/>
      <c r="BY124" s="494"/>
      <c r="BZ124" s="494"/>
      <c r="CA124" s="494"/>
      <c r="CB124" s="494"/>
      <c r="CC124" s="495"/>
    </row>
    <row r="125" spans="1:81" s="364" customFormat="1" ht="20.25" customHeight="1" x14ac:dyDescent="0.2">
      <c r="A125" s="370" t="s">
        <v>145</v>
      </c>
      <c r="B125" s="63">
        <f>IFERROR(SUM(C29,C72)/B115,"")</f>
        <v>0.57625986724500078</v>
      </c>
      <c r="C125" s="524"/>
      <c r="D125" s="525"/>
      <c r="E125" s="525"/>
      <c r="F125" s="525"/>
      <c r="G125" s="525"/>
      <c r="H125" s="525"/>
      <c r="I125" s="525"/>
      <c r="J125" s="525"/>
      <c r="K125" s="526"/>
      <c r="L125" s="373">
        <f>IFERROR(SUM(M29,M72)/L115,"")</f>
        <v>0.55873219116294326</v>
      </c>
      <c r="M125" s="484"/>
      <c r="N125" s="485"/>
      <c r="O125" s="485"/>
      <c r="P125" s="485"/>
      <c r="Q125" s="485"/>
      <c r="R125" s="485"/>
      <c r="S125" s="485"/>
      <c r="T125" s="485"/>
      <c r="U125" s="486"/>
      <c r="V125" s="374">
        <f>IFERROR(SUM(W29,W72)/V115,"")</f>
        <v>0.57959585139115888</v>
      </c>
      <c r="W125" s="484"/>
      <c r="X125" s="485"/>
      <c r="Y125" s="485"/>
      <c r="Z125" s="485"/>
      <c r="AA125" s="485"/>
      <c r="AB125" s="485"/>
      <c r="AC125" s="485"/>
      <c r="AD125" s="485"/>
      <c r="AE125" s="486"/>
      <c r="AF125" s="374">
        <f>IFERROR(SUM(AG29,AG72)/AF115,"")</f>
        <v>0.57493732258324026</v>
      </c>
      <c r="AG125" s="484"/>
      <c r="AH125" s="485"/>
      <c r="AI125" s="485"/>
      <c r="AJ125" s="485"/>
      <c r="AK125" s="485"/>
      <c r="AL125" s="485"/>
      <c r="AM125" s="485"/>
      <c r="AN125" s="485"/>
      <c r="AO125" s="486"/>
      <c r="AP125" s="374">
        <f>IFERROR(SUM(AQ29,AQ72)/AP115,"")</f>
        <v>0.57701572028635717</v>
      </c>
      <c r="AQ125" s="484"/>
      <c r="AR125" s="485"/>
      <c r="AS125" s="485"/>
      <c r="AT125" s="485"/>
      <c r="AU125" s="485"/>
      <c r="AV125" s="485"/>
      <c r="AW125" s="485"/>
      <c r="AX125" s="485"/>
      <c r="AY125" s="486"/>
      <c r="AZ125" s="374">
        <f>IFERROR(SUM(BA29,BA72)/AZ115,"")</f>
        <v>0.55736462096433004</v>
      </c>
      <c r="BA125" s="502"/>
      <c r="BB125" s="503"/>
      <c r="BC125" s="503"/>
      <c r="BD125" s="503"/>
      <c r="BE125" s="503"/>
      <c r="BF125" s="503"/>
      <c r="BG125" s="503"/>
      <c r="BH125" s="503"/>
      <c r="BI125" s="504"/>
      <c r="BJ125" s="374">
        <f>IFERROR(SUM(BK29,BK72)/BJ115,"")</f>
        <v>0.52574438189954986</v>
      </c>
      <c r="BK125" s="484"/>
      <c r="BL125" s="485"/>
      <c r="BM125" s="485"/>
      <c r="BN125" s="485"/>
      <c r="BO125" s="485"/>
      <c r="BP125" s="485"/>
      <c r="BQ125" s="485"/>
      <c r="BR125" s="485"/>
      <c r="BS125" s="486"/>
      <c r="BT125" s="374">
        <f>IFERROR(SUM(BU29,BU72)/BT115,"")</f>
        <v>0.48989079367318722</v>
      </c>
      <c r="BU125" s="493"/>
      <c r="BV125" s="494"/>
      <c r="BW125" s="494"/>
      <c r="BX125" s="494"/>
      <c r="BY125" s="494"/>
      <c r="BZ125" s="494"/>
      <c r="CA125" s="494"/>
      <c r="CB125" s="494"/>
      <c r="CC125" s="495"/>
    </row>
    <row r="126" spans="1:81" s="364" customFormat="1" ht="20.25" customHeight="1" x14ac:dyDescent="0.2">
      <c r="A126" s="370" t="s">
        <v>146</v>
      </c>
      <c r="B126" s="63">
        <f>IFERROR(SUM(C42,C85)/B115,"")</f>
        <v>0.23109044122226954</v>
      </c>
      <c r="C126" s="524"/>
      <c r="D126" s="525"/>
      <c r="E126" s="525"/>
      <c r="F126" s="525"/>
      <c r="G126" s="525"/>
      <c r="H126" s="525"/>
      <c r="I126" s="525"/>
      <c r="J126" s="525"/>
      <c r="K126" s="526"/>
      <c r="L126" s="373">
        <f>IFERROR(SUM(M42,M85)/L115,"")</f>
        <v>0.23949666260559643</v>
      </c>
      <c r="M126" s="484"/>
      <c r="N126" s="485"/>
      <c r="O126" s="485"/>
      <c r="P126" s="485"/>
      <c r="Q126" s="485"/>
      <c r="R126" s="485"/>
      <c r="S126" s="485"/>
      <c r="T126" s="485"/>
      <c r="U126" s="486"/>
      <c r="V126" s="374">
        <f>IFERROR(SUM(W42,W85)/V115,"")</f>
        <v>0.20967427589984497</v>
      </c>
      <c r="W126" s="484"/>
      <c r="X126" s="485"/>
      <c r="Y126" s="485"/>
      <c r="Z126" s="485"/>
      <c r="AA126" s="485"/>
      <c r="AB126" s="485"/>
      <c r="AC126" s="485"/>
      <c r="AD126" s="485"/>
      <c r="AE126" s="486"/>
      <c r="AF126" s="374">
        <f>IFERROR(SUM(AG42,AG85)/AF115,"")</f>
        <v>0.21448279143756202</v>
      </c>
      <c r="AG126" s="484"/>
      <c r="AH126" s="485"/>
      <c r="AI126" s="485"/>
      <c r="AJ126" s="485"/>
      <c r="AK126" s="485"/>
      <c r="AL126" s="485"/>
      <c r="AM126" s="485"/>
      <c r="AN126" s="485"/>
      <c r="AO126" s="486"/>
      <c r="AP126" s="374">
        <f>IFERROR(SUM(AQ42,AQ85)/AP115,"")</f>
        <v>0.22571256954694699</v>
      </c>
      <c r="AQ126" s="484"/>
      <c r="AR126" s="485"/>
      <c r="AS126" s="485"/>
      <c r="AT126" s="485"/>
      <c r="AU126" s="485"/>
      <c r="AV126" s="485"/>
      <c r="AW126" s="485"/>
      <c r="AX126" s="485"/>
      <c r="AY126" s="486"/>
      <c r="AZ126" s="374">
        <f>IFERROR(SUM(BA42,BA85)/AZ115,"")</f>
        <v>0.23328716067429386</v>
      </c>
      <c r="BA126" s="502"/>
      <c r="BB126" s="503"/>
      <c r="BC126" s="503"/>
      <c r="BD126" s="503"/>
      <c r="BE126" s="503"/>
      <c r="BF126" s="503"/>
      <c r="BG126" s="503"/>
      <c r="BH126" s="503"/>
      <c r="BI126" s="504"/>
      <c r="BJ126" s="374">
        <f>IFERROR(SUM(BK42,BK85)/BJ115,"")</f>
        <v>0.27749386677191951</v>
      </c>
      <c r="BK126" s="484"/>
      <c r="BL126" s="485"/>
      <c r="BM126" s="485"/>
      <c r="BN126" s="485"/>
      <c r="BO126" s="485"/>
      <c r="BP126" s="485"/>
      <c r="BQ126" s="485"/>
      <c r="BR126" s="485"/>
      <c r="BS126" s="486"/>
      <c r="BT126" s="374">
        <f>IFERROR(SUM(BU42,BU85)/BT115,"")</f>
        <v>0.31552838141276157</v>
      </c>
      <c r="BU126" s="493"/>
      <c r="BV126" s="494"/>
      <c r="BW126" s="494"/>
      <c r="BX126" s="494"/>
      <c r="BY126" s="494"/>
      <c r="BZ126" s="494"/>
      <c r="CA126" s="494"/>
      <c r="CB126" s="494"/>
      <c r="CC126" s="495"/>
    </row>
    <row r="127" spans="1:81" s="364" customFormat="1" ht="20.25" customHeight="1" x14ac:dyDescent="0.2">
      <c r="A127" s="370" t="s">
        <v>147</v>
      </c>
      <c r="B127" s="63">
        <f>IFERROR(SUM(C57)/B115,"")</f>
        <v>1.1893091636122831E-2</v>
      </c>
      <c r="C127" s="524"/>
      <c r="D127" s="525"/>
      <c r="E127" s="525"/>
      <c r="F127" s="525"/>
      <c r="G127" s="525"/>
      <c r="H127" s="525"/>
      <c r="I127" s="525"/>
      <c r="J127" s="525"/>
      <c r="K127" s="526"/>
      <c r="L127" s="373">
        <f>IFERROR(SUM(M57)/L115,"")</f>
        <v>1.9760714739089042E-2</v>
      </c>
      <c r="M127" s="484"/>
      <c r="N127" s="485"/>
      <c r="O127" s="485"/>
      <c r="P127" s="485"/>
      <c r="Q127" s="485"/>
      <c r="R127" s="485"/>
      <c r="S127" s="485"/>
      <c r="T127" s="485"/>
      <c r="U127" s="486"/>
      <c r="V127" s="374">
        <f>IFERROR(SUM(W57)/V115,"")</f>
        <v>1.9286712993268958E-2</v>
      </c>
      <c r="W127" s="484"/>
      <c r="X127" s="485"/>
      <c r="Y127" s="485"/>
      <c r="Z127" s="485"/>
      <c r="AA127" s="485"/>
      <c r="AB127" s="485"/>
      <c r="AC127" s="485"/>
      <c r="AD127" s="485"/>
      <c r="AE127" s="486"/>
      <c r="AF127" s="374">
        <f>IFERROR(SUM(AG57)/AF115,"")</f>
        <v>1.9594323308277695E-2</v>
      </c>
      <c r="AG127" s="484"/>
      <c r="AH127" s="485"/>
      <c r="AI127" s="485"/>
      <c r="AJ127" s="485"/>
      <c r="AK127" s="485"/>
      <c r="AL127" s="485"/>
      <c r="AM127" s="485"/>
      <c r="AN127" s="485"/>
      <c r="AO127" s="486"/>
      <c r="AP127" s="374">
        <f>IFERROR(SUM(AQ57)/AP115,"")</f>
        <v>1.4807673441110338E-2</v>
      </c>
      <c r="AQ127" s="484"/>
      <c r="AR127" s="485"/>
      <c r="AS127" s="485"/>
      <c r="AT127" s="485"/>
      <c r="AU127" s="485"/>
      <c r="AV127" s="485"/>
      <c r="AW127" s="485"/>
      <c r="AX127" s="485"/>
      <c r="AY127" s="486"/>
      <c r="AZ127" s="374">
        <f>IFERROR(SUM(BA57)/AZ115,"")</f>
        <v>1.4913498806745073E-2</v>
      </c>
      <c r="BA127" s="502"/>
      <c r="BB127" s="503"/>
      <c r="BC127" s="503"/>
      <c r="BD127" s="503"/>
      <c r="BE127" s="503"/>
      <c r="BF127" s="503"/>
      <c r="BG127" s="503"/>
      <c r="BH127" s="503"/>
      <c r="BI127" s="504"/>
      <c r="BJ127" s="374">
        <f>IFERROR(SUM(BK57)/BJ115,"")</f>
        <v>1.5429875027712989E-2</v>
      </c>
      <c r="BK127" s="484"/>
      <c r="BL127" s="485"/>
      <c r="BM127" s="485"/>
      <c r="BN127" s="485"/>
      <c r="BO127" s="485"/>
      <c r="BP127" s="485"/>
      <c r="BQ127" s="485"/>
      <c r="BR127" s="485"/>
      <c r="BS127" s="486"/>
      <c r="BT127" s="374">
        <f>IFERROR(SUM(BU57)/BT115,"")</f>
        <v>1.571359751765115E-2</v>
      </c>
      <c r="BU127" s="493"/>
      <c r="BV127" s="494"/>
      <c r="BW127" s="494"/>
      <c r="BX127" s="494"/>
      <c r="BY127" s="494"/>
      <c r="BZ127" s="494"/>
      <c r="CA127" s="494"/>
      <c r="CB127" s="494"/>
      <c r="CC127" s="495"/>
    </row>
    <row r="128" spans="1:81" s="364" customFormat="1" ht="20.25" customHeight="1" thickBot="1" x14ac:dyDescent="0.25">
      <c r="A128" s="370" t="s">
        <v>148</v>
      </c>
      <c r="B128" s="67">
        <f>IFERROR(C102/B115,"")</f>
        <v>0.18075659989660675</v>
      </c>
      <c r="C128" s="527"/>
      <c r="D128" s="528"/>
      <c r="E128" s="528"/>
      <c r="F128" s="528"/>
      <c r="G128" s="528"/>
      <c r="H128" s="528"/>
      <c r="I128" s="528"/>
      <c r="J128" s="528"/>
      <c r="K128" s="529"/>
      <c r="L128" s="379">
        <f>IFERROR(M102/L115,"")</f>
        <v>0.18201043149237123</v>
      </c>
      <c r="M128" s="487"/>
      <c r="N128" s="488"/>
      <c r="O128" s="488"/>
      <c r="P128" s="488"/>
      <c r="Q128" s="488"/>
      <c r="R128" s="488"/>
      <c r="S128" s="488"/>
      <c r="T128" s="488"/>
      <c r="U128" s="489"/>
      <c r="V128" s="380">
        <f>IFERROR(W102/V115,"")</f>
        <v>0.19144315971572715</v>
      </c>
      <c r="W128" s="487"/>
      <c r="X128" s="488"/>
      <c r="Y128" s="488"/>
      <c r="Z128" s="488"/>
      <c r="AA128" s="488"/>
      <c r="AB128" s="488"/>
      <c r="AC128" s="488"/>
      <c r="AD128" s="488"/>
      <c r="AE128" s="489"/>
      <c r="AF128" s="380">
        <f>IFERROR(AG102/AF115,"")</f>
        <v>0.19098556267092007</v>
      </c>
      <c r="AG128" s="487"/>
      <c r="AH128" s="488"/>
      <c r="AI128" s="488"/>
      <c r="AJ128" s="488"/>
      <c r="AK128" s="488"/>
      <c r="AL128" s="488"/>
      <c r="AM128" s="488"/>
      <c r="AN128" s="488"/>
      <c r="AO128" s="489"/>
      <c r="AP128" s="380">
        <f>IFERROR(AQ102/AP115,"")</f>
        <v>0.1824640367255855</v>
      </c>
      <c r="AQ128" s="487"/>
      <c r="AR128" s="488"/>
      <c r="AS128" s="488"/>
      <c r="AT128" s="488"/>
      <c r="AU128" s="488"/>
      <c r="AV128" s="488"/>
      <c r="AW128" s="488"/>
      <c r="AX128" s="488"/>
      <c r="AY128" s="489"/>
      <c r="AZ128" s="380">
        <f>IFERROR(BA102/AZ115,"")</f>
        <v>0.19443471955463124</v>
      </c>
      <c r="BA128" s="505"/>
      <c r="BB128" s="506"/>
      <c r="BC128" s="506"/>
      <c r="BD128" s="506"/>
      <c r="BE128" s="506"/>
      <c r="BF128" s="506"/>
      <c r="BG128" s="506"/>
      <c r="BH128" s="506"/>
      <c r="BI128" s="507"/>
      <c r="BJ128" s="380">
        <f>IFERROR(BK102/BJ115,"")</f>
        <v>0.18133187630081779</v>
      </c>
      <c r="BK128" s="487"/>
      <c r="BL128" s="488"/>
      <c r="BM128" s="488"/>
      <c r="BN128" s="488"/>
      <c r="BO128" s="488"/>
      <c r="BP128" s="488"/>
      <c r="BQ128" s="488"/>
      <c r="BR128" s="488"/>
      <c r="BS128" s="489"/>
      <c r="BT128" s="380">
        <f>IFERROR(BU102/BT115,"")</f>
        <v>0.1788672273964001</v>
      </c>
      <c r="BU128" s="496"/>
      <c r="BV128" s="497"/>
      <c r="BW128" s="497"/>
      <c r="BX128" s="497"/>
      <c r="BY128" s="497"/>
      <c r="BZ128" s="497"/>
      <c r="CA128" s="497"/>
      <c r="CB128" s="497"/>
      <c r="CC128" s="498"/>
    </row>
    <row r="129" spans="2:81" s="364" customFormat="1" x14ac:dyDescent="0.2">
      <c r="B129" s="381"/>
      <c r="C129" s="357"/>
      <c r="D129" s="334"/>
      <c r="E129" s="357"/>
      <c r="F129" s="357"/>
      <c r="G129" s="357"/>
      <c r="H129" s="357"/>
      <c r="I129" s="357"/>
      <c r="J129" s="357"/>
      <c r="K129" s="357"/>
      <c r="L129" s="382"/>
      <c r="M129" s="359"/>
      <c r="N129" s="359"/>
      <c r="O129" s="359"/>
      <c r="P129" s="359"/>
      <c r="Q129" s="359"/>
      <c r="R129" s="359"/>
      <c r="S129" s="359"/>
      <c r="T129" s="359"/>
      <c r="U129" s="359"/>
      <c r="V129" s="382"/>
      <c r="W129" s="359"/>
      <c r="X129" s="383"/>
      <c r="Y129" s="359"/>
      <c r="Z129" s="359"/>
      <c r="AA129" s="359"/>
      <c r="AB129" s="359"/>
      <c r="AC129" s="359"/>
      <c r="AD129" s="359"/>
      <c r="AE129" s="359"/>
      <c r="AF129" s="382"/>
      <c r="AG129" s="359"/>
      <c r="AH129" s="383"/>
      <c r="AI129" s="359"/>
      <c r="AJ129" s="359"/>
      <c r="AK129" s="359"/>
      <c r="AL129" s="359"/>
      <c r="AM129" s="359"/>
      <c r="AN129" s="359"/>
      <c r="AO129" s="359"/>
      <c r="AP129" s="382"/>
      <c r="AQ129" s="359"/>
      <c r="AR129" s="383"/>
      <c r="AS129" s="359"/>
      <c r="AT129" s="359"/>
      <c r="AU129" s="359"/>
      <c r="AV129" s="359"/>
      <c r="AW129" s="359"/>
      <c r="AX129" s="359"/>
      <c r="AY129" s="359"/>
      <c r="AZ129" s="382"/>
      <c r="BA129" s="359"/>
      <c r="BB129" s="383"/>
      <c r="BC129" s="359"/>
      <c r="BD129" s="359"/>
      <c r="BE129" s="359"/>
      <c r="BF129" s="359"/>
      <c r="BG129" s="359"/>
      <c r="BH129" s="359"/>
      <c r="BI129" s="359"/>
      <c r="BJ129" s="382"/>
      <c r="BK129" s="359"/>
      <c r="BL129" s="383"/>
      <c r="BM129" s="359"/>
      <c r="BN129" s="359"/>
      <c r="BO129" s="359"/>
      <c r="BP129" s="359"/>
      <c r="BQ129" s="359"/>
      <c r="BR129" s="359"/>
      <c r="BS129" s="359"/>
      <c r="BT129" s="382"/>
      <c r="BU129" s="359"/>
      <c r="BV129" s="383"/>
      <c r="BW129" s="359"/>
      <c r="BX129" s="359"/>
      <c r="BY129" s="359"/>
      <c r="BZ129" s="359"/>
      <c r="CA129" s="359"/>
      <c r="CB129" s="359"/>
      <c r="CC129" s="359"/>
    </row>
    <row r="130" spans="2:81" x14ac:dyDescent="0.2">
      <c r="B130" s="384"/>
      <c r="C130" s="385"/>
      <c r="D130" s="385"/>
      <c r="E130" s="385"/>
      <c r="F130" s="385"/>
      <c r="G130" s="385"/>
      <c r="H130" s="385"/>
      <c r="I130" s="385"/>
      <c r="J130" s="385"/>
      <c r="K130" s="385"/>
    </row>
    <row r="131" spans="2:81" x14ac:dyDescent="0.2">
      <c r="B131" s="384"/>
      <c r="C131" s="385"/>
      <c r="D131" s="385"/>
      <c r="E131" s="385"/>
      <c r="F131" s="385"/>
      <c r="G131" s="385"/>
      <c r="H131" s="385"/>
      <c r="I131" s="385"/>
      <c r="J131" s="385"/>
      <c r="K131" s="385"/>
    </row>
    <row r="132" spans="2:81" x14ac:dyDescent="0.2">
      <c r="B132" s="384"/>
      <c r="C132" s="385"/>
      <c r="D132" s="385"/>
      <c r="E132" s="385"/>
      <c r="F132" s="385"/>
      <c r="G132" s="385"/>
      <c r="H132" s="385"/>
      <c r="I132" s="385"/>
      <c r="J132" s="385"/>
      <c r="K132" s="385"/>
    </row>
    <row r="133" spans="2:81" x14ac:dyDescent="0.2">
      <c r="B133" s="384"/>
      <c r="C133" s="385"/>
      <c r="D133" s="385"/>
      <c r="E133" s="385"/>
      <c r="F133" s="385"/>
      <c r="G133" s="385"/>
      <c r="H133" s="385"/>
      <c r="I133" s="385"/>
      <c r="J133" s="385"/>
      <c r="K133" s="385"/>
    </row>
    <row r="134" spans="2:81" x14ac:dyDescent="0.2">
      <c r="B134" s="384"/>
      <c r="C134" s="385"/>
      <c r="D134" s="385"/>
      <c r="E134" s="385"/>
      <c r="F134" s="385"/>
      <c r="G134" s="385"/>
      <c r="H134" s="385"/>
      <c r="I134" s="385"/>
      <c r="J134" s="385"/>
      <c r="K134" s="385"/>
    </row>
    <row r="135" spans="2:81" x14ac:dyDescent="0.2">
      <c r="B135" s="384"/>
      <c r="C135" s="385"/>
      <c r="D135" s="385"/>
      <c r="E135" s="385"/>
      <c r="F135" s="385"/>
      <c r="G135" s="385"/>
      <c r="H135" s="385"/>
      <c r="I135" s="385"/>
      <c r="J135" s="385"/>
      <c r="K135" s="385"/>
    </row>
    <row r="136" spans="2:81" x14ac:dyDescent="0.2">
      <c r="B136" s="384"/>
      <c r="C136" s="385"/>
      <c r="D136" s="385"/>
      <c r="E136" s="385"/>
      <c r="F136" s="385"/>
      <c r="G136" s="385"/>
      <c r="H136" s="385"/>
      <c r="I136" s="385"/>
      <c r="J136" s="385"/>
      <c r="K136" s="385"/>
    </row>
    <row r="137" spans="2:81" x14ac:dyDescent="0.2">
      <c r="B137" s="384"/>
      <c r="C137" s="385"/>
      <c r="D137" s="385"/>
      <c r="E137" s="385"/>
      <c r="F137" s="385"/>
      <c r="G137" s="385"/>
      <c r="H137" s="385"/>
      <c r="I137" s="385"/>
      <c r="J137" s="385"/>
      <c r="K137" s="385"/>
    </row>
    <row r="138" spans="2:81" x14ac:dyDescent="0.2">
      <c r="B138" s="384"/>
      <c r="C138" s="385"/>
      <c r="D138" s="385"/>
      <c r="E138" s="385"/>
      <c r="F138" s="385"/>
      <c r="G138" s="385"/>
      <c r="H138" s="385"/>
      <c r="I138" s="385"/>
      <c r="J138" s="385"/>
      <c r="K138" s="385"/>
    </row>
    <row r="139" spans="2:81" x14ac:dyDescent="0.2">
      <c r="B139" s="384"/>
      <c r="C139" s="385"/>
      <c r="D139" s="385"/>
      <c r="E139" s="385"/>
      <c r="F139" s="385"/>
      <c r="G139" s="385"/>
      <c r="H139" s="385"/>
      <c r="I139" s="385"/>
      <c r="J139" s="385"/>
      <c r="K139" s="385"/>
    </row>
    <row r="140" spans="2:81" x14ac:dyDescent="0.2">
      <c r="B140" s="384"/>
      <c r="C140" s="385"/>
      <c r="D140" s="385"/>
      <c r="E140" s="385"/>
      <c r="F140" s="385"/>
      <c r="G140" s="385"/>
      <c r="H140" s="385"/>
      <c r="I140" s="385"/>
      <c r="J140" s="385"/>
      <c r="K140" s="385"/>
    </row>
    <row r="141" spans="2:81" x14ac:dyDescent="0.2">
      <c r="B141" s="384"/>
      <c r="C141" s="385"/>
      <c r="D141" s="385"/>
      <c r="E141" s="385"/>
      <c r="F141" s="385"/>
      <c r="G141" s="385"/>
      <c r="H141" s="385"/>
      <c r="I141" s="385"/>
      <c r="J141" s="385"/>
      <c r="K141" s="385"/>
    </row>
    <row r="142" spans="2:81" x14ac:dyDescent="0.2">
      <c r="B142" s="384"/>
      <c r="C142" s="385"/>
      <c r="D142" s="385"/>
      <c r="E142" s="385"/>
      <c r="F142" s="385"/>
      <c r="G142" s="385"/>
      <c r="H142" s="385"/>
      <c r="I142" s="385"/>
      <c r="J142" s="385"/>
      <c r="K142" s="385"/>
    </row>
    <row r="143" spans="2:81" x14ac:dyDescent="0.2">
      <c r="B143" s="384"/>
      <c r="C143" s="385"/>
      <c r="D143" s="385"/>
      <c r="E143" s="385"/>
      <c r="F143" s="385"/>
      <c r="G143" s="385"/>
      <c r="H143" s="385"/>
      <c r="I143" s="385"/>
      <c r="J143" s="385"/>
      <c r="K143" s="385"/>
    </row>
    <row r="144" spans="2:81" x14ac:dyDescent="0.2">
      <c r="B144" s="384"/>
      <c r="C144" s="385"/>
      <c r="D144" s="385"/>
      <c r="E144" s="385"/>
      <c r="F144" s="385"/>
      <c r="G144" s="385"/>
      <c r="H144" s="385"/>
      <c r="I144" s="385"/>
      <c r="J144" s="385"/>
      <c r="K144" s="385"/>
    </row>
    <row r="145" spans="2:11" x14ac:dyDescent="0.2">
      <c r="B145" s="384"/>
      <c r="C145" s="385"/>
      <c r="D145" s="385"/>
      <c r="E145" s="385"/>
      <c r="F145" s="385"/>
      <c r="G145" s="385"/>
      <c r="H145" s="385"/>
      <c r="I145" s="385"/>
      <c r="J145" s="385"/>
      <c r="K145" s="385"/>
    </row>
    <row r="146" spans="2:11" x14ac:dyDescent="0.2">
      <c r="B146" s="384"/>
      <c r="C146" s="385"/>
      <c r="D146" s="385"/>
      <c r="E146" s="385"/>
      <c r="F146" s="385"/>
      <c r="G146" s="385"/>
      <c r="H146" s="385"/>
      <c r="I146" s="385"/>
      <c r="J146" s="385"/>
      <c r="K146" s="385"/>
    </row>
    <row r="147" spans="2:11" x14ac:dyDescent="0.2">
      <c r="B147" s="384"/>
      <c r="C147" s="385"/>
      <c r="D147" s="385"/>
      <c r="E147" s="385"/>
      <c r="F147" s="385"/>
      <c r="G147" s="385"/>
      <c r="H147" s="385"/>
      <c r="I147" s="385"/>
      <c r="J147" s="385"/>
      <c r="K147" s="385"/>
    </row>
    <row r="148" spans="2:11" x14ac:dyDescent="0.2">
      <c r="B148" s="384"/>
      <c r="C148" s="385"/>
      <c r="D148" s="385"/>
      <c r="E148" s="385"/>
      <c r="F148" s="385"/>
      <c r="G148" s="385"/>
      <c r="H148" s="385"/>
      <c r="I148" s="385"/>
      <c r="J148" s="385"/>
      <c r="K148" s="385"/>
    </row>
  </sheetData>
  <sheetProtection formatColumns="0" insertRows="0"/>
  <mergeCells count="32">
    <mergeCell ref="C109:K128"/>
    <mergeCell ref="W109:AE128"/>
    <mergeCell ref="W108:AE108"/>
    <mergeCell ref="V2:AE2"/>
    <mergeCell ref="M109:U128"/>
    <mergeCell ref="M108:U108"/>
    <mergeCell ref="L2:U2"/>
    <mergeCell ref="AQ109:AY128"/>
    <mergeCell ref="AQ108:AY108"/>
    <mergeCell ref="AP2:AY2"/>
    <mergeCell ref="AG109:AO128"/>
    <mergeCell ref="AG108:AO108"/>
    <mergeCell ref="AF2:AO2"/>
    <mergeCell ref="BW5:CA5"/>
    <mergeCell ref="BJ2:BR2"/>
    <mergeCell ref="BM5:BQ5"/>
    <mergeCell ref="BT2:CC2"/>
    <mergeCell ref="BK108:BS108"/>
    <mergeCell ref="BK109:BS128"/>
    <mergeCell ref="BU108:CC108"/>
    <mergeCell ref="BU109:CC128"/>
    <mergeCell ref="BA108:BI108"/>
    <mergeCell ref="BA109:BI128"/>
    <mergeCell ref="BC5:BG5"/>
    <mergeCell ref="B2:K2"/>
    <mergeCell ref="AZ2:BI2"/>
    <mergeCell ref="C108:K108"/>
    <mergeCell ref="AS5:AW5"/>
    <mergeCell ref="E5:I5"/>
    <mergeCell ref="O5:S5"/>
    <mergeCell ref="Y5:AC5"/>
    <mergeCell ref="AI5:AM5"/>
  </mergeCells>
  <dataValidations count="2">
    <dataValidation type="custom" operator="greaterThanOrEqual" allowBlank="1" showInputMessage="1" showErrorMessage="1" errorTitle="data type error" error="value must be a number" sqref="Y71:AD71 L120 B113 L113 L109:L111 B109:B111 Y84:AD84 Y101:AD101 Y41:AD41 V109:V111 V120 V113 V44 Y56:AD56 V10:V15 V63 AF44 AF63 AF74:AF77 AF89 V89 AF10:AF15 B120 V74:V77 AI28:AN28 B63:B70 AI71:AN71 AI84:AN84 AI101:AN101 AI41:AN41 AF109:AF111 AF120 AF113 AI56:AN56 AP44 AP63 AP74:AP77 AP89 BT10:BT27 O10:U28 E63:K71 AS28:AX28 AS71:AX71 AS84:AX84 AS101:AX101 AS41:AX41 AP109:AP111 AP120 AP113 AS56:AX56 AZ44 AZ63 AZ74:AZ77 AZ89 BC28:BH28 BC71:BH71 BC84:BH84 BC101:BH101 BC41:BH41 AZ109:AZ111 AZ120 AZ113 BC56:BH56 BJ44:BJ55 BJ63:BJ70 BJ89:BJ100 BJ109:BJ111 BJ120 BJ113 BT44:BT55 BT63:BT70 BT89:BT100 BT109:BT111 BT120 BT113 BW74:CC84 L10:L27 L63:L70 Y10:AD15 Y89:AD89 Y74:AD77 Y63:AD63 Y44:AD44 Y28:AD28 AY63:AY71 AI89:AN89 AI74:AN77 AI63:AN63 AI44:AN44 AI10:AN15 AP10:AP15 AE89:AE101 AS89:AX89 AS74:AX77 AS63:AX63 AS44:AX44 AS10:AX15 AZ10:AZ15 BI89:BI101 BC89:BH89 BC74:BH77 BC63:BH63 BC44:BH44 BC10:BH15 BM10:BS28 BI44:BI56 BM74:BS84 BW10:CC28 AO89:AO101 O44:U56 E74:K84 BW44:CC56 B74:B83 O89:U101 BM89:BS101 AO44:AO56 O31:U41 AE44:AE56 AE10:AE28 E89:K101 L31:L40 B10:B27 BM32:BS41 AO10:AO28 BI10:BI28 E44:K56 AE31:AE41 L44:L55 B31:B40 O74:U84 BT32:BT40 AO31:AO41 BI31:BI41 B89:B100 AE63:AE71 E31:K41 L89:L100 B44:B55 BW63:CC71 AO63:AO71 BI63:BI71 L74:L83 AE74:AE84 O63:U71 E10:K28 AY74:AY84 BT74:BT83 BI74:BI84 AO74:AO84 AY89:AY101 AY44:AY56 AY10:AY28 AY31:AY41 BJ74:BJ83 BJ32:BJ40 BM63:BS71 BJ10:BJ27 BM44:BS56 BS31 CC31 BW32:CC41 BW89:CC101" xr:uid="{00000000-0002-0000-0200-000000000000}">
      <formula1>ISNUMBER(B10)</formula1>
    </dataValidation>
    <dataValidation type="whole" operator="greaterThanOrEqual" allowBlank="1" showInputMessage="1" showErrorMessage="1" errorTitle="Data Type Error" error="Value must be a number greater than or equal to 0." sqref="B84:D84 L56:N56 B101:D101 B71:D71 B56:D56 B41:D41 L41:N41 L28:N28 L71:N71 L84:N84 B28:D28 V84:X84 L101:N101 V101:X101 V71:X71 V56:X56 V41:X41 V28:X28 AF84:AH84 AF101:AH101 AF71:AH71 AF56:AH56 AF41:AH41 AF28:AH28 M63:N70 AG63:AH70 W63:X70 C63:D70 AP84:AR84 AP101:AR101 AP71:AR71 AP56:AR56 AP41:AR41 AP28:AR28 AQ63:AR70 AZ84:BB84 AZ101:BB101 AZ71:BB71 AZ56:BB56 AZ41:BB41 AZ28:BB28 BA63:BB70 BJ84:BL84 BJ101:BL101 BJ71:BL71 BJ56:BL56 BJ41:BL41 BJ28:BL28 BK44:BL55 BT84:BV84 BT101:BV101 BT71:BV71 BT56:BV56 BT41:BV41 BT28:BV28 M74:N83 AG10:AH27 W31:X40 BU44:BV55 C44:D55 BK89:BL100 AG89:AH100 BA10:BB27 AQ10:AR27 C10:D27 W10:X27 M10:N27 BU10:BV27 BK10:BL27 BA31:BB40 AQ31:AR40 C31:D40 M31:N40 AG31:AH40 BU31:BV40 BK31:BL40 BA44:BB55 AQ44:AR55 W44:X55 M44:N55 AG44:AH55 BU63:BV70 BK63:BL70 BA74:BB83 AQ74:AR83 C74:D83 W74:X83 AG74:AH83 BU74:BV83 BK74:BL83 BA89:BB100 AQ89:AR100 M89:N100 W89:X100 C89:D100 BU89:BV100" xr:uid="{00000000-0002-0000-0200-000001000000}">
      <formula1>0</formula1>
    </dataValidation>
  </dataValidations>
  <pageMargins left="0.7" right="0.7" top="0.75" bottom="0.75" header="0.3" footer="0.3"/>
  <pageSetup paperSize="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7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5" sqref="G15"/>
    </sheetView>
  </sheetViews>
  <sheetFormatPr defaultColWidth="11.42578125" defaultRowHeight="15" x14ac:dyDescent="0.25"/>
  <cols>
    <col min="1" max="1" width="32.5703125" style="9" customWidth="1"/>
    <col min="2" max="4" width="12.7109375" style="9" customWidth="1"/>
    <col min="5" max="14" width="13.28515625" style="9" customWidth="1"/>
    <col min="15" max="29" width="11.42578125" style="15"/>
    <col min="30" max="16384" width="11.42578125" style="9"/>
  </cols>
  <sheetData>
    <row r="1" spans="1:14" x14ac:dyDescent="0.25">
      <c r="B1" s="14"/>
      <c r="C1" s="14"/>
      <c r="D1" s="14"/>
      <c r="E1" s="14"/>
    </row>
    <row r="2" spans="1:14" ht="15.75" thickBot="1" x14ac:dyDescent="0.3">
      <c r="A2" s="1" t="s">
        <v>149</v>
      </c>
      <c r="B2" s="16" t="s">
        <v>150</v>
      </c>
      <c r="C2" s="16" t="s">
        <v>151</v>
      </c>
      <c r="D2" s="16" t="s">
        <v>151</v>
      </c>
      <c r="E2" s="16" t="s">
        <v>151</v>
      </c>
      <c r="F2" s="17" t="s">
        <v>151</v>
      </c>
      <c r="G2" s="17" t="s">
        <v>151</v>
      </c>
      <c r="H2" s="17" t="s">
        <v>151</v>
      </c>
      <c r="I2" s="17" t="s">
        <v>151</v>
      </c>
      <c r="J2" s="17" t="s">
        <v>151</v>
      </c>
      <c r="K2" s="17" t="s">
        <v>151</v>
      </c>
      <c r="L2" s="17" t="s">
        <v>151</v>
      </c>
      <c r="M2" s="17" t="s">
        <v>152</v>
      </c>
      <c r="N2" s="17" t="s">
        <v>152</v>
      </c>
    </row>
    <row r="3" spans="1:14" ht="15.75" thickBot="1" x14ac:dyDescent="0.3">
      <c r="A3" s="18" t="s">
        <v>153</v>
      </c>
      <c r="B3" s="19" t="s">
        <v>154</v>
      </c>
      <c r="C3" s="19" t="s">
        <v>1</v>
      </c>
      <c r="D3" s="19" t="s">
        <v>2</v>
      </c>
      <c r="E3" s="20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208</v>
      </c>
      <c r="N3" s="20" t="s">
        <v>211</v>
      </c>
    </row>
    <row r="4" spans="1:14" x14ac:dyDescent="0.25">
      <c r="A4" s="21" t="s">
        <v>155</v>
      </c>
      <c r="B4" s="22"/>
      <c r="C4" s="23">
        <v>10700668</v>
      </c>
      <c r="D4" s="24">
        <f>C64</f>
        <v>12018090</v>
      </c>
      <c r="E4" s="24">
        <f t="shared" ref="E4:N4" si="0">D64</f>
        <v>14268646</v>
      </c>
      <c r="F4" s="24">
        <f t="shared" si="0"/>
        <v>15817553.279999994</v>
      </c>
      <c r="G4" s="24">
        <f t="shared" si="0"/>
        <v>17706080.279999994</v>
      </c>
      <c r="H4" s="24">
        <f t="shared" si="0"/>
        <v>17371855.279999994</v>
      </c>
      <c r="I4" s="24">
        <f t="shared" si="0"/>
        <v>15882887.369999994</v>
      </c>
      <c r="J4" s="24">
        <f t="shared" si="0"/>
        <v>13325538.100000001</v>
      </c>
      <c r="K4" s="24">
        <f t="shared" si="0"/>
        <v>14569175.100000001</v>
      </c>
      <c r="L4" s="24">
        <f t="shared" si="0"/>
        <v>14828227.430000007</v>
      </c>
      <c r="M4" s="24">
        <f t="shared" si="0"/>
        <v>15275006.600000009</v>
      </c>
      <c r="N4" s="24">
        <f t="shared" si="0"/>
        <v>15275006.600000009</v>
      </c>
    </row>
    <row r="5" spans="1:14" x14ac:dyDescent="0.25">
      <c r="A5" s="25"/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25" t="s">
        <v>156</v>
      </c>
      <c r="B6" s="22"/>
      <c r="C6" s="24"/>
      <c r="D6" s="24"/>
      <c r="E6" s="24"/>
      <c r="F6" s="24"/>
      <c r="G6" s="24"/>
      <c r="H6" s="24"/>
      <c r="I6" s="55"/>
      <c r="J6" s="55"/>
      <c r="K6" s="55"/>
      <c r="L6" s="55"/>
      <c r="M6" s="55"/>
      <c r="N6" s="55"/>
    </row>
    <row r="7" spans="1:14" s="15" customFormat="1" x14ac:dyDescent="0.25">
      <c r="A7" s="26" t="s">
        <v>16</v>
      </c>
      <c r="B7" s="27"/>
      <c r="C7" s="28">
        <v>4072414</v>
      </c>
      <c r="D7" s="28">
        <v>3842182</v>
      </c>
      <c r="E7" s="28">
        <v>3836320</v>
      </c>
      <c r="F7" s="28">
        <v>3939424</v>
      </c>
      <c r="G7" s="28">
        <v>3817586</v>
      </c>
      <c r="H7" s="28">
        <v>3696112</v>
      </c>
      <c r="I7" s="56">
        <v>3307116</v>
      </c>
      <c r="J7" s="56">
        <v>3171245</v>
      </c>
      <c r="K7" s="56">
        <v>3151189.51</v>
      </c>
      <c r="L7" s="56">
        <v>3097819.6799999997</v>
      </c>
      <c r="M7" s="56"/>
      <c r="N7" s="56"/>
    </row>
    <row r="8" spans="1:14" s="15" customFormat="1" x14ac:dyDescent="0.25">
      <c r="A8" s="26" t="s">
        <v>157</v>
      </c>
      <c r="B8" s="27"/>
      <c r="C8" s="29" t="s">
        <v>158</v>
      </c>
      <c r="D8" s="29" t="s">
        <v>158</v>
      </c>
      <c r="E8" s="29"/>
      <c r="F8" s="29"/>
      <c r="G8" s="29"/>
      <c r="H8" s="29"/>
      <c r="I8" s="57"/>
      <c r="J8" s="57"/>
      <c r="K8" s="57"/>
      <c r="L8" s="57"/>
      <c r="M8" s="57"/>
      <c r="N8" s="57"/>
    </row>
    <row r="9" spans="1:14" s="15" customFormat="1" ht="15.75" thickBot="1" x14ac:dyDescent="0.3">
      <c r="A9" s="30" t="s">
        <v>159</v>
      </c>
      <c r="B9" s="31"/>
      <c r="C9" s="32">
        <v>-585336</v>
      </c>
      <c r="D9" s="32">
        <v>-599351</v>
      </c>
      <c r="E9" s="32">
        <v>-821761</v>
      </c>
      <c r="F9" s="32">
        <v>-852090</v>
      </c>
      <c r="G9" s="32">
        <v>-760423</v>
      </c>
      <c r="H9" s="32">
        <v>-715905</v>
      </c>
      <c r="I9" s="32">
        <v>-781863</v>
      </c>
      <c r="J9" s="32">
        <v>-702437</v>
      </c>
      <c r="K9" s="32">
        <v>-842408.61</v>
      </c>
      <c r="L9" s="32">
        <v>-710430.36</v>
      </c>
      <c r="M9" s="32"/>
      <c r="N9" s="32"/>
    </row>
    <row r="10" spans="1:14" ht="15.75" thickTop="1" x14ac:dyDescent="0.25">
      <c r="A10" s="21" t="s">
        <v>160</v>
      </c>
      <c r="B10" s="22"/>
      <c r="C10" s="33">
        <f>SUM(C8:C9)</f>
        <v>-585336</v>
      </c>
      <c r="D10" s="33">
        <f>SUM(D8:D9)</f>
        <v>-599351</v>
      </c>
      <c r="E10" s="33">
        <f t="shared" ref="E10:H10" si="1">SUM(E8:E9)</f>
        <v>-821761</v>
      </c>
      <c r="F10" s="33">
        <f t="shared" si="1"/>
        <v>-852090</v>
      </c>
      <c r="G10" s="33">
        <f t="shared" si="1"/>
        <v>-760423</v>
      </c>
      <c r="H10" s="33">
        <f t="shared" si="1"/>
        <v>-715905</v>
      </c>
      <c r="I10" s="33">
        <f>SUM(I8:I9)</f>
        <v>-781863</v>
      </c>
      <c r="J10" s="33">
        <f>SUM(J8:J9)</f>
        <v>-702437</v>
      </c>
      <c r="K10" s="33">
        <f>SUM(K8:K9)</f>
        <v>-842408.61</v>
      </c>
      <c r="L10" s="33">
        <f>SUM(L8:L9)</f>
        <v>-710430.36</v>
      </c>
      <c r="M10" s="33"/>
      <c r="N10" s="33"/>
    </row>
    <row r="11" spans="1:14" ht="18" customHeight="1" x14ac:dyDescent="0.25">
      <c r="A11" s="34" t="s">
        <v>161</v>
      </c>
      <c r="B11" s="35"/>
      <c r="C11" s="36"/>
      <c r="D11" s="36"/>
      <c r="E11" s="36"/>
      <c r="F11" s="36"/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</row>
    <row r="12" spans="1:14" x14ac:dyDescent="0.25">
      <c r="A12" s="21" t="s">
        <v>162</v>
      </c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s="15" customFormat="1" x14ac:dyDescent="0.25">
      <c r="A13" s="26" t="s">
        <v>163</v>
      </c>
      <c r="B13" s="27"/>
      <c r="C13" s="28">
        <f>C7+C10+C11</f>
        <v>3487078</v>
      </c>
      <c r="D13" s="28">
        <f>D7+D10+D11</f>
        <v>3242831</v>
      </c>
      <c r="E13" s="28">
        <f t="shared" ref="E13:I13" si="2">E7+E10+E11</f>
        <v>3014559</v>
      </c>
      <c r="F13" s="28">
        <f t="shared" si="2"/>
        <v>3087334</v>
      </c>
      <c r="G13" s="28">
        <f t="shared" si="2"/>
        <v>3057163</v>
      </c>
      <c r="H13" s="28">
        <f t="shared" si="2"/>
        <v>2980207</v>
      </c>
      <c r="I13" s="28">
        <f t="shared" si="2"/>
        <v>2525253</v>
      </c>
      <c r="J13" s="28">
        <f t="shared" ref="J13:K13" si="3">J7+J10+J11</f>
        <v>2468808</v>
      </c>
      <c r="K13" s="28">
        <f t="shared" si="3"/>
        <v>2308780.9</v>
      </c>
      <c r="L13" s="28">
        <f t="shared" ref="L13:M13" si="4">L7+L10+L11</f>
        <v>2387389.3199999998</v>
      </c>
      <c r="M13" s="28">
        <f t="shared" si="4"/>
        <v>0</v>
      </c>
      <c r="N13" s="28">
        <f t="shared" ref="N13" si="5">N7+N10+N11</f>
        <v>0</v>
      </c>
    </row>
    <row r="14" spans="1:14" x14ac:dyDescent="0.25">
      <c r="A14" s="21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25">
      <c r="A15" s="25" t="s">
        <v>164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s="15" customFormat="1" x14ac:dyDescent="0.25">
      <c r="A16" s="26" t="s">
        <v>165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7" spans="1:14" s="15" customFormat="1" x14ac:dyDescent="0.25">
      <c r="A17" s="26" t="s">
        <v>166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</row>
    <row r="18" spans="1:14" s="15" customFormat="1" x14ac:dyDescent="0.25">
      <c r="A18" s="26" t="s">
        <v>167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s="15" customFormat="1" x14ac:dyDescent="0.25">
      <c r="A19" s="26" t="s">
        <v>168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s="15" customFormat="1" x14ac:dyDescent="0.25">
      <c r="A20" s="26" t="s">
        <v>169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s="15" customFormat="1" x14ac:dyDescent="0.25">
      <c r="A21" s="26" t="s">
        <v>170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1:14" s="15" customFormat="1" x14ac:dyDescent="0.25">
      <c r="A22" s="26" t="s">
        <v>171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1:14" s="15" customFormat="1" x14ac:dyDescent="0.25">
      <c r="A23" s="26" t="s">
        <v>172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14" s="15" customFormat="1" x14ac:dyDescent="0.25">
      <c r="A24" s="26" t="s">
        <v>173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s="15" customFormat="1" x14ac:dyDescent="0.25">
      <c r="A25" s="26" t="s">
        <v>174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s="15" customFormat="1" x14ac:dyDescent="0.25">
      <c r="A26" s="26" t="s">
        <v>175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s="15" customFormat="1" x14ac:dyDescent="0.25">
      <c r="A27" s="26" t="s">
        <v>176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  <row r="28" spans="1:14" s="15" customFormat="1" x14ac:dyDescent="0.25">
      <c r="A28" s="3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</row>
    <row r="29" spans="1:14" s="15" customFormat="1" x14ac:dyDescent="0.25">
      <c r="A29" s="26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0" spans="1:14" x14ac:dyDescent="0.25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25">
      <c r="A31" s="21" t="s">
        <v>177</v>
      </c>
      <c r="B31" s="24"/>
      <c r="C31" s="24">
        <f t="shared" ref="C31:H31" si="6">SUM(C15:C30)</f>
        <v>0</v>
      </c>
      <c r="D31" s="24">
        <f t="shared" si="6"/>
        <v>0</v>
      </c>
      <c r="E31" s="24">
        <f t="shared" si="6"/>
        <v>0</v>
      </c>
      <c r="F31" s="24">
        <f t="shared" si="6"/>
        <v>0</v>
      </c>
      <c r="G31" s="24">
        <f t="shared" si="6"/>
        <v>0</v>
      </c>
      <c r="H31" s="24">
        <f t="shared" si="6"/>
        <v>0</v>
      </c>
      <c r="I31" s="24">
        <f t="shared" ref="I31:J31" si="7">SUM(I15:I30)</f>
        <v>0</v>
      </c>
      <c r="J31" s="24">
        <f t="shared" si="7"/>
        <v>0</v>
      </c>
      <c r="K31" s="24">
        <f t="shared" ref="K31" si="8">SUM(K15:K30)</f>
        <v>0</v>
      </c>
      <c r="L31" s="24">
        <f t="shared" ref="L31:M31" si="9">SUM(L15:L30)</f>
        <v>0</v>
      </c>
      <c r="M31" s="24">
        <f t="shared" si="9"/>
        <v>0</v>
      </c>
      <c r="N31" s="24">
        <f t="shared" ref="N31" si="10">SUM(N15:N30)</f>
        <v>0</v>
      </c>
    </row>
    <row r="32" spans="1:14" x14ac:dyDescent="0.25">
      <c r="A32" s="21"/>
      <c r="B32" s="40"/>
      <c r="C32" s="41"/>
      <c r="D32" s="41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x14ac:dyDescent="0.25">
      <c r="A33" s="25" t="s">
        <v>178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s="15" customFormat="1" x14ac:dyDescent="0.25">
      <c r="A34" s="43" t="s">
        <v>179</v>
      </c>
      <c r="B34" s="28"/>
      <c r="C34" s="28">
        <v>51934</v>
      </c>
      <c r="D34" s="28">
        <v>65954</v>
      </c>
      <c r="E34" s="28">
        <v>84448.68</v>
      </c>
      <c r="F34" s="28">
        <v>148472</v>
      </c>
      <c r="G34" s="28">
        <v>259974</v>
      </c>
      <c r="H34" s="28">
        <v>322854</v>
      </c>
      <c r="I34" s="28">
        <v>248772.47</v>
      </c>
      <c r="J34" s="28">
        <v>115828</v>
      </c>
      <c r="K34" s="28">
        <v>31333.51</v>
      </c>
      <c r="L34" s="28">
        <v>238684.33</v>
      </c>
      <c r="M34" s="28"/>
      <c r="N34" s="28"/>
    </row>
    <row r="35" spans="1:14" s="15" customFormat="1" x14ac:dyDescent="0.25">
      <c r="A35" s="43" t="s">
        <v>180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4" s="15" customFormat="1" x14ac:dyDescent="0.25">
      <c r="A36" s="43" t="s">
        <v>181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</row>
    <row r="37" spans="1:14" s="15" customFormat="1" x14ac:dyDescent="0.25">
      <c r="A37" s="43" t="s">
        <v>182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</row>
    <row r="38" spans="1:14" s="15" customFormat="1" x14ac:dyDescent="0.25">
      <c r="A38" s="43" t="s">
        <v>183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</row>
    <row r="39" spans="1:14" s="15" customFormat="1" x14ac:dyDescent="0.25">
      <c r="A39" s="43" t="s">
        <v>184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s="15" customFormat="1" x14ac:dyDescent="0.25">
      <c r="A40" s="43" t="s">
        <v>185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15" customFormat="1" x14ac:dyDescent="0.25">
      <c r="A41" s="43" t="s">
        <v>186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s="15" customFormat="1" x14ac:dyDescent="0.25">
      <c r="A42" s="43" t="s">
        <v>187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4" s="15" customFormat="1" x14ac:dyDescent="0.25">
      <c r="A43" s="43" t="s">
        <v>188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</row>
    <row r="44" spans="1:14" s="15" customFormat="1" x14ac:dyDescent="0.25">
      <c r="A44" s="43" t="s">
        <v>189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</row>
    <row r="45" spans="1:14" s="15" customFormat="1" x14ac:dyDescent="0.25">
      <c r="A45" s="43" t="s">
        <v>190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</row>
    <row r="46" spans="1:14" s="15" customFormat="1" x14ac:dyDescent="0.25">
      <c r="A46" s="43" t="s">
        <v>191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</row>
    <row r="47" spans="1:14" s="15" customFormat="1" x14ac:dyDescent="0.25">
      <c r="A47" s="43" t="s">
        <v>192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</row>
    <row r="48" spans="1:14" s="15" customFormat="1" x14ac:dyDescent="0.25">
      <c r="A48" s="43" t="s">
        <v>176</v>
      </c>
      <c r="B48" s="28"/>
      <c r="C48" s="28">
        <v>373864</v>
      </c>
      <c r="D48" s="28">
        <v>499047</v>
      </c>
      <c r="E48" s="28">
        <v>227137.59000000003</v>
      </c>
      <c r="F48" s="28">
        <v>175219</v>
      </c>
      <c r="G48" s="28">
        <v>393470</v>
      </c>
      <c r="H48" s="28">
        <v>417492</v>
      </c>
      <c r="I48" s="28">
        <v>246956.68</v>
      </c>
      <c r="J48" s="28">
        <v>290994</v>
      </c>
      <c r="K48" s="28">
        <v>335561.16</v>
      </c>
      <c r="L48" s="28">
        <v>1290776.8500000001</v>
      </c>
      <c r="M48" s="28"/>
      <c r="N48" s="28"/>
    </row>
    <row r="49" spans="1:14" s="15" customFormat="1" x14ac:dyDescent="0.25">
      <c r="A49" s="43" t="s">
        <v>193</v>
      </c>
      <c r="B49" s="28"/>
      <c r="C49" s="28">
        <v>8157465</v>
      </c>
      <c r="D49" s="28">
        <v>9236929</v>
      </c>
      <c r="E49" s="28">
        <v>9380359.3100000005</v>
      </c>
      <c r="F49" s="28">
        <v>10118576</v>
      </c>
      <c r="G49" s="28">
        <v>9894289</v>
      </c>
      <c r="H49" s="28">
        <v>10160343</v>
      </c>
      <c r="I49" s="28">
        <v>10429429.380000001</v>
      </c>
      <c r="J49" s="28">
        <v>10424867</v>
      </c>
      <c r="K49" s="28">
        <v>10690916.76</v>
      </c>
      <c r="L49" s="28">
        <v>10830053.25</v>
      </c>
      <c r="M49" s="28"/>
      <c r="N49" s="28"/>
    </row>
    <row r="50" spans="1:14" s="15" customFormat="1" x14ac:dyDescent="0.25">
      <c r="A50" s="43" t="s">
        <v>194</v>
      </c>
      <c r="B50" s="28"/>
      <c r="C50" s="28">
        <v>11915827</v>
      </c>
      <c r="D50" s="28">
        <v>12233643</v>
      </c>
      <c r="E50" s="28">
        <v>12590910.689999999</v>
      </c>
      <c r="F50" s="28">
        <v>12452545</v>
      </c>
      <c r="G50" s="28">
        <v>12571341</v>
      </c>
      <c r="H50" s="28">
        <v>12543209</v>
      </c>
      <c r="I50" s="28">
        <v>12762191.6</v>
      </c>
      <c r="J50" s="28">
        <v>12948139</v>
      </c>
      <c r="K50" s="28">
        <v>13130829.800000001</v>
      </c>
      <c r="L50" s="28">
        <v>13264103</v>
      </c>
      <c r="M50" s="28"/>
      <c r="N50" s="28"/>
    </row>
    <row r="51" spans="1:14" s="15" customFormat="1" x14ac:dyDescent="0.25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</row>
    <row r="52" spans="1:14" s="15" customFormat="1" x14ac:dyDescent="0.25">
      <c r="A52" s="26" t="s">
        <v>195</v>
      </c>
      <c r="B52" s="28"/>
      <c r="C52" s="28"/>
      <c r="D52" s="28"/>
      <c r="E52" s="28"/>
      <c r="F52" s="28"/>
      <c r="G52" s="28"/>
      <c r="H52" s="28"/>
      <c r="I52" s="28"/>
      <c r="J52" s="28">
        <v>-44258</v>
      </c>
      <c r="K52" s="28"/>
      <c r="L52" s="28"/>
      <c r="M52" s="28"/>
      <c r="N52" s="28"/>
    </row>
    <row r="53" spans="1:14" x14ac:dyDescent="0.25">
      <c r="A53" s="38" t="s">
        <v>47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x14ac:dyDescent="0.25">
      <c r="A54" s="21" t="s">
        <v>196</v>
      </c>
      <c r="B54" s="24"/>
      <c r="C54" s="24">
        <f t="shared" ref="C54:G54" si="11">SUM(C33:C53)</f>
        <v>20499090</v>
      </c>
      <c r="D54" s="24">
        <f t="shared" si="11"/>
        <v>22035573</v>
      </c>
      <c r="E54" s="24">
        <f t="shared" si="11"/>
        <v>22282856.27</v>
      </c>
      <c r="F54" s="24">
        <f t="shared" si="11"/>
        <v>22894812</v>
      </c>
      <c r="G54" s="24">
        <f t="shared" si="11"/>
        <v>23119074</v>
      </c>
      <c r="H54" s="24">
        <f t="shared" ref="H54:M54" si="12">SUM(H33:H53)</f>
        <v>23443898</v>
      </c>
      <c r="I54" s="24">
        <f t="shared" si="12"/>
        <v>23687350.130000003</v>
      </c>
      <c r="J54" s="24">
        <f t="shared" si="12"/>
        <v>23735570</v>
      </c>
      <c r="K54" s="24">
        <f t="shared" si="12"/>
        <v>24188641.23</v>
      </c>
      <c r="L54" s="24">
        <f t="shared" si="12"/>
        <v>25623617.43</v>
      </c>
      <c r="M54" s="24">
        <f t="shared" si="12"/>
        <v>0</v>
      </c>
      <c r="N54" s="24">
        <f t="shared" ref="N54" si="13">SUM(N33:N53)</f>
        <v>0</v>
      </c>
    </row>
    <row r="55" spans="1:14" x14ac:dyDescent="0.25">
      <c r="A55" s="21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x14ac:dyDescent="0.25">
      <c r="A56" s="21" t="s">
        <v>197</v>
      </c>
      <c r="B56" s="24"/>
      <c r="C56" s="24">
        <f t="shared" ref="C56:I56" si="14">C54+C31+C13</f>
        <v>23986168</v>
      </c>
      <c r="D56" s="24">
        <f t="shared" si="14"/>
        <v>25278404</v>
      </c>
      <c r="E56" s="24">
        <f t="shared" si="14"/>
        <v>25297415.27</v>
      </c>
      <c r="F56" s="24">
        <f t="shared" si="14"/>
        <v>25982146</v>
      </c>
      <c r="G56" s="24">
        <f t="shared" si="14"/>
        <v>26176237</v>
      </c>
      <c r="H56" s="24">
        <f t="shared" si="14"/>
        <v>26424105</v>
      </c>
      <c r="I56" s="24">
        <f t="shared" si="14"/>
        <v>26212603.130000003</v>
      </c>
      <c r="J56" s="24">
        <f t="shared" ref="J56:K56" si="15">J54+J31+J13</f>
        <v>26204378</v>
      </c>
      <c r="K56" s="24">
        <f t="shared" si="15"/>
        <v>26497422.129999999</v>
      </c>
      <c r="L56" s="24">
        <f t="shared" ref="L56:M56" si="16">L54+L31+L13</f>
        <v>28011006.75</v>
      </c>
      <c r="M56" s="24">
        <f t="shared" si="16"/>
        <v>0</v>
      </c>
      <c r="N56" s="24">
        <f t="shared" ref="N56" si="17">N54+N31+N13</f>
        <v>0</v>
      </c>
    </row>
    <row r="57" spans="1:14" x14ac:dyDescent="0.25">
      <c r="A57" s="21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x14ac:dyDescent="0.25">
      <c r="A58" s="21" t="s">
        <v>198</v>
      </c>
      <c r="B58" s="24"/>
      <c r="C58" s="33">
        <f t="shared" ref="C58:I58" si="18">C56+C4</f>
        <v>34686836</v>
      </c>
      <c r="D58" s="33">
        <f t="shared" si="18"/>
        <v>37296494</v>
      </c>
      <c r="E58" s="33">
        <f t="shared" si="18"/>
        <v>39566061.269999996</v>
      </c>
      <c r="F58" s="33">
        <f t="shared" si="18"/>
        <v>41799699.279999994</v>
      </c>
      <c r="G58" s="33">
        <f t="shared" si="18"/>
        <v>43882317.279999994</v>
      </c>
      <c r="H58" s="33">
        <f t="shared" si="18"/>
        <v>43795960.279999994</v>
      </c>
      <c r="I58" s="33">
        <f t="shared" si="18"/>
        <v>42095490.5</v>
      </c>
      <c r="J58" s="33">
        <f t="shared" ref="J58:K58" si="19">J56+J4</f>
        <v>39529916.100000001</v>
      </c>
      <c r="K58" s="33">
        <f t="shared" si="19"/>
        <v>41066597.230000004</v>
      </c>
      <c r="L58" s="33">
        <f t="shared" ref="L58:M58" si="20">L56+L4</f>
        <v>42839234.180000007</v>
      </c>
      <c r="M58" s="33">
        <f t="shared" si="20"/>
        <v>15275006.600000009</v>
      </c>
      <c r="N58" s="33">
        <f t="shared" ref="N58" si="21">N56+N4</f>
        <v>15275006.600000009</v>
      </c>
    </row>
    <row r="59" spans="1:14" x14ac:dyDescent="0.25">
      <c r="A59" s="21"/>
      <c r="B59" s="24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4" x14ac:dyDescent="0.25">
      <c r="A60" s="21" t="s">
        <v>199</v>
      </c>
      <c r="B60" s="28"/>
      <c r="C60" s="29">
        <v>-22616996</v>
      </c>
      <c r="D60" s="29">
        <v>-22975260</v>
      </c>
      <c r="E60" s="29">
        <f>-23800535.87+102870</f>
        <v>-23697665.870000001</v>
      </c>
      <c r="F60" s="29">
        <f>-24200634+160350</f>
        <v>-24040284</v>
      </c>
      <c r="G60" s="29">
        <f>-26426521-33203</f>
        <v>-26459724</v>
      </c>
      <c r="H60" s="29">
        <f>-27713012-141639</f>
        <v>-27854651</v>
      </c>
      <c r="I60" s="29">
        <f>-28697288.4+51494</f>
        <v>-28645794.399999999</v>
      </c>
      <c r="J60" s="29">
        <v>-24898510</v>
      </c>
      <c r="K60" s="29">
        <v>-26167302.719999999</v>
      </c>
      <c r="L60" s="29">
        <v>-27488312.609999999</v>
      </c>
      <c r="M60" s="29"/>
      <c r="N60" s="29"/>
    </row>
    <row r="61" spans="1:14" x14ac:dyDescent="0.25">
      <c r="A61" s="21" t="s">
        <v>200</v>
      </c>
      <c r="B61" s="28"/>
      <c r="C61" s="29">
        <v>-51750</v>
      </c>
      <c r="D61" s="29">
        <v>-52588</v>
      </c>
      <c r="E61" s="29">
        <v>-50842.12</v>
      </c>
      <c r="F61" s="29">
        <v>-53335</v>
      </c>
      <c r="G61" s="29">
        <v>-50738</v>
      </c>
      <c r="H61" s="29">
        <v>-58421.91</v>
      </c>
      <c r="I61" s="29">
        <v>-124158</v>
      </c>
      <c r="J61" s="29">
        <v>-62231</v>
      </c>
      <c r="K61" s="29">
        <v>-71067.08</v>
      </c>
      <c r="L61" s="29">
        <v>-75914.97</v>
      </c>
      <c r="M61" s="29"/>
      <c r="N61" s="29"/>
    </row>
    <row r="62" spans="1:14" x14ac:dyDescent="0.25">
      <c r="A62" s="21" t="s">
        <v>201</v>
      </c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  <row r="63" spans="1:14" x14ac:dyDescent="0.25">
      <c r="A63" s="2" t="s">
        <v>202</v>
      </c>
      <c r="B63" s="44"/>
      <c r="C63" s="45"/>
      <c r="D63" s="45"/>
      <c r="E63" s="46"/>
      <c r="F63" s="46"/>
      <c r="G63" s="46"/>
      <c r="H63" s="46"/>
      <c r="I63" s="46"/>
      <c r="J63" s="46"/>
      <c r="K63" s="46"/>
      <c r="L63" s="46"/>
      <c r="M63" s="46"/>
      <c r="N63" s="46"/>
    </row>
    <row r="64" spans="1:14" x14ac:dyDescent="0.25">
      <c r="A64" s="34" t="s">
        <v>203</v>
      </c>
      <c r="B64" s="47"/>
      <c r="C64" s="48">
        <f>C63+C62+C61+C60+C58</f>
        <v>12018090</v>
      </c>
      <c r="D64" s="48">
        <f>D63+D62+D61+D60+D58</f>
        <v>14268646</v>
      </c>
      <c r="E64" s="48">
        <f t="shared" ref="E64:I64" si="22">E63+E62+E61+E60+E58</f>
        <v>15817553.279999994</v>
      </c>
      <c r="F64" s="48">
        <f t="shared" si="22"/>
        <v>17706080.279999994</v>
      </c>
      <c r="G64" s="48">
        <f t="shared" si="22"/>
        <v>17371855.279999994</v>
      </c>
      <c r="H64" s="48">
        <f t="shared" si="22"/>
        <v>15882887.369999994</v>
      </c>
      <c r="I64" s="48">
        <f t="shared" si="22"/>
        <v>13325538.100000001</v>
      </c>
      <c r="J64" s="48">
        <f t="shared" ref="J64:K64" si="23">J63+J62+J61+J60+J58</f>
        <v>14569175.100000001</v>
      </c>
      <c r="K64" s="48">
        <f t="shared" si="23"/>
        <v>14828227.430000007</v>
      </c>
      <c r="L64" s="48">
        <f t="shared" ref="L64:M64" si="24">L63+L62+L61+L60+L58</f>
        <v>15275006.600000009</v>
      </c>
      <c r="M64" s="48">
        <f t="shared" si="24"/>
        <v>15275006.600000009</v>
      </c>
      <c r="N64" s="48">
        <f t="shared" ref="N64" si="25">N63+N62+N61+N60+N58</f>
        <v>15275006.600000009</v>
      </c>
    </row>
    <row r="65" spans="1:14" x14ac:dyDescent="0.25">
      <c r="A65" s="21"/>
      <c r="B65" s="27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x14ac:dyDescent="0.25">
      <c r="A66" s="21" t="s">
        <v>204</v>
      </c>
      <c r="B66" s="27"/>
      <c r="C66" s="49"/>
      <c r="D66" s="49"/>
      <c r="E66" s="49"/>
      <c r="F66" s="49"/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49">
        <v>0</v>
      </c>
      <c r="N66" s="49">
        <v>0</v>
      </c>
    </row>
    <row r="67" spans="1:14" x14ac:dyDescent="0.25">
      <c r="A67" s="21" t="s">
        <v>205</v>
      </c>
      <c r="B67" s="27"/>
      <c r="C67" s="49"/>
      <c r="D67" s="49"/>
      <c r="E67" s="49"/>
      <c r="F67" s="49"/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0</v>
      </c>
      <c r="N67" s="49">
        <v>0</v>
      </c>
    </row>
    <row r="68" spans="1:14" x14ac:dyDescent="0.25">
      <c r="A68" s="21" t="s">
        <v>206</v>
      </c>
      <c r="B68" s="27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x14ac:dyDescent="0.25">
      <c r="A69" s="34" t="s">
        <v>207</v>
      </c>
      <c r="B69" s="35"/>
      <c r="C69" s="51">
        <f>SUM(C66:C68)</f>
        <v>0</v>
      </c>
      <c r="D69" s="51">
        <f t="shared" ref="D69:I69" si="26">SUM(D66:D68)</f>
        <v>0</v>
      </c>
      <c r="E69" s="51">
        <f t="shared" si="26"/>
        <v>0</v>
      </c>
      <c r="F69" s="51">
        <f t="shared" si="26"/>
        <v>0</v>
      </c>
      <c r="G69" s="51">
        <f t="shared" si="26"/>
        <v>0</v>
      </c>
      <c r="H69" s="51">
        <f t="shared" si="26"/>
        <v>0</v>
      </c>
      <c r="I69" s="51">
        <f t="shared" si="26"/>
        <v>0</v>
      </c>
      <c r="J69" s="51">
        <f t="shared" ref="J69:K69" si="27">SUM(J66:J68)</f>
        <v>0</v>
      </c>
      <c r="K69" s="51">
        <f t="shared" si="27"/>
        <v>0</v>
      </c>
      <c r="L69" s="51">
        <f t="shared" ref="L69:M69" si="28">SUM(L66:L68)</f>
        <v>0</v>
      </c>
      <c r="M69" s="51">
        <f t="shared" si="28"/>
        <v>0</v>
      </c>
      <c r="N69" s="51">
        <f t="shared" ref="N69" si="29">SUM(N66:N68)</f>
        <v>0</v>
      </c>
    </row>
    <row r="74" spans="1:14" x14ac:dyDescent="0.25">
      <c r="C74" s="52"/>
    </row>
  </sheetData>
  <sheetProtection selectLockedCells="1"/>
  <dataValidations disablePrompts="1" count="1">
    <dataValidation type="whole" operator="lessThan" allowBlank="1" showErrorMessage="1" prompt="Amount must be negative." sqref="C8:C9 C11 C60:C63" xr:uid="{00000000-0002-0000-0300-000000000000}">
      <formula1>0</formula1>
    </dataValidation>
  </dataValidations>
  <printOptions horizontalCentered="1"/>
  <pageMargins left="0.25" right="0.25" top="0.75" bottom="0.75" header="0.3" footer="0.3"/>
  <pageSetup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30D0F966C454AAD1796B7B34682C5" ma:contentTypeVersion="11" ma:contentTypeDescription="Create a new document." ma:contentTypeScope="" ma:versionID="6fdb96867298e11998e9dc71da150a19">
  <xsd:schema xmlns:xsd="http://www.w3.org/2001/XMLSchema" xmlns:xs="http://www.w3.org/2001/XMLSchema" xmlns:p="http://schemas.microsoft.com/office/2006/metadata/properties" xmlns:ns2="b39ed95e-cabf-4362-98ae-a5f7ab7efd53" xmlns:ns3="d22d8db6-04a5-48cc-b80b-8776242f503d" targetNamespace="http://schemas.microsoft.com/office/2006/metadata/properties" ma:root="true" ma:fieldsID="86df28e53a2bf926a86a52ab545fbd6e" ns2:_="" ns3:_="">
    <xsd:import namespace="b39ed95e-cabf-4362-98ae-a5f7ab7efd53"/>
    <xsd:import namespace="d22d8db6-04a5-48cc-b80b-8776242f50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ed95e-cabf-4362-98ae-a5f7ab7efd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322cf06-f07b-4fb7-86e4-7eefeee5f2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d8db6-04a5-48cc-b80b-8776242f503d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879c425-f6e7-4e14-8ede-3cd6a5616819}" ma:internalName="TaxCatchAll" ma:showField="CatchAllData" ma:web="d22d8db6-04a5-48cc-b80b-8776242f50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22d8db6-04a5-48cc-b80b-8776242f503d" xsi:nil="true"/>
    <lcf76f155ced4ddcb4097134ff3c332f xmlns="b39ed95e-cabf-4362-98ae-a5f7ab7efd5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A690E-2B31-4EE3-A087-96E1AD574F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ed95e-cabf-4362-98ae-a5f7ab7efd53"/>
    <ds:schemaRef ds:uri="d22d8db6-04a5-48cc-b80b-8776242f50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573DA6-19EE-4AF1-B89B-1BAA12DFFBE1}">
  <ds:schemaRefs>
    <ds:schemaRef ds:uri="http://schemas.microsoft.com/office/2006/metadata/properties"/>
    <ds:schemaRef ds:uri="http://schemas.microsoft.com/office/infopath/2007/PartnerControls"/>
    <ds:schemaRef ds:uri="d22d8db6-04a5-48cc-b80b-8776242f503d"/>
    <ds:schemaRef ds:uri="b39ed95e-cabf-4362-98ae-a5f7ab7efd53"/>
    <ds:schemaRef ds:uri="72b8c02d-6979-4900-a161-3cf1d333a5e9"/>
    <ds:schemaRef ds:uri="2f0a5f34-1fe2-4543-9d7c-f5e5d5d2dbe2"/>
  </ds:schemaRefs>
</ds:datastoreItem>
</file>

<file path=customXml/itemProps3.xml><?xml version="1.0" encoding="utf-8"?>
<ds:datastoreItem xmlns:ds="http://schemas.openxmlformats.org/officeDocument/2006/customXml" ds:itemID="{C06B31DF-3F42-4B25-B5E9-0701E2C22C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Enrollment &amp; Tuition Summary</vt:lpstr>
      <vt:lpstr>Student Fee Schedule</vt:lpstr>
      <vt:lpstr>Student Financial Aid</vt:lpstr>
      <vt:lpstr>Cash Fund Revenue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2021-12-10T18:05:12Z</dcterms:created>
  <dcterms:modified xsi:type="dcterms:W3CDTF">2024-04-24T21:45:00Z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0x01010042F30D0F966C454AAD1796B7B34682C5</vt:lpwstr>
  </property>
  <property fmtid="{D5CDD505-2E9C-101B-9397-08002B2CF9AE}" pid="3" name="MediaServiceImageTags">
    <vt:lpwstr/>
  </property>
</Properties>
</file>