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Research\Supplementals\2023\Nov\For Website\"/>
    </mc:Choice>
  </mc:AlternateContent>
  <xr:revisionPtr revIDLastSave="0" documentId="13_ncr:1_{0E84C4FE-7270-4C71-B03F-AC5B20A81695}" xr6:coauthVersionLast="47" xr6:coauthVersionMax="47" xr10:uidLastSave="{00000000-0000-0000-0000-000000000000}"/>
  <bookViews>
    <workbookView xWindow="-120" yWindow="-120" windowWidth="29040" windowHeight="17640" xr2:uid="{00000000-000D-0000-FFFF-FFFF00000000}"/>
  </bookViews>
  <sheets>
    <sheet name="Enrollment &amp; Tuition Summary" sheetId="1" r:id="rId1"/>
    <sheet name="Student Fee Schedule" sheetId="2" r:id="rId2"/>
    <sheet name="Student Financial Aid" sheetId="3" r:id="rId3"/>
    <sheet name="Cash Fund Summary" sheetId="4" r:id="rId4"/>
  </sheets>
  <definedNames>
    <definedName name="_xlnm.Print_Area" localSheetId="3">'Cash Fund Summary'!$A$1:$BH$54</definedName>
    <definedName name="_xlnm.Print_Area" localSheetId="1">'Student Fee Schedule'!$A$1:$AJ$49</definedName>
    <definedName name="_xlnm.Print_Area" localSheetId="2">'Student Financial Aid'!$A$1:$CC$152</definedName>
    <definedName name="_xlnm.Print_Titles" localSheetId="2">'Student Financial Aid'!$1:$6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8" i="4" l="1"/>
  <c r="F13" i="4"/>
  <c r="F42" i="4" s="1"/>
  <c r="F54" i="4" s="1"/>
  <c r="I13" i="4"/>
  <c r="L13" i="4"/>
  <c r="N13" i="4"/>
  <c r="P13" i="4"/>
  <c r="R13" i="4"/>
  <c r="T13" i="4"/>
  <c r="V13" i="4"/>
  <c r="X13" i="4"/>
  <c r="Z13" i="4"/>
  <c r="AB13" i="4"/>
  <c r="AD13" i="4"/>
  <c r="AF13" i="4"/>
  <c r="AH13" i="4"/>
  <c r="AJ13" i="4"/>
  <c r="AL13" i="4"/>
  <c r="AN13" i="4"/>
  <c r="AN42" i="4" s="1"/>
  <c r="AN54" i="4" s="1"/>
  <c r="AP13" i="4"/>
  <c r="AR13" i="4"/>
  <c r="AT13" i="4"/>
  <c r="V15" i="4"/>
  <c r="X15" i="4"/>
  <c r="AB15" i="4"/>
  <c r="AD15" i="4"/>
  <c r="AF15" i="4"/>
  <c r="AH15" i="4"/>
  <c r="F23" i="4"/>
  <c r="I23" i="4"/>
  <c r="I42" i="4" s="1"/>
  <c r="I54" i="4" s="1"/>
  <c r="L23" i="4"/>
  <c r="N23" i="4"/>
  <c r="P23" i="4"/>
  <c r="R23" i="4"/>
  <c r="T23" i="4"/>
  <c r="V23" i="4"/>
  <c r="X23" i="4"/>
  <c r="Z23" i="4"/>
  <c r="Z42" i="4" s="1"/>
  <c r="Z54" i="4" s="1"/>
  <c r="AB23" i="4"/>
  <c r="AB42" i="4" s="1"/>
  <c r="AB54" i="4" s="1"/>
  <c r="AD23" i="4"/>
  <c r="AF23" i="4"/>
  <c r="AH23" i="4"/>
  <c r="AJ23" i="4"/>
  <c r="AL23" i="4"/>
  <c r="AN23" i="4"/>
  <c r="AP23" i="4"/>
  <c r="AR23" i="4"/>
  <c r="AR42" i="4" s="1"/>
  <c r="AR54" i="4" s="1"/>
  <c r="AT23" i="4"/>
  <c r="V24" i="4"/>
  <c r="X24" i="4"/>
  <c r="AB24" i="4"/>
  <c r="AD24" i="4"/>
  <c r="AF24" i="4"/>
  <c r="AH24" i="4"/>
  <c r="V25" i="4"/>
  <c r="X25" i="4"/>
  <c r="AB25" i="4"/>
  <c r="AD25" i="4"/>
  <c r="AF25" i="4"/>
  <c r="AH25" i="4"/>
  <c r="F41" i="4"/>
  <c r="I41" i="4"/>
  <c r="L41" i="4"/>
  <c r="N41" i="4"/>
  <c r="P41" i="4"/>
  <c r="P42" i="4" s="1"/>
  <c r="P54" i="4" s="1"/>
  <c r="R41" i="4"/>
  <c r="T41" i="4"/>
  <c r="V41" i="4"/>
  <c r="X41" i="4"/>
  <c r="Z41" i="4"/>
  <c r="AB41" i="4"/>
  <c r="AD41" i="4"/>
  <c r="AF41" i="4"/>
  <c r="AF42" i="4" s="1"/>
  <c r="AF54" i="4" s="1"/>
  <c r="AH41" i="4"/>
  <c r="AI41" i="4"/>
  <c r="AJ41" i="4"/>
  <c r="AL41" i="4"/>
  <c r="AL42" i="4" s="1"/>
  <c r="AL54" i="4" s="1"/>
  <c r="AN41" i="4"/>
  <c r="AO41" i="4"/>
  <c r="AP41" i="4"/>
  <c r="AQ41" i="4"/>
  <c r="AQ42" i="4" s="1"/>
  <c r="AQ54" i="4" s="1"/>
  <c r="AR41" i="4"/>
  <c r="AT41" i="4"/>
  <c r="L42" i="4"/>
  <c r="L54" i="4" s="1"/>
  <c r="T42" i="4"/>
  <c r="T54" i="4" s="1"/>
  <c r="V42" i="4"/>
  <c r="V54" i="4" s="1"/>
  <c r="X42" i="4"/>
  <c r="X54" i="4" s="1"/>
  <c r="AJ42" i="4"/>
  <c r="AJ54" i="4" s="1"/>
  <c r="AO42" i="4"/>
  <c r="AO54" i="4" s="1"/>
  <c r="AP42" i="4" l="1"/>
  <c r="AP54" i="4" s="1"/>
  <c r="AH42" i="4"/>
  <c r="AH54" i="4" s="1"/>
  <c r="R42" i="4"/>
  <c r="R54" i="4" s="1"/>
  <c r="AT42" i="4"/>
  <c r="AT54" i="4" s="1"/>
  <c r="AD42" i="4"/>
  <c r="AD54" i="4" s="1"/>
  <c r="N42" i="4"/>
  <c r="N54" i="4" s="1"/>
  <c r="C11" i="3"/>
  <c r="D11" i="3" s="1"/>
  <c r="K11" i="3"/>
  <c r="M11" i="3"/>
  <c r="N11" i="3" s="1"/>
  <c r="U11" i="3"/>
  <c r="W11" i="3"/>
  <c r="X11" i="3" s="1"/>
  <c r="AE11" i="3"/>
  <c r="AG11" i="3"/>
  <c r="AH11" i="3" s="1"/>
  <c r="AO11" i="3"/>
  <c r="AQ11" i="3"/>
  <c r="AR11" i="3" s="1"/>
  <c r="AY11" i="3"/>
  <c r="BA11" i="3"/>
  <c r="BB11" i="3" s="1"/>
  <c r="BI11" i="3"/>
  <c r="BK11" i="3"/>
  <c r="BL11" i="3" s="1"/>
  <c r="BS11" i="3"/>
  <c r="BW11" i="3"/>
  <c r="CC11" i="3" s="1"/>
  <c r="C12" i="3"/>
  <c r="D12" i="3" s="1"/>
  <c r="K12" i="3"/>
  <c r="M12" i="3"/>
  <c r="N12" i="3" s="1"/>
  <c r="U12" i="3"/>
  <c r="W12" i="3"/>
  <c r="X12" i="3" s="1"/>
  <c r="AE12" i="3"/>
  <c r="AG12" i="3"/>
  <c r="AH12" i="3" s="1"/>
  <c r="AO12" i="3"/>
  <c r="AQ12" i="3"/>
  <c r="AR12" i="3" s="1"/>
  <c r="AY12" i="3"/>
  <c r="BA12" i="3"/>
  <c r="BB12" i="3"/>
  <c r="BI12" i="3"/>
  <c r="BK12" i="3"/>
  <c r="BL12" i="3" s="1"/>
  <c r="BS12" i="3"/>
  <c r="BU12" i="3"/>
  <c r="BV12" i="3" s="1"/>
  <c r="CC12" i="3"/>
  <c r="C13" i="3"/>
  <c r="D13" i="3" s="1"/>
  <c r="K13" i="3"/>
  <c r="M13" i="3"/>
  <c r="N13" i="3"/>
  <c r="U13" i="3"/>
  <c r="W13" i="3"/>
  <c r="X13" i="3" s="1"/>
  <c r="AE13" i="3"/>
  <c r="AG13" i="3"/>
  <c r="AH13" i="3" s="1"/>
  <c r="AO13" i="3"/>
  <c r="AQ13" i="3"/>
  <c r="AY13" i="3"/>
  <c r="BA13" i="3"/>
  <c r="BB13" i="3" s="1"/>
  <c r="BI13" i="3"/>
  <c r="BK13" i="3"/>
  <c r="BL13" i="3" s="1"/>
  <c r="BS13" i="3"/>
  <c r="BU13" i="3"/>
  <c r="BV13" i="3"/>
  <c r="CC13" i="3"/>
  <c r="C14" i="3"/>
  <c r="D14" i="3"/>
  <c r="K14" i="3"/>
  <c r="M14" i="3"/>
  <c r="N14" i="3"/>
  <c r="U14" i="3"/>
  <c r="W14" i="3"/>
  <c r="X14" i="3" s="1"/>
  <c r="AE14" i="3"/>
  <c r="AG14" i="3"/>
  <c r="AH14" i="3" s="1"/>
  <c r="AO14" i="3"/>
  <c r="AQ14" i="3"/>
  <c r="AR14" i="3" s="1"/>
  <c r="AY14" i="3"/>
  <c r="BA14" i="3"/>
  <c r="BB14" i="3" s="1"/>
  <c r="BI14" i="3"/>
  <c r="BK14" i="3"/>
  <c r="BL14" i="3" s="1"/>
  <c r="BS14" i="3"/>
  <c r="BU14" i="3"/>
  <c r="BV14" i="3" s="1"/>
  <c r="CC14" i="3"/>
  <c r="C15" i="3"/>
  <c r="D15" i="3" s="1"/>
  <c r="K15" i="3"/>
  <c r="M15" i="3"/>
  <c r="N15" i="3" s="1"/>
  <c r="U15" i="3"/>
  <c r="W15" i="3"/>
  <c r="X15" i="3" s="1"/>
  <c r="AE15" i="3"/>
  <c r="AG15" i="3"/>
  <c r="AH15" i="3" s="1"/>
  <c r="AO15" i="3"/>
  <c r="AQ15" i="3"/>
  <c r="AR15" i="3" s="1"/>
  <c r="AY15" i="3"/>
  <c r="BA15" i="3"/>
  <c r="BB15" i="3" s="1"/>
  <c r="BI15" i="3"/>
  <c r="BK15" i="3"/>
  <c r="BL15" i="3" s="1"/>
  <c r="BS15" i="3"/>
  <c r="BU15" i="3"/>
  <c r="BV15" i="3"/>
  <c r="CC15" i="3"/>
  <c r="C16" i="3"/>
  <c r="D16" i="3"/>
  <c r="K16" i="3"/>
  <c r="M16" i="3"/>
  <c r="N16" i="3" s="1"/>
  <c r="U16" i="3"/>
  <c r="W16" i="3"/>
  <c r="X16" i="3" s="1"/>
  <c r="AE16" i="3"/>
  <c r="AG16" i="3"/>
  <c r="AH16" i="3" s="1"/>
  <c r="AO16" i="3"/>
  <c r="AQ16" i="3"/>
  <c r="AR16" i="3" s="1"/>
  <c r="AY16" i="3"/>
  <c r="BA16" i="3"/>
  <c r="BB16" i="3" s="1"/>
  <c r="BI16" i="3"/>
  <c r="BK16" i="3"/>
  <c r="BL16" i="3" s="1"/>
  <c r="BS16" i="3"/>
  <c r="BU16" i="3"/>
  <c r="BV16" i="3" s="1"/>
  <c r="CC16" i="3"/>
  <c r="C17" i="3"/>
  <c r="K17" i="3"/>
  <c r="M17" i="3"/>
  <c r="N17" i="3" s="1"/>
  <c r="U17" i="3"/>
  <c r="W17" i="3"/>
  <c r="X17" i="3" s="1"/>
  <c r="AE17" i="3"/>
  <c r="AG17" i="3"/>
  <c r="AH17" i="3" s="1"/>
  <c r="AO17" i="3"/>
  <c r="AQ17" i="3"/>
  <c r="AR17" i="3" s="1"/>
  <c r="AY17" i="3"/>
  <c r="BA17" i="3"/>
  <c r="BB17" i="3" s="1"/>
  <c r="BI17" i="3"/>
  <c r="BK17" i="3"/>
  <c r="BL17" i="3" s="1"/>
  <c r="BS17" i="3"/>
  <c r="BU17" i="3"/>
  <c r="BV17" i="3"/>
  <c r="CC17" i="3"/>
  <c r="C18" i="3"/>
  <c r="D18" i="3" s="1"/>
  <c r="K18" i="3"/>
  <c r="M18" i="3"/>
  <c r="N18" i="3" s="1"/>
  <c r="U18" i="3"/>
  <c r="W18" i="3"/>
  <c r="X18" i="3" s="1"/>
  <c r="AE18" i="3"/>
  <c r="AG18" i="3"/>
  <c r="AH18" i="3" s="1"/>
  <c r="AO18" i="3"/>
  <c r="AQ18" i="3"/>
  <c r="AR18" i="3" s="1"/>
  <c r="AY18" i="3"/>
  <c r="BA18" i="3"/>
  <c r="BB18" i="3" s="1"/>
  <c r="BI18" i="3"/>
  <c r="BK18" i="3"/>
  <c r="BL18" i="3" s="1"/>
  <c r="BS18" i="3"/>
  <c r="BU18" i="3"/>
  <c r="BV18" i="3" s="1"/>
  <c r="CC18" i="3"/>
  <c r="C19" i="3"/>
  <c r="D19" i="3" s="1"/>
  <c r="K19" i="3"/>
  <c r="M19" i="3"/>
  <c r="N19" i="3" s="1"/>
  <c r="U19" i="3"/>
  <c r="W19" i="3"/>
  <c r="X19" i="3" s="1"/>
  <c r="AE19" i="3"/>
  <c r="AG19" i="3"/>
  <c r="AH19" i="3" s="1"/>
  <c r="AO19" i="3"/>
  <c r="AQ19" i="3"/>
  <c r="AR19" i="3" s="1"/>
  <c r="AY19" i="3"/>
  <c r="BA19" i="3"/>
  <c r="BB19" i="3" s="1"/>
  <c r="BI19" i="3"/>
  <c r="BK19" i="3"/>
  <c r="BL19" i="3" s="1"/>
  <c r="BS19" i="3"/>
  <c r="BU19" i="3"/>
  <c r="BV19" i="3" s="1"/>
  <c r="CC19" i="3"/>
  <c r="C20" i="3"/>
  <c r="D20" i="3"/>
  <c r="K20" i="3"/>
  <c r="M20" i="3"/>
  <c r="N20" i="3" s="1"/>
  <c r="U20" i="3"/>
  <c r="W20" i="3"/>
  <c r="X20" i="3" s="1"/>
  <c r="AE20" i="3"/>
  <c r="AG20" i="3"/>
  <c r="AH20" i="3" s="1"/>
  <c r="AO20" i="3"/>
  <c r="AQ20" i="3"/>
  <c r="AR20" i="3" s="1"/>
  <c r="AY20" i="3"/>
  <c r="BA20" i="3"/>
  <c r="BB20" i="3" s="1"/>
  <c r="BI20" i="3"/>
  <c r="BK20" i="3"/>
  <c r="BL20" i="3"/>
  <c r="BS20" i="3"/>
  <c r="BU20" i="3"/>
  <c r="BV20" i="3" s="1"/>
  <c r="CC20" i="3"/>
  <c r="C21" i="3"/>
  <c r="D21" i="3" s="1"/>
  <c r="K21" i="3"/>
  <c r="M21" i="3"/>
  <c r="N21" i="3" s="1"/>
  <c r="U21" i="3"/>
  <c r="W21" i="3"/>
  <c r="X21" i="3" s="1"/>
  <c r="AE21" i="3"/>
  <c r="AG21" i="3"/>
  <c r="AH21" i="3" s="1"/>
  <c r="AO21" i="3"/>
  <c r="AQ21" i="3"/>
  <c r="AR21" i="3" s="1"/>
  <c r="AY21" i="3"/>
  <c r="BA21" i="3"/>
  <c r="BB21" i="3" s="1"/>
  <c r="BI21" i="3"/>
  <c r="BK21" i="3"/>
  <c r="BL21" i="3" s="1"/>
  <c r="BS21" i="3"/>
  <c r="BU21" i="3"/>
  <c r="BV21" i="3" s="1"/>
  <c r="CC21" i="3"/>
  <c r="C22" i="3"/>
  <c r="D22" i="3" s="1"/>
  <c r="K22" i="3"/>
  <c r="M22" i="3"/>
  <c r="N22" i="3" s="1"/>
  <c r="U22" i="3"/>
  <c r="W22" i="3"/>
  <c r="X22" i="3" s="1"/>
  <c r="AE22" i="3"/>
  <c r="AG22" i="3"/>
  <c r="AH22" i="3" s="1"/>
  <c r="AO22" i="3"/>
  <c r="AQ22" i="3"/>
  <c r="AR22" i="3" s="1"/>
  <c r="AY22" i="3"/>
  <c r="BA22" i="3"/>
  <c r="BB22" i="3" s="1"/>
  <c r="BI22" i="3"/>
  <c r="BK22" i="3"/>
  <c r="BL22" i="3" s="1"/>
  <c r="BS22" i="3"/>
  <c r="BU22" i="3"/>
  <c r="BV22" i="3" s="1"/>
  <c r="CC22" i="3"/>
  <c r="C23" i="3"/>
  <c r="D23" i="3" s="1"/>
  <c r="K23" i="3"/>
  <c r="M23" i="3"/>
  <c r="N23" i="3" s="1"/>
  <c r="U23" i="3"/>
  <c r="W23" i="3"/>
  <c r="X23" i="3" s="1"/>
  <c r="AE23" i="3"/>
  <c r="AG23" i="3"/>
  <c r="AH23" i="3" s="1"/>
  <c r="AO23" i="3"/>
  <c r="AQ23" i="3"/>
  <c r="AR23" i="3" s="1"/>
  <c r="AY23" i="3"/>
  <c r="BA23" i="3"/>
  <c r="BB23" i="3" s="1"/>
  <c r="BI23" i="3"/>
  <c r="BK23" i="3"/>
  <c r="BL23" i="3"/>
  <c r="BS23" i="3"/>
  <c r="BU23" i="3"/>
  <c r="BV23" i="3" s="1"/>
  <c r="CC23" i="3"/>
  <c r="C24" i="3"/>
  <c r="D24" i="3" s="1"/>
  <c r="K24" i="3"/>
  <c r="M24" i="3"/>
  <c r="N24" i="3" s="1"/>
  <c r="U24" i="3"/>
  <c r="W24" i="3"/>
  <c r="X24" i="3" s="1"/>
  <c r="AE24" i="3"/>
  <c r="AG24" i="3"/>
  <c r="AH24" i="3" s="1"/>
  <c r="AO24" i="3"/>
  <c r="AQ24" i="3"/>
  <c r="AR24" i="3" s="1"/>
  <c r="AY24" i="3"/>
  <c r="BA24" i="3"/>
  <c r="BB24" i="3" s="1"/>
  <c r="BI24" i="3"/>
  <c r="BK24" i="3"/>
  <c r="BL24" i="3" s="1"/>
  <c r="BS24" i="3"/>
  <c r="BU24" i="3"/>
  <c r="BV24" i="3" s="1"/>
  <c r="CC24" i="3"/>
  <c r="K25" i="3"/>
  <c r="U25" i="3"/>
  <c r="W25" i="3"/>
  <c r="X25" i="3" s="1"/>
  <c r="AE25" i="3"/>
  <c r="AG25" i="3"/>
  <c r="AH25" i="3" s="1"/>
  <c r="AO25" i="3"/>
  <c r="AQ25" i="3"/>
  <c r="AR25" i="3" s="1"/>
  <c r="AY25" i="3"/>
  <c r="BA25" i="3"/>
  <c r="BB25" i="3" s="1"/>
  <c r="BI25" i="3"/>
  <c r="BK25" i="3"/>
  <c r="BL25" i="3" s="1"/>
  <c r="BS25" i="3"/>
  <c r="BU25" i="3"/>
  <c r="BV25" i="3" s="1"/>
  <c r="CC25" i="3"/>
  <c r="BU26" i="3"/>
  <c r="BV26" i="3" s="1"/>
  <c r="CC26" i="3"/>
  <c r="BU27" i="3"/>
  <c r="BV27" i="3" s="1"/>
  <c r="CC27" i="3"/>
  <c r="BU28" i="3"/>
  <c r="BV28" i="3" s="1"/>
  <c r="CC28" i="3"/>
  <c r="K29" i="3"/>
  <c r="U29" i="3"/>
  <c r="W29" i="3"/>
  <c r="X29" i="3" s="1"/>
  <c r="AE29" i="3"/>
  <c r="AG29" i="3"/>
  <c r="AH29" i="3" s="1"/>
  <c r="AO29" i="3"/>
  <c r="AQ29" i="3"/>
  <c r="AR29" i="3" s="1"/>
  <c r="AY29" i="3"/>
  <c r="BA29" i="3"/>
  <c r="BB29" i="3" s="1"/>
  <c r="BI29" i="3"/>
  <c r="BK29" i="3"/>
  <c r="BL29" i="3" s="1"/>
  <c r="BS29" i="3"/>
  <c r="BU29" i="3"/>
  <c r="BV29" i="3" s="1"/>
  <c r="CC29" i="3"/>
  <c r="K30" i="3"/>
  <c r="U30" i="3"/>
  <c r="W30" i="3"/>
  <c r="X30" i="3"/>
  <c r="AE30" i="3"/>
  <c r="AG30" i="3"/>
  <c r="AH30" i="3" s="1"/>
  <c r="AO30" i="3"/>
  <c r="AQ30" i="3"/>
  <c r="AR30" i="3" s="1"/>
  <c r="AY30" i="3"/>
  <c r="BA30" i="3"/>
  <c r="BB30" i="3" s="1"/>
  <c r="BI30" i="3"/>
  <c r="BK30" i="3"/>
  <c r="BL30" i="3" s="1"/>
  <c r="BS30" i="3"/>
  <c r="BU30" i="3"/>
  <c r="BV30" i="3" s="1"/>
  <c r="CC30" i="3"/>
  <c r="K31" i="3"/>
  <c r="U31" i="3"/>
  <c r="W31" i="3"/>
  <c r="X31" i="3" s="1"/>
  <c r="AE31" i="3"/>
  <c r="AG31" i="3"/>
  <c r="AH31" i="3" s="1"/>
  <c r="AO31" i="3"/>
  <c r="AQ31" i="3"/>
  <c r="AR31" i="3" s="1"/>
  <c r="AY31" i="3"/>
  <c r="BA31" i="3"/>
  <c r="BB31" i="3" s="1"/>
  <c r="BI31" i="3"/>
  <c r="BK31" i="3"/>
  <c r="BL31" i="3" s="1"/>
  <c r="BS31" i="3"/>
  <c r="BU31" i="3"/>
  <c r="BV31" i="3" s="1"/>
  <c r="CC31" i="3"/>
  <c r="K32" i="3"/>
  <c r="U32" i="3"/>
  <c r="W32" i="3"/>
  <c r="X32" i="3" s="1"/>
  <c r="AE32" i="3"/>
  <c r="AG32" i="3"/>
  <c r="AH32" i="3" s="1"/>
  <c r="AO32" i="3"/>
  <c r="AQ32" i="3"/>
  <c r="AR32" i="3" s="1"/>
  <c r="AY32" i="3"/>
  <c r="BA32" i="3"/>
  <c r="BB32" i="3" s="1"/>
  <c r="BI32" i="3"/>
  <c r="BK32" i="3"/>
  <c r="BL32" i="3" s="1"/>
  <c r="BS32" i="3"/>
  <c r="BU32" i="3"/>
  <c r="BV32" i="3" s="1"/>
  <c r="CC32" i="3"/>
  <c r="K33" i="3"/>
  <c r="U33" i="3"/>
  <c r="W33" i="3"/>
  <c r="X33" i="3" s="1"/>
  <c r="AE33" i="3"/>
  <c r="AG33" i="3"/>
  <c r="AH33" i="3" s="1"/>
  <c r="AO33" i="3"/>
  <c r="AQ33" i="3"/>
  <c r="AR33" i="3" s="1"/>
  <c r="AY33" i="3"/>
  <c r="BA33" i="3"/>
  <c r="BB33" i="3"/>
  <c r="BI33" i="3"/>
  <c r="BK33" i="3"/>
  <c r="BL33" i="3" s="1"/>
  <c r="BS33" i="3"/>
  <c r="BU33" i="3"/>
  <c r="BV33" i="3" s="1"/>
  <c r="CC33" i="3"/>
  <c r="B35" i="3"/>
  <c r="E35" i="3"/>
  <c r="F35" i="3"/>
  <c r="G35" i="3"/>
  <c r="H35" i="3"/>
  <c r="I35" i="3"/>
  <c r="J35" i="3"/>
  <c r="L35" i="3"/>
  <c r="O35" i="3"/>
  <c r="P35" i="3"/>
  <c r="Q35" i="3"/>
  <c r="R35" i="3"/>
  <c r="S35" i="3"/>
  <c r="T35" i="3"/>
  <c r="V35" i="3"/>
  <c r="Y35" i="3"/>
  <c r="Z35" i="3"/>
  <c r="AA35" i="3"/>
  <c r="AB35" i="3"/>
  <c r="AC35" i="3"/>
  <c r="AD35" i="3"/>
  <c r="AF35" i="3"/>
  <c r="AI35" i="3"/>
  <c r="AJ35" i="3"/>
  <c r="AK35" i="3"/>
  <c r="AL35" i="3"/>
  <c r="AM35" i="3"/>
  <c r="AN35" i="3"/>
  <c r="AP35" i="3"/>
  <c r="AS35" i="3"/>
  <c r="AT35" i="3"/>
  <c r="AU35" i="3"/>
  <c r="AV35" i="3"/>
  <c r="AW35" i="3"/>
  <c r="AX35" i="3"/>
  <c r="AZ35" i="3"/>
  <c r="BC35" i="3"/>
  <c r="BD35" i="3"/>
  <c r="BE35" i="3"/>
  <c r="BF35" i="3"/>
  <c r="BG35" i="3"/>
  <c r="BH35" i="3"/>
  <c r="BJ35" i="3"/>
  <c r="BM35" i="3"/>
  <c r="BN35" i="3"/>
  <c r="BO35" i="3"/>
  <c r="BP35" i="3"/>
  <c r="BQ35" i="3"/>
  <c r="BR35" i="3"/>
  <c r="BT35" i="3"/>
  <c r="BX35" i="3"/>
  <c r="BY35" i="3"/>
  <c r="BZ35" i="3"/>
  <c r="CA35" i="3"/>
  <c r="CB35" i="3"/>
  <c r="C38" i="3"/>
  <c r="D38" i="3" s="1"/>
  <c r="K38" i="3"/>
  <c r="M38" i="3"/>
  <c r="U38" i="3"/>
  <c r="W38" i="3"/>
  <c r="X38" i="3" s="1"/>
  <c r="AE38" i="3"/>
  <c r="AG38" i="3"/>
  <c r="AH38" i="3" s="1"/>
  <c r="AO38" i="3"/>
  <c r="AQ38" i="3"/>
  <c r="AR38" i="3" s="1"/>
  <c r="AY38" i="3"/>
  <c r="BA38" i="3"/>
  <c r="BB38" i="3" s="1"/>
  <c r="BI38" i="3"/>
  <c r="BK38" i="3"/>
  <c r="BL38" i="3" s="1"/>
  <c r="BS38" i="3"/>
  <c r="BU38" i="3"/>
  <c r="BV38" i="3" s="1"/>
  <c r="CC38" i="3"/>
  <c r="C39" i="3"/>
  <c r="D39" i="3" s="1"/>
  <c r="K39" i="3"/>
  <c r="M39" i="3"/>
  <c r="N39" i="3" s="1"/>
  <c r="U39" i="3"/>
  <c r="W39" i="3"/>
  <c r="X39" i="3" s="1"/>
  <c r="AE39" i="3"/>
  <c r="AG39" i="3"/>
  <c r="AH39" i="3"/>
  <c r="AO39" i="3"/>
  <c r="AQ39" i="3"/>
  <c r="AR39" i="3" s="1"/>
  <c r="AY39" i="3"/>
  <c r="BA39" i="3"/>
  <c r="BB39" i="3" s="1"/>
  <c r="BI39" i="3"/>
  <c r="BK39" i="3"/>
  <c r="BL39" i="3" s="1"/>
  <c r="BS39" i="3"/>
  <c r="BU39" i="3"/>
  <c r="BV39" i="3" s="1"/>
  <c r="CC39" i="3"/>
  <c r="C40" i="3"/>
  <c r="D40" i="3" s="1"/>
  <c r="K40" i="3"/>
  <c r="M40" i="3"/>
  <c r="N40" i="3" s="1"/>
  <c r="U40" i="3"/>
  <c r="W40" i="3"/>
  <c r="X40" i="3" s="1"/>
  <c r="AE40" i="3"/>
  <c r="AG40" i="3"/>
  <c r="AH40" i="3" s="1"/>
  <c r="AO40" i="3"/>
  <c r="AQ40" i="3"/>
  <c r="AR40" i="3" s="1"/>
  <c r="AY40" i="3"/>
  <c r="BA40" i="3"/>
  <c r="BB40" i="3" s="1"/>
  <c r="BI40" i="3"/>
  <c r="BK40" i="3"/>
  <c r="BL40" i="3" s="1"/>
  <c r="BS40" i="3"/>
  <c r="BU40" i="3"/>
  <c r="BV40" i="3" s="1"/>
  <c r="CC40" i="3"/>
  <c r="C41" i="3"/>
  <c r="D41" i="3" s="1"/>
  <c r="K41" i="3"/>
  <c r="M41" i="3"/>
  <c r="N41" i="3" s="1"/>
  <c r="U41" i="3"/>
  <c r="W41" i="3"/>
  <c r="X41" i="3" s="1"/>
  <c r="AE41" i="3"/>
  <c r="AG41" i="3"/>
  <c r="AH41" i="3"/>
  <c r="AO41" i="3"/>
  <c r="AQ41" i="3"/>
  <c r="AR41" i="3" s="1"/>
  <c r="AY41" i="3"/>
  <c r="BA41" i="3"/>
  <c r="BB41" i="3" s="1"/>
  <c r="BI41" i="3"/>
  <c r="BK41" i="3"/>
  <c r="BL41" i="3" s="1"/>
  <c r="BS41" i="3"/>
  <c r="BU41" i="3"/>
  <c r="BV41" i="3" s="1"/>
  <c r="CC41" i="3"/>
  <c r="C42" i="3"/>
  <c r="D42" i="3" s="1"/>
  <c r="K42" i="3"/>
  <c r="M42" i="3"/>
  <c r="N42" i="3" s="1"/>
  <c r="U42" i="3"/>
  <c r="W42" i="3"/>
  <c r="X42" i="3" s="1"/>
  <c r="AE42" i="3"/>
  <c r="AG42" i="3"/>
  <c r="AH42" i="3" s="1"/>
  <c r="AO42" i="3"/>
  <c r="AQ42" i="3"/>
  <c r="AY42" i="3"/>
  <c r="BA42" i="3"/>
  <c r="BB42" i="3" s="1"/>
  <c r="BI42" i="3"/>
  <c r="BK42" i="3"/>
  <c r="BL42" i="3" s="1"/>
  <c r="BS42" i="3"/>
  <c r="BU42" i="3"/>
  <c r="BV42" i="3" s="1"/>
  <c r="CC42" i="3"/>
  <c r="C43" i="3"/>
  <c r="D43" i="3" s="1"/>
  <c r="K43" i="3"/>
  <c r="M43" i="3"/>
  <c r="N43" i="3" s="1"/>
  <c r="U43" i="3"/>
  <c r="W43" i="3"/>
  <c r="X43" i="3" s="1"/>
  <c r="AE43" i="3"/>
  <c r="AE54" i="3" s="1"/>
  <c r="AG43" i="3"/>
  <c r="AH43" i="3" s="1"/>
  <c r="AO43" i="3"/>
  <c r="AQ43" i="3"/>
  <c r="AR43" i="3" s="1"/>
  <c r="AY43" i="3"/>
  <c r="BA43" i="3"/>
  <c r="BB43" i="3" s="1"/>
  <c r="BI43" i="3"/>
  <c r="BK43" i="3"/>
  <c r="BL43" i="3" s="1"/>
  <c r="BS43" i="3"/>
  <c r="BU43" i="3"/>
  <c r="BV43" i="3" s="1"/>
  <c r="CC43" i="3"/>
  <c r="C44" i="3"/>
  <c r="D44" i="3" s="1"/>
  <c r="K44" i="3"/>
  <c r="M44" i="3"/>
  <c r="N44" i="3" s="1"/>
  <c r="U44" i="3"/>
  <c r="W44" i="3"/>
  <c r="X44" i="3" s="1"/>
  <c r="AE44" i="3"/>
  <c r="AI44" i="3"/>
  <c r="AG44" i="3" s="1"/>
  <c r="AQ44" i="3"/>
  <c r="AR44" i="3" s="1"/>
  <c r="AY44" i="3"/>
  <c r="BA44" i="3"/>
  <c r="BB44" i="3" s="1"/>
  <c r="BI44" i="3"/>
  <c r="BK44" i="3"/>
  <c r="BL44" i="3" s="1"/>
  <c r="BR44" i="3"/>
  <c r="BS44" i="3" s="1"/>
  <c r="BU44" i="3"/>
  <c r="BV44" i="3" s="1"/>
  <c r="CC44" i="3"/>
  <c r="C45" i="3"/>
  <c r="D45" i="3" s="1"/>
  <c r="K45" i="3"/>
  <c r="M45" i="3"/>
  <c r="N45" i="3" s="1"/>
  <c r="U45" i="3"/>
  <c r="W45" i="3"/>
  <c r="X45" i="3" s="1"/>
  <c r="AE45" i="3"/>
  <c r="AG45" i="3"/>
  <c r="AH45" i="3" s="1"/>
  <c r="AO45" i="3"/>
  <c r="AQ45" i="3"/>
  <c r="AR45" i="3" s="1"/>
  <c r="AY45" i="3"/>
  <c r="BA45" i="3"/>
  <c r="BB45" i="3" s="1"/>
  <c r="BI45" i="3"/>
  <c r="BK45" i="3"/>
  <c r="BL45" i="3" s="1"/>
  <c r="BS45" i="3"/>
  <c r="BU45" i="3"/>
  <c r="BV45" i="3" s="1"/>
  <c r="CC45" i="3"/>
  <c r="C46" i="3"/>
  <c r="D46" i="3" s="1"/>
  <c r="K46" i="3"/>
  <c r="M46" i="3"/>
  <c r="N46" i="3" s="1"/>
  <c r="U46" i="3"/>
  <c r="W46" i="3"/>
  <c r="X46" i="3" s="1"/>
  <c r="AE46" i="3"/>
  <c r="AG46" i="3"/>
  <c r="AH46" i="3" s="1"/>
  <c r="AO46" i="3"/>
  <c r="AQ46" i="3"/>
  <c r="AR46" i="3" s="1"/>
  <c r="AY46" i="3"/>
  <c r="BA46" i="3"/>
  <c r="BB46" i="3" s="1"/>
  <c r="BI46" i="3"/>
  <c r="BK46" i="3"/>
  <c r="BL46" i="3" s="1"/>
  <c r="BS46" i="3"/>
  <c r="BU46" i="3"/>
  <c r="BV46" i="3" s="1"/>
  <c r="CC46" i="3"/>
  <c r="C47" i="3"/>
  <c r="D47" i="3" s="1"/>
  <c r="K47" i="3"/>
  <c r="M47" i="3"/>
  <c r="N47" i="3" s="1"/>
  <c r="U47" i="3"/>
  <c r="W47" i="3"/>
  <c r="X47" i="3" s="1"/>
  <c r="AE47" i="3"/>
  <c r="AG47" i="3"/>
  <c r="AH47" i="3"/>
  <c r="AO47" i="3"/>
  <c r="AQ47" i="3"/>
  <c r="AR47" i="3" s="1"/>
  <c r="AY47" i="3"/>
  <c r="BA47" i="3"/>
  <c r="BB47" i="3" s="1"/>
  <c r="BI47" i="3"/>
  <c r="BK47" i="3"/>
  <c r="BL47" i="3" s="1"/>
  <c r="BS47" i="3"/>
  <c r="BU47" i="3"/>
  <c r="BV47" i="3" s="1"/>
  <c r="CC47" i="3"/>
  <c r="C48" i="3"/>
  <c r="D48" i="3" s="1"/>
  <c r="K48" i="3"/>
  <c r="M48" i="3"/>
  <c r="N48" i="3" s="1"/>
  <c r="U48" i="3"/>
  <c r="W48" i="3"/>
  <c r="X48" i="3" s="1"/>
  <c r="AE48" i="3"/>
  <c r="AG48" i="3"/>
  <c r="AH48" i="3" s="1"/>
  <c r="AO48" i="3"/>
  <c r="AQ48" i="3"/>
  <c r="AR48" i="3" s="1"/>
  <c r="AY48" i="3"/>
  <c r="BA48" i="3"/>
  <c r="BB48" i="3" s="1"/>
  <c r="BI48" i="3"/>
  <c r="BK48" i="3"/>
  <c r="BL48" i="3" s="1"/>
  <c r="BS48" i="3"/>
  <c r="BU48" i="3"/>
  <c r="BV48" i="3" s="1"/>
  <c r="CC48" i="3"/>
  <c r="C49" i="3"/>
  <c r="D49" i="3" s="1"/>
  <c r="K49" i="3"/>
  <c r="M49" i="3"/>
  <c r="N49" i="3" s="1"/>
  <c r="U49" i="3"/>
  <c r="W49" i="3"/>
  <c r="X49" i="3" s="1"/>
  <c r="AE49" i="3"/>
  <c r="AG49" i="3"/>
  <c r="AH49" i="3" s="1"/>
  <c r="AO49" i="3"/>
  <c r="AQ49" i="3"/>
  <c r="AR49" i="3" s="1"/>
  <c r="AY49" i="3"/>
  <c r="BA49" i="3"/>
  <c r="BB49" i="3" s="1"/>
  <c r="BI49" i="3"/>
  <c r="BK49" i="3"/>
  <c r="BL49" i="3" s="1"/>
  <c r="BS49" i="3"/>
  <c r="BU49" i="3"/>
  <c r="BV49" i="3" s="1"/>
  <c r="CC49" i="3"/>
  <c r="C50" i="3"/>
  <c r="D50" i="3" s="1"/>
  <c r="K50" i="3"/>
  <c r="M50" i="3"/>
  <c r="N50" i="3" s="1"/>
  <c r="U50" i="3"/>
  <c r="W50" i="3"/>
  <c r="X50" i="3" s="1"/>
  <c r="AE50" i="3"/>
  <c r="AG50" i="3"/>
  <c r="AH50" i="3" s="1"/>
  <c r="AO50" i="3"/>
  <c r="AQ50" i="3"/>
  <c r="AR50" i="3" s="1"/>
  <c r="AY50" i="3"/>
  <c r="BA50" i="3"/>
  <c r="BB50" i="3" s="1"/>
  <c r="BI50" i="3"/>
  <c r="BK50" i="3"/>
  <c r="BL50" i="3" s="1"/>
  <c r="BS50" i="3"/>
  <c r="BU50" i="3"/>
  <c r="BV50" i="3" s="1"/>
  <c r="CC50" i="3"/>
  <c r="C51" i="3"/>
  <c r="D51" i="3" s="1"/>
  <c r="K51" i="3"/>
  <c r="M51" i="3"/>
  <c r="N51" i="3" s="1"/>
  <c r="U51" i="3"/>
  <c r="W51" i="3"/>
  <c r="X51" i="3" s="1"/>
  <c r="AE51" i="3"/>
  <c r="AG51" i="3"/>
  <c r="AH51" i="3" s="1"/>
  <c r="AO51" i="3"/>
  <c r="AQ51" i="3"/>
  <c r="AR51" i="3" s="1"/>
  <c r="AY51" i="3"/>
  <c r="BA51" i="3"/>
  <c r="BB51" i="3" s="1"/>
  <c r="BI51" i="3"/>
  <c r="BK51" i="3"/>
  <c r="BL51" i="3" s="1"/>
  <c r="BS51" i="3"/>
  <c r="BU51" i="3"/>
  <c r="BV51" i="3" s="1"/>
  <c r="CC51" i="3"/>
  <c r="C52" i="3"/>
  <c r="D52" i="3" s="1"/>
  <c r="K52" i="3"/>
  <c r="M52" i="3"/>
  <c r="N52" i="3" s="1"/>
  <c r="U52" i="3"/>
  <c r="W52" i="3"/>
  <c r="X52" i="3" s="1"/>
  <c r="AE52" i="3"/>
  <c r="AG52" i="3"/>
  <c r="AH52" i="3" s="1"/>
  <c r="AO52" i="3"/>
  <c r="AQ52" i="3"/>
  <c r="AR52" i="3" s="1"/>
  <c r="AY52" i="3"/>
  <c r="BA52" i="3"/>
  <c r="BB52" i="3" s="1"/>
  <c r="BI52" i="3"/>
  <c r="BK52" i="3"/>
  <c r="BL52" i="3" s="1"/>
  <c r="BS52" i="3"/>
  <c r="BU52" i="3"/>
  <c r="BV52" i="3" s="1"/>
  <c r="CC52" i="3"/>
  <c r="B54" i="3"/>
  <c r="E54" i="3"/>
  <c r="F54" i="3"/>
  <c r="F76" i="3" s="1"/>
  <c r="G54" i="3"/>
  <c r="H54" i="3"/>
  <c r="I54" i="3"/>
  <c r="J54" i="3"/>
  <c r="L54" i="3"/>
  <c r="O54" i="3"/>
  <c r="P54" i="3"/>
  <c r="Q54" i="3"/>
  <c r="R54" i="3"/>
  <c r="S54" i="3"/>
  <c r="T54" i="3"/>
  <c r="V54" i="3"/>
  <c r="Y54" i="3"/>
  <c r="Z54" i="3"/>
  <c r="AA54" i="3"/>
  <c r="AB54" i="3"/>
  <c r="AC54" i="3"/>
  <c r="AD54" i="3"/>
  <c r="AF54" i="3"/>
  <c r="AJ54" i="3"/>
  <c r="AK54" i="3"/>
  <c r="AL54" i="3"/>
  <c r="AM54" i="3"/>
  <c r="AN54" i="3"/>
  <c r="AP54" i="3"/>
  <c r="AS54" i="3"/>
  <c r="AT54" i="3"/>
  <c r="AU54" i="3"/>
  <c r="AV54" i="3"/>
  <c r="AW54" i="3"/>
  <c r="AX54" i="3"/>
  <c r="AZ54" i="3"/>
  <c r="BC54" i="3"/>
  <c r="BD54" i="3"/>
  <c r="BE54" i="3"/>
  <c r="BF54" i="3"/>
  <c r="BG54" i="3"/>
  <c r="BH54" i="3"/>
  <c r="BJ54" i="3"/>
  <c r="BM54" i="3"/>
  <c r="BN54" i="3"/>
  <c r="BO54" i="3"/>
  <c r="BP54" i="3"/>
  <c r="BQ54" i="3"/>
  <c r="BT54" i="3"/>
  <c r="BW54" i="3"/>
  <c r="BX54" i="3"/>
  <c r="BY54" i="3"/>
  <c r="BZ54" i="3"/>
  <c r="CA54" i="3"/>
  <c r="CB54" i="3"/>
  <c r="C57" i="3"/>
  <c r="D57" i="3" s="1"/>
  <c r="K57" i="3"/>
  <c r="M57" i="3"/>
  <c r="N57" i="3" s="1"/>
  <c r="U57" i="3"/>
  <c r="W57" i="3"/>
  <c r="X57" i="3"/>
  <c r="AE57" i="3"/>
  <c r="AG57" i="3"/>
  <c r="AH57" i="3" s="1"/>
  <c r="AO57" i="3"/>
  <c r="AQ57" i="3"/>
  <c r="AR57" i="3" s="1"/>
  <c r="AY57" i="3"/>
  <c r="BA57" i="3"/>
  <c r="BB57" i="3" s="1"/>
  <c r="BI57" i="3"/>
  <c r="BK57" i="3"/>
  <c r="BS57" i="3"/>
  <c r="BU57" i="3"/>
  <c r="BV57" i="3" s="1"/>
  <c r="CC57" i="3"/>
  <c r="C58" i="3"/>
  <c r="D58" i="3" s="1"/>
  <c r="K58" i="3"/>
  <c r="M58" i="3"/>
  <c r="N58" i="3" s="1"/>
  <c r="U58" i="3"/>
  <c r="W58" i="3"/>
  <c r="X58" i="3" s="1"/>
  <c r="AE58" i="3"/>
  <c r="AG58" i="3"/>
  <c r="AO58" i="3"/>
  <c r="AQ58" i="3"/>
  <c r="AR58" i="3" s="1"/>
  <c r="AY58" i="3"/>
  <c r="BA58" i="3"/>
  <c r="BB58" i="3" s="1"/>
  <c r="BI58" i="3"/>
  <c r="BK58" i="3"/>
  <c r="BL58" i="3" s="1"/>
  <c r="BR58" i="3"/>
  <c r="BS58" i="3" s="1"/>
  <c r="BU58" i="3"/>
  <c r="BV58" i="3"/>
  <c r="CB58" i="3"/>
  <c r="CB74" i="3" s="1"/>
  <c r="CC58" i="3"/>
  <c r="C59" i="3"/>
  <c r="K59" i="3"/>
  <c r="M59" i="3"/>
  <c r="N59" i="3" s="1"/>
  <c r="U59" i="3"/>
  <c r="W59" i="3"/>
  <c r="X59" i="3"/>
  <c r="AE59" i="3"/>
  <c r="AG59" i="3"/>
  <c r="AH59" i="3" s="1"/>
  <c r="AO59" i="3"/>
  <c r="AQ59" i="3"/>
  <c r="AR59" i="3" s="1"/>
  <c r="AY59" i="3"/>
  <c r="BA59" i="3"/>
  <c r="BB59" i="3" s="1"/>
  <c r="BI59" i="3"/>
  <c r="BK59" i="3"/>
  <c r="BL59" i="3"/>
  <c r="BS59" i="3"/>
  <c r="BU59" i="3"/>
  <c r="BV59" i="3" s="1"/>
  <c r="CC59" i="3"/>
  <c r="C60" i="3"/>
  <c r="D60" i="3" s="1"/>
  <c r="K60" i="3"/>
  <c r="M60" i="3"/>
  <c r="N60" i="3" s="1"/>
  <c r="U60" i="3"/>
  <c r="W60" i="3"/>
  <c r="X60" i="3" s="1"/>
  <c r="AE60" i="3"/>
  <c r="AG60" i="3"/>
  <c r="AH60" i="3" s="1"/>
  <c r="AO60" i="3"/>
  <c r="AQ60" i="3"/>
  <c r="AR60" i="3" s="1"/>
  <c r="AY60" i="3"/>
  <c r="BA60" i="3"/>
  <c r="BB60" i="3" s="1"/>
  <c r="BI60" i="3"/>
  <c r="BK60" i="3"/>
  <c r="BL60" i="3"/>
  <c r="BS60" i="3"/>
  <c r="BW60" i="3"/>
  <c r="CC60" i="3"/>
  <c r="C61" i="3"/>
  <c r="D61" i="3" s="1"/>
  <c r="K61" i="3"/>
  <c r="M61" i="3"/>
  <c r="N61" i="3" s="1"/>
  <c r="U61" i="3"/>
  <c r="W61" i="3"/>
  <c r="X61" i="3" s="1"/>
  <c r="AE61" i="3"/>
  <c r="AG61" i="3"/>
  <c r="AH61" i="3" s="1"/>
  <c r="AO61" i="3"/>
  <c r="AQ61" i="3"/>
  <c r="AR61" i="3" s="1"/>
  <c r="AY61" i="3"/>
  <c r="BA61" i="3"/>
  <c r="BB61" i="3" s="1"/>
  <c r="BI61" i="3"/>
  <c r="BK61" i="3"/>
  <c r="BL61" i="3" s="1"/>
  <c r="BS61" i="3"/>
  <c r="BU61" i="3"/>
  <c r="BV61" i="3"/>
  <c r="CC61" i="3"/>
  <c r="C62" i="3"/>
  <c r="D62" i="3" s="1"/>
  <c r="K62" i="3"/>
  <c r="M62" i="3"/>
  <c r="N62" i="3" s="1"/>
  <c r="U62" i="3"/>
  <c r="W62" i="3"/>
  <c r="X62" i="3" s="1"/>
  <c r="AE62" i="3"/>
  <c r="AG62" i="3"/>
  <c r="AH62" i="3" s="1"/>
  <c r="AO62" i="3"/>
  <c r="AQ62" i="3"/>
  <c r="AR62" i="3" s="1"/>
  <c r="AY62" i="3"/>
  <c r="BA62" i="3"/>
  <c r="BB62" i="3" s="1"/>
  <c r="BI62" i="3"/>
  <c r="BK62" i="3"/>
  <c r="BL62" i="3" s="1"/>
  <c r="BS62" i="3"/>
  <c r="BU62" i="3"/>
  <c r="BV62" i="3" s="1"/>
  <c r="CC62" i="3"/>
  <c r="C63" i="3"/>
  <c r="D63" i="3" s="1"/>
  <c r="K63" i="3"/>
  <c r="M63" i="3"/>
  <c r="N63" i="3" s="1"/>
  <c r="U63" i="3"/>
  <c r="W63" i="3"/>
  <c r="X63" i="3" s="1"/>
  <c r="AE63" i="3"/>
  <c r="AG63" i="3"/>
  <c r="AH63" i="3"/>
  <c r="AO63" i="3"/>
  <c r="AQ63" i="3"/>
  <c r="AR63" i="3" s="1"/>
  <c r="AY63" i="3"/>
  <c r="BA63" i="3"/>
  <c r="BB63" i="3" s="1"/>
  <c r="BI63" i="3"/>
  <c r="BK63" i="3"/>
  <c r="BL63" i="3" s="1"/>
  <c r="BS63" i="3"/>
  <c r="BU63" i="3"/>
  <c r="BV63" i="3" s="1"/>
  <c r="CC63" i="3"/>
  <c r="C64" i="3"/>
  <c r="D64" i="3" s="1"/>
  <c r="K64" i="3"/>
  <c r="M64" i="3"/>
  <c r="N64" i="3"/>
  <c r="U64" i="3"/>
  <c r="W64" i="3"/>
  <c r="X64" i="3" s="1"/>
  <c r="AE64" i="3"/>
  <c r="AG64" i="3"/>
  <c r="AH64" i="3" s="1"/>
  <c r="AO64" i="3"/>
  <c r="AQ64" i="3"/>
  <c r="AR64" i="3" s="1"/>
  <c r="AY64" i="3"/>
  <c r="BA64" i="3"/>
  <c r="BB64" i="3" s="1"/>
  <c r="BI64" i="3"/>
  <c r="BK64" i="3"/>
  <c r="BL64" i="3" s="1"/>
  <c r="BS64" i="3"/>
  <c r="BU64" i="3"/>
  <c r="BV64" i="3" s="1"/>
  <c r="CC64" i="3"/>
  <c r="C65" i="3"/>
  <c r="D65" i="3" s="1"/>
  <c r="K65" i="3"/>
  <c r="M65" i="3"/>
  <c r="N65" i="3"/>
  <c r="U65" i="3"/>
  <c r="W65" i="3"/>
  <c r="X65" i="3" s="1"/>
  <c r="AE65" i="3"/>
  <c r="AG65" i="3"/>
  <c r="AH65" i="3"/>
  <c r="AO65" i="3"/>
  <c r="AQ65" i="3"/>
  <c r="AR65" i="3" s="1"/>
  <c r="AY65" i="3"/>
  <c r="BA65" i="3"/>
  <c r="BB65" i="3" s="1"/>
  <c r="BI65" i="3"/>
  <c r="BK65" i="3"/>
  <c r="BL65" i="3" s="1"/>
  <c r="BS65" i="3"/>
  <c r="BU65" i="3"/>
  <c r="BV65" i="3" s="1"/>
  <c r="CC65" i="3"/>
  <c r="C66" i="3"/>
  <c r="D66" i="3"/>
  <c r="K66" i="3"/>
  <c r="M66" i="3"/>
  <c r="N66" i="3" s="1"/>
  <c r="U66" i="3"/>
  <c r="W66" i="3"/>
  <c r="X66" i="3"/>
  <c r="AE66" i="3"/>
  <c r="AG66" i="3"/>
  <c r="AH66" i="3"/>
  <c r="AO66" i="3"/>
  <c r="AQ66" i="3"/>
  <c r="AR66" i="3" s="1"/>
  <c r="AY66" i="3"/>
  <c r="BA66" i="3"/>
  <c r="BB66" i="3" s="1"/>
  <c r="BI66" i="3"/>
  <c r="BK66" i="3"/>
  <c r="BL66" i="3" s="1"/>
  <c r="BS66" i="3"/>
  <c r="BU66" i="3"/>
  <c r="BV66" i="3" s="1"/>
  <c r="CC66" i="3"/>
  <c r="C67" i="3"/>
  <c r="D67" i="3" s="1"/>
  <c r="K67" i="3"/>
  <c r="M67" i="3"/>
  <c r="N67" i="3"/>
  <c r="U67" i="3"/>
  <c r="W67" i="3"/>
  <c r="X67" i="3" s="1"/>
  <c r="AE67" i="3"/>
  <c r="AG67" i="3"/>
  <c r="AH67" i="3"/>
  <c r="AO67" i="3"/>
  <c r="AQ67" i="3"/>
  <c r="AR67" i="3" s="1"/>
  <c r="AY67" i="3"/>
  <c r="BA67" i="3"/>
  <c r="BB67" i="3" s="1"/>
  <c r="BI67" i="3"/>
  <c r="BK67" i="3"/>
  <c r="BL67" i="3" s="1"/>
  <c r="BS67" i="3"/>
  <c r="BU67" i="3"/>
  <c r="BV67" i="3" s="1"/>
  <c r="CC67" i="3"/>
  <c r="C68" i="3"/>
  <c r="D68" i="3" s="1"/>
  <c r="K68" i="3"/>
  <c r="M68" i="3"/>
  <c r="N68" i="3"/>
  <c r="U68" i="3"/>
  <c r="W68" i="3"/>
  <c r="X68" i="3" s="1"/>
  <c r="AE68" i="3"/>
  <c r="AG68" i="3"/>
  <c r="AH68" i="3" s="1"/>
  <c r="AO68" i="3"/>
  <c r="AQ68" i="3"/>
  <c r="AR68" i="3" s="1"/>
  <c r="AY68" i="3"/>
  <c r="BA68" i="3"/>
  <c r="BB68" i="3" s="1"/>
  <c r="BI68" i="3"/>
  <c r="BK68" i="3"/>
  <c r="BL68" i="3" s="1"/>
  <c r="BS68" i="3"/>
  <c r="BU68" i="3"/>
  <c r="BV68" i="3" s="1"/>
  <c r="CC68" i="3"/>
  <c r="C69" i="3"/>
  <c r="D69" i="3" s="1"/>
  <c r="K69" i="3"/>
  <c r="M69" i="3"/>
  <c r="N69" i="3"/>
  <c r="U69" i="3"/>
  <c r="W69" i="3"/>
  <c r="X69" i="3" s="1"/>
  <c r="AE69" i="3"/>
  <c r="AG69" i="3"/>
  <c r="AH69" i="3"/>
  <c r="AO69" i="3"/>
  <c r="AQ69" i="3"/>
  <c r="AR69" i="3" s="1"/>
  <c r="AY69" i="3"/>
  <c r="BA69" i="3"/>
  <c r="BB69" i="3" s="1"/>
  <c r="BI69" i="3"/>
  <c r="BK69" i="3"/>
  <c r="BL69" i="3" s="1"/>
  <c r="BS69" i="3"/>
  <c r="BU69" i="3"/>
  <c r="BV69" i="3" s="1"/>
  <c r="CC69" i="3"/>
  <c r="C70" i="3"/>
  <c r="D70" i="3" s="1"/>
  <c r="K70" i="3"/>
  <c r="M70" i="3"/>
  <c r="N70" i="3"/>
  <c r="U70" i="3"/>
  <c r="W70" i="3"/>
  <c r="X70" i="3" s="1"/>
  <c r="AE70" i="3"/>
  <c r="AG70" i="3"/>
  <c r="AH70" i="3" s="1"/>
  <c r="AO70" i="3"/>
  <c r="AQ70" i="3"/>
  <c r="AR70" i="3" s="1"/>
  <c r="AY70" i="3"/>
  <c r="BA70" i="3"/>
  <c r="BB70" i="3" s="1"/>
  <c r="BI70" i="3"/>
  <c r="BK70" i="3"/>
  <c r="BL70" i="3" s="1"/>
  <c r="BS70" i="3"/>
  <c r="BU70" i="3"/>
  <c r="BV70" i="3" s="1"/>
  <c r="CC70" i="3"/>
  <c r="C71" i="3"/>
  <c r="D71" i="3" s="1"/>
  <c r="K71" i="3"/>
  <c r="M71" i="3"/>
  <c r="N71" i="3"/>
  <c r="U71" i="3"/>
  <c r="W71" i="3"/>
  <c r="X71" i="3" s="1"/>
  <c r="AE71" i="3"/>
  <c r="AG71" i="3"/>
  <c r="AH71" i="3"/>
  <c r="AO71" i="3"/>
  <c r="AQ71" i="3"/>
  <c r="AR71" i="3" s="1"/>
  <c r="AY71" i="3"/>
  <c r="BA71" i="3"/>
  <c r="BB71" i="3" s="1"/>
  <c r="BI71" i="3"/>
  <c r="BK71" i="3"/>
  <c r="BL71" i="3" s="1"/>
  <c r="BS71" i="3"/>
  <c r="BU71" i="3"/>
  <c r="BV71" i="3" s="1"/>
  <c r="CC71" i="3"/>
  <c r="C72" i="3"/>
  <c r="D72" i="3" s="1"/>
  <c r="K72" i="3"/>
  <c r="M72" i="3"/>
  <c r="N72" i="3" s="1"/>
  <c r="U72" i="3"/>
  <c r="W72" i="3"/>
  <c r="X72" i="3" s="1"/>
  <c r="AE72" i="3"/>
  <c r="AG72" i="3"/>
  <c r="AH72" i="3" s="1"/>
  <c r="AO72" i="3"/>
  <c r="AQ72" i="3"/>
  <c r="AY72" i="3"/>
  <c r="BA72" i="3"/>
  <c r="BB72" i="3" s="1"/>
  <c r="BI72" i="3"/>
  <c r="BK72" i="3"/>
  <c r="BL72" i="3" s="1"/>
  <c r="BS72" i="3"/>
  <c r="BU72" i="3"/>
  <c r="BV72" i="3" s="1"/>
  <c r="CC72" i="3"/>
  <c r="B74" i="3"/>
  <c r="E74" i="3"/>
  <c r="F74" i="3"/>
  <c r="G74" i="3"/>
  <c r="H74" i="3"/>
  <c r="H76" i="3" s="1"/>
  <c r="I74" i="3"/>
  <c r="I76" i="3" s="1"/>
  <c r="J74" i="3"/>
  <c r="L74" i="3"/>
  <c r="O74" i="3"/>
  <c r="P74" i="3"/>
  <c r="Q74" i="3"/>
  <c r="R74" i="3"/>
  <c r="R76" i="3" s="1"/>
  <c r="S74" i="3"/>
  <c r="T74" i="3"/>
  <c r="V74" i="3"/>
  <c r="Y74" i="3"/>
  <c r="Z74" i="3"/>
  <c r="AA74" i="3"/>
  <c r="AB74" i="3"/>
  <c r="AC74" i="3"/>
  <c r="AD74" i="3"/>
  <c r="AF74" i="3"/>
  <c r="AI74" i="3"/>
  <c r="AJ74" i="3"/>
  <c r="AK74" i="3"/>
  <c r="AL74" i="3"/>
  <c r="AL76" i="3" s="1"/>
  <c r="AM74" i="3"/>
  <c r="AN74" i="3"/>
  <c r="AP74" i="3"/>
  <c r="AS74" i="3"/>
  <c r="AT74" i="3"/>
  <c r="AU74" i="3"/>
  <c r="AV74" i="3"/>
  <c r="AV76" i="3" s="1"/>
  <c r="AW74" i="3"/>
  <c r="AW76" i="3" s="1"/>
  <c r="AX74" i="3"/>
  <c r="AZ74" i="3"/>
  <c r="BC74" i="3"/>
  <c r="BD74" i="3"/>
  <c r="BE74" i="3"/>
  <c r="BF74" i="3"/>
  <c r="BG74" i="3"/>
  <c r="BH74" i="3"/>
  <c r="BJ74" i="3"/>
  <c r="BM74" i="3"/>
  <c r="BN74" i="3"/>
  <c r="BO74" i="3"/>
  <c r="BP74" i="3"/>
  <c r="BQ74" i="3"/>
  <c r="BR74" i="3"/>
  <c r="BT74" i="3"/>
  <c r="BT76" i="3" s="1"/>
  <c r="BX74" i="3"/>
  <c r="BY74" i="3"/>
  <c r="BZ74" i="3"/>
  <c r="CA74" i="3"/>
  <c r="G76" i="3"/>
  <c r="Z76" i="3"/>
  <c r="AD76" i="3"/>
  <c r="AU76" i="3"/>
  <c r="C81" i="3"/>
  <c r="D81" i="3" s="1"/>
  <c r="K81" i="3"/>
  <c r="K89" i="3" s="1"/>
  <c r="M81" i="3"/>
  <c r="N81" i="3" s="1"/>
  <c r="U81" i="3"/>
  <c r="W81" i="3"/>
  <c r="AE81" i="3"/>
  <c r="AG81" i="3"/>
  <c r="AH81" i="3"/>
  <c r="AO81" i="3"/>
  <c r="AQ81" i="3"/>
  <c r="AY81" i="3"/>
  <c r="BA81" i="3"/>
  <c r="BI81" i="3"/>
  <c r="BK81" i="3"/>
  <c r="BL81" i="3" s="1"/>
  <c r="BS81" i="3"/>
  <c r="BU81" i="3"/>
  <c r="BV81" i="3" s="1"/>
  <c r="CC81" i="3"/>
  <c r="C82" i="3"/>
  <c r="D82" i="3" s="1"/>
  <c r="K82" i="3"/>
  <c r="M82" i="3"/>
  <c r="N82" i="3" s="1"/>
  <c r="U82" i="3"/>
  <c r="W82" i="3"/>
  <c r="X82" i="3" s="1"/>
  <c r="AE82" i="3"/>
  <c r="AG82" i="3"/>
  <c r="AH82" i="3" s="1"/>
  <c r="AO82" i="3"/>
  <c r="AQ82" i="3"/>
  <c r="AR82" i="3" s="1"/>
  <c r="AY82" i="3"/>
  <c r="BA82" i="3"/>
  <c r="BB82" i="3" s="1"/>
  <c r="BI82" i="3"/>
  <c r="BK82" i="3"/>
  <c r="BL82" i="3" s="1"/>
  <c r="BS82" i="3"/>
  <c r="BU82" i="3"/>
  <c r="BV82" i="3"/>
  <c r="CC82" i="3"/>
  <c r="C83" i="3"/>
  <c r="D83" i="3" s="1"/>
  <c r="K83" i="3"/>
  <c r="M83" i="3"/>
  <c r="N83" i="3" s="1"/>
  <c r="U83" i="3"/>
  <c r="W83" i="3"/>
  <c r="X83" i="3" s="1"/>
  <c r="AE83" i="3"/>
  <c r="AG83" i="3"/>
  <c r="AH83" i="3" s="1"/>
  <c r="AO83" i="3"/>
  <c r="AQ83" i="3"/>
  <c r="AR83" i="3" s="1"/>
  <c r="AY83" i="3"/>
  <c r="BA83" i="3"/>
  <c r="BB83" i="3" s="1"/>
  <c r="BI83" i="3"/>
  <c r="BK83" i="3"/>
  <c r="BL83" i="3" s="1"/>
  <c r="BS83" i="3"/>
  <c r="BU83" i="3"/>
  <c r="BV83" i="3" s="1"/>
  <c r="CC83" i="3"/>
  <c r="C84" i="3"/>
  <c r="D84" i="3" s="1"/>
  <c r="K84" i="3"/>
  <c r="M84" i="3"/>
  <c r="N84" i="3"/>
  <c r="U84" i="3"/>
  <c r="W84" i="3"/>
  <c r="X84" i="3" s="1"/>
  <c r="AE84" i="3"/>
  <c r="AG84" i="3"/>
  <c r="AH84" i="3" s="1"/>
  <c r="AO84" i="3"/>
  <c r="AQ84" i="3"/>
  <c r="AR84" i="3" s="1"/>
  <c r="AY84" i="3"/>
  <c r="BA84" i="3"/>
  <c r="BB84" i="3" s="1"/>
  <c r="BI84" i="3"/>
  <c r="BK84" i="3"/>
  <c r="BL84" i="3" s="1"/>
  <c r="BS84" i="3"/>
  <c r="BU84" i="3"/>
  <c r="BV84" i="3" s="1"/>
  <c r="CC84" i="3"/>
  <c r="C85" i="3"/>
  <c r="D85" i="3" s="1"/>
  <c r="K85" i="3"/>
  <c r="M85" i="3"/>
  <c r="N85" i="3" s="1"/>
  <c r="U85" i="3"/>
  <c r="W85" i="3"/>
  <c r="X85" i="3" s="1"/>
  <c r="AE85" i="3"/>
  <c r="AG85" i="3"/>
  <c r="AH85" i="3" s="1"/>
  <c r="AO85" i="3"/>
  <c r="AQ85" i="3"/>
  <c r="AR85" i="3" s="1"/>
  <c r="AY85" i="3"/>
  <c r="BA85" i="3"/>
  <c r="BB85" i="3" s="1"/>
  <c r="BI85" i="3"/>
  <c r="BK85" i="3"/>
  <c r="BL85" i="3" s="1"/>
  <c r="BS85" i="3"/>
  <c r="BU85" i="3"/>
  <c r="BV85" i="3" s="1"/>
  <c r="CC85" i="3"/>
  <c r="C86" i="3"/>
  <c r="D86" i="3" s="1"/>
  <c r="K86" i="3"/>
  <c r="M86" i="3"/>
  <c r="N86" i="3" s="1"/>
  <c r="U86" i="3"/>
  <c r="W86" i="3"/>
  <c r="X86" i="3" s="1"/>
  <c r="AE86" i="3"/>
  <c r="AG86" i="3"/>
  <c r="AH86" i="3" s="1"/>
  <c r="AO86" i="3"/>
  <c r="AQ86" i="3"/>
  <c r="AR86" i="3" s="1"/>
  <c r="AY86" i="3"/>
  <c r="BA86" i="3"/>
  <c r="BB86" i="3" s="1"/>
  <c r="BI86" i="3"/>
  <c r="BK86" i="3"/>
  <c r="BL86" i="3" s="1"/>
  <c r="BS86" i="3"/>
  <c r="BU86" i="3"/>
  <c r="BV86" i="3" s="1"/>
  <c r="CC86" i="3"/>
  <c r="C87" i="3"/>
  <c r="D87" i="3" s="1"/>
  <c r="K87" i="3"/>
  <c r="M87" i="3"/>
  <c r="N87" i="3" s="1"/>
  <c r="U87" i="3"/>
  <c r="W87" i="3"/>
  <c r="X87" i="3" s="1"/>
  <c r="AE87" i="3"/>
  <c r="AG87" i="3"/>
  <c r="AH87" i="3" s="1"/>
  <c r="AO87" i="3"/>
  <c r="AQ87" i="3"/>
  <c r="AR87" i="3" s="1"/>
  <c r="AY87" i="3"/>
  <c r="BA87" i="3"/>
  <c r="BB87" i="3" s="1"/>
  <c r="BI87" i="3"/>
  <c r="BK87" i="3"/>
  <c r="BL87" i="3" s="1"/>
  <c r="BS87" i="3"/>
  <c r="BU87" i="3"/>
  <c r="BV87" i="3" s="1"/>
  <c r="CC87" i="3"/>
  <c r="B89" i="3"/>
  <c r="E89" i="3"/>
  <c r="F89" i="3"/>
  <c r="G89" i="3"/>
  <c r="H89" i="3"/>
  <c r="I89" i="3"/>
  <c r="J89" i="3"/>
  <c r="L89" i="3"/>
  <c r="O89" i="3"/>
  <c r="P89" i="3"/>
  <c r="Q89" i="3"/>
  <c r="R89" i="3"/>
  <c r="S89" i="3"/>
  <c r="T89" i="3"/>
  <c r="V89" i="3"/>
  <c r="Y89" i="3"/>
  <c r="Z89" i="3"/>
  <c r="AA89" i="3"/>
  <c r="AB89" i="3"/>
  <c r="AC89" i="3"/>
  <c r="AD89" i="3"/>
  <c r="AF89" i="3"/>
  <c r="AI89" i="3"/>
  <c r="AJ89" i="3"/>
  <c r="AK89" i="3"/>
  <c r="AL89" i="3"/>
  <c r="AM89" i="3"/>
  <c r="AN89" i="3"/>
  <c r="AP89" i="3"/>
  <c r="AS89" i="3"/>
  <c r="AT89" i="3"/>
  <c r="AU89" i="3"/>
  <c r="AV89" i="3"/>
  <c r="AW89" i="3"/>
  <c r="AX89" i="3"/>
  <c r="AZ89" i="3"/>
  <c r="BC89" i="3"/>
  <c r="BD89" i="3"/>
  <c r="BE89" i="3"/>
  <c r="BF89" i="3"/>
  <c r="BG89" i="3"/>
  <c r="BH89" i="3"/>
  <c r="BJ89" i="3"/>
  <c r="BM89" i="3"/>
  <c r="BN89" i="3"/>
  <c r="BO89" i="3"/>
  <c r="BP89" i="3"/>
  <c r="BQ89" i="3"/>
  <c r="BR89" i="3"/>
  <c r="BT89" i="3"/>
  <c r="BW89" i="3"/>
  <c r="BX89" i="3"/>
  <c r="BY89" i="3"/>
  <c r="BZ89" i="3"/>
  <c r="CA89" i="3"/>
  <c r="CB89" i="3"/>
  <c r="C92" i="3"/>
  <c r="D92" i="3" s="1"/>
  <c r="K92" i="3"/>
  <c r="M92" i="3"/>
  <c r="N92" i="3" s="1"/>
  <c r="U92" i="3"/>
  <c r="W92" i="3"/>
  <c r="X92" i="3" s="1"/>
  <c r="AE92" i="3"/>
  <c r="AG92" i="3"/>
  <c r="AH92" i="3" s="1"/>
  <c r="AO92" i="3"/>
  <c r="AQ92" i="3"/>
  <c r="AR92" i="3" s="1"/>
  <c r="AY92" i="3"/>
  <c r="BA92" i="3"/>
  <c r="BB92" i="3" s="1"/>
  <c r="BI92" i="3"/>
  <c r="BK92" i="3"/>
  <c r="BL92" i="3" s="1"/>
  <c r="BS92" i="3"/>
  <c r="BU92" i="3"/>
  <c r="BV92" i="3" s="1"/>
  <c r="CC92" i="3"/>
  <c r="C93" i="3"/>
  <c r="D93" i="3" s="1"/>
  <c r="K93" i="3"/>
  <c r="M93" i="3"/>
  <c r="N93" i="3" s="1"/>
  <c r="U93" i="3"/>
  <c r="W93" i="3"/>
  <c r="X93" i="3"/>
  <c r="AE93" i="3"/>
  <c r="AG93" i="3"/>
  <c r="AH93" i="3" s="1"/>
  <c r="AO93" i="3"/>
  <c r="AQ93" i="3"/>
  <c r="AY93" i="3"/>
  <c r="BA93" i="3"/>
  <c r="BB93" i="3" s="1"/>
  <c r="BI93" i="3"/>
  <c r="BN93" i="3"/>
  <c r="BK93" i="3" s="1"/>
  <c r="BS93" i="3"/>
  <c r="BX93" i="3"/>
  <c r="BU93" i="3" s="1"/>
  <c r="BV93" i="3" s="1"/>
  <c r="CC93" i="3"/>
  <c r="C94" i="3"/>
  <c r="D94" i="3" s="1"/>
  <c r="K94" i="3"/>
  <c r="M94" i="3"/>
  <c r="N94" i="3" s="1"/>
  <c r="U94" i="3"/>
  <c r="W94" i="3"/>
  <c r="X94" i="3" s="1"/>
  <c r="AE94" i="3"/>
  <c r="AG94" i="3"/>
  <c r="AH94" i="3" s="1"/>
  <c r="AO94" i="3"/>
  <c r="AQ94" i="3"/>
  <c r="AR94" i="3" s="1"/>
  <c r="AY94" i="3"/>
  <c r="BA94" i="3"/>
  <c r="BB94" i="3" s="1"/>
  <c r="BI94" i="3"/>
  <c r="BN94" i="3"/>
  <c r="BK94" i="3" s="1"/>
  <c r="BL94" i="3" s="1"/>
  <c r="BS94" i="3"/>
  <c r="BX94" i="3"/>
  <c r="BU94" i="3" s="1"/>
  <c r="BV94" i="3" s="1"/>
  <c r="CC94" i="3"/>
  <c r="C95" i="3"/>
  <c r="D95" i="3" s="1"/>
  <c r="K95" i="3"/>
  <c r="M95" i="3"/>
  <c r="N95" i="3" s="1"/>
  <c r="U95" i="3"/>
  <c r="W95" i="3"/>
  <c r="X95" i="3" s="1"/>
  <c r="AE95" i="3"/>
  <c r="AG95" i="3"/>
  <c r="AH95" i="3" s="1"/>
  <c r="AO95" i="3"/>
  <c r="AQ95" i="3"/>
  <c r="AR95" i="3" s="1"/>
  <c r="AY95" i="3"/>
  <c r="BA95" i="3"/>
  <c r="BB95" i="3" s="1"/>
  <c r="BI95" i="3"/>
  <c r="BK95" i="3"/>
  <c r="BL95" i="3" s="1"/>
  <c r="BS95" i="3"/>
  <c r="BU95" i="3"/>
  <c r="BV95" i="3" s="1"/>
  <c r="CC95" i="3"/>
  <c r="C96" i="3"/>
  <c r="D96" i="3" s="1"/>
  <c r="K96" i="3"/>
  <c r="M96" i="3"/>
  <c r="N96" i="3" s="1"/>
  <c r="U96" i="3"/>
  <c r="W96" i="3"/>
  <c r="X96" i="3" s="1"/>
  <c r="AE96" i="3"/>
  <c r="AG96" i="3"/>
  <c r="AH96" i="3" s="1"/>
  <c r="AO96" i="3"/>
  <c r="AQ96" i="3"/>
  <c r="AR96" i="3" s="1"/>
  <c r="AY96" i="3"/>
  <c r="BA96" i="3"/>
  <c r="BB96" i="3" s="1"/>
  <c r="BI96" i="3"/>
  <c r="BK96" i="3"/>
  <c r="BL96" i="3" s="1"/>
  <c r="BS96" i="3"/>
  <c r="BU96" i="3"/>
  <c r="BV96" i="3" s="1"/>
  <c r="CC96" i="3"/>
  <c r="C97" i="3"/>
  <c r="D97" i="3" s="1"/>
  <c r="K97" i="3"/>
  <c r="M97" i="3"/>
  <c r="N97" i="3" s="1"/>
  <c r="U97" i="3"/>
  <c r="W97" i="3"/>
  <c r="X97" i="3"/>
  <c r="AE97" i="3"/>
  <c r="AG97" i="3"/>
  <c r="AH97" i="3" s="1"/>
  <c r="AO97" i="3"/>
  <c r="AQ97" i="3"/>
  <c r="AR97" i="3" s="1"/>
  <c r="AY97" i="3"/>
  <c r="BA97" i="3"/>
  <c r="BB97" i="3" s="1"/>
  <c r="BI97" i="3"/>
  <c r="BK97" i="3"/>
  <c r="BL97" i="3" s="1"/>
  <c r="BS97" i="3"/>
  <c r="BU97" i="3"/>
  <c r="BV97" i="3" s="1"/>
  <c r="CC97" i="3"/>
  <c r="C98" i="3"/>
  <c r="D98" i="3" s="1"/>
  <c r="K98" i="3"/>
  <c r="M98" i="3"/>
  <c r="N98" i="3" s="1"/>
  <c r="U98" i="3"/>
  <c r="W98" i="3"/>
  <c r="X98" i="3" s="1"/>
  <c r="AE98" i="3"/>
  <c r="AG98" i="3"/>
  <c r="AH98" i="3" s="1"/>
  <c r="AO98" i="3"/>
  <c r="AQ98" i="3"/>
  <c r="AR98" i="3" s="1"/>
  <c r="AY98" i="3"/>
  <c r="BA98" i="3"/>
  <c r="BB98" i="3" s="1"/>
  <c r="BI98" i="3"/>
  <c r="BK98" i="3"/>
  <c r="BL98" i="3"/>
  <c r="BS98" i="3"/>
  <c r="BU98" i="3"/>
  <c r="BV98" i="3" s="1"/>
  <c r="CC98" i="3"/>
  <c r="C99" i="3"/>
  <c r="D99" i="3" s="1"/>
  <c r="K99" i="3"/>
  <c r="M99" i="3"/>
  <c r="N99" i="3" s="1"/>
  <c r="U99" i="3"/>
  <c r="W99" i="3"/>
  <c r="X99" i="3" s="1"/>
  <c r="AE99" i="3"/>
  <c r="AG99" i="3"/>
  <c r="AH99" i="3"/>
  <c r="AO99" i="3"/>
  <c r="AQ99" i="3"/>
  <c r="AR99" i="3" s="1"/>
  <c r="AY99" i="3"/>
  <c r="BA99" i="3"/>
  <c r="BB99" i="3" s="1"/>
  <c r="BI99" i="3"/>
  <c r="BK99" i="3"/>
  <c r="BL99" i="3" s="1"/>
  <c r="BS99" i="3"/>
  <c r="BU99" i="3"/>
  <c r="BV99" i="3" s="1"/>
  <c r="CC99" i="3"/>
  <c r="C100" i="3"/>
  <c r="D100" i="3" s="1"/>
  <c r="K100" i="3"/>
  <c r="M100" i="3"/>
  <c r="N100" i="3" s="1"/>
  <c r="U100" i="3"/>
  <c r="W100" i="3"/>
  <c r="X100" i="3" s="1"/>
  <c r="AE100" i="3"/>
  <c r="AG100" i="3"/>
  <c r="AH100" i="3" s="1"/>
  <c r="AO100" i="3"/>
  <c r="AQ100" i="3"/>
  <c r="AR100" i="3" s="1"/>
  <c r="AY100" i="3"/>
  <c r="BA100" i="3"/>
  <c r="BB100" i="3" s="1"/>
  <c r="BI100" i="3"/>
  <c r="BK100" i="3"/>
  <c r="BL100" i="3" s="1"/>
  <c r="BS100" i="3"/>
  <c r="BU100" i="3"/>
  <c r="BV100" i="3" s="1"/>
  <c r="CC100" i="3"/>
  <c r="C101" i="3"/>
  <c r="D101" i="3" s="1"/>
  <c r="K101" i="3"/>
  <c r="M101" i="3"/>
  <c r="N101" i="3" s="1"/>
  <c r="U101" i="3"/>
  <c r="W101" i="3"/>
  <c r="X101" i="3" s="1"/>
  <c r="AE101" i="3"/>
  <c r="AG101" i="3"/>
  <c r="AH101" i="3"/>
  <c r="AO101" i="3"/>
  <c r="AQ101" i="3"/>
  <c r="AR101" i="3" s="1"/>
  <c r="AY101" i="3"/>
  <c r="BA101" i="3"/>
  <c r="BB101" i="3" s="1"/>
  <c r="BI101" i="3"/>
  <c r="BK101" i="3"/>
  <c r="BL101" i="3" s="1"/>
  <c r="BS101" i="3"/>
  <c r="BU101" i="3"/>
  <c r="BV101" i="3" s="1"/>
  <c r="CC101" i="3"/>
  <c r="C102" i="3"/>
  <c r="D102" i="3" s="1"/>
  <c r="K102" i="3"/>
  <c r="M102" i="3"/>
  <c r="N102" i="3" s="1"/>
  <c r="U102" i="3"/>
  <c r="W102" i="3"/>
  <c r="X102" i="3" s="1"/>
  <c r="AE102" i="3"/>
  <c r="AG102" i="3"/>
  <c r="AH102" i="3" s="1"/>
  <c r="AO102" i="3"/>
  <c r="AQ102" i="3"/>
  <c r="AR102" i="3" s="1"/>
  <c r="AY102" i="3"/>
  <c r="BA102" i="3"/>
  <c r="BB102" i="3" s="1"/>
  <c r="BI102" i="3"/>
  <c r="BK102" i="3"/>
  <c r="BL102" i="3" s="1"/>
  <c r="BS102" i="3"/>
  <c r="BU102" i="3"/>
  <c r="BV102" i="3" s="1"/>
  <c r="CC102" i="3"/>
  <c r="C103" i="3"/>
  <c r="D103" i="3" s="1"/>
  <c r="K103" i="3"/>
  <c r="M103" i="3"/>
  <c r="N103" i="3" s="1"/>
  <c r="U103" i="3"/>
  <c r="W103" i="3"/>
  <c r="X103" i="3" s="1"/>
  <c r="AE103" i="3"/>
  <c r="AG103" i="3"/>
  <c r="AH103" i="3" s="1"/>
  <c r="AO103" i="3"/>
  <c r="AQ103" i="3"/>
  <c r="AR103" i="3" s="1"/>
  <c r="AY103" i="3"/>
  <c r="BA103" i="3"/>
  <c r="BB103" i="3" s="1"/>
  <c r="BI103" i="3"/>
  <c r="BK103" i="3"/>
  <c r="BL103" i="3" s="1"/>
  <c r="BS103" i="3"/>
  <c r="BU103" i="3"/>
  <c r="BV103" i="3" s="1"/>
  <c r="CC103" i="3"/>
  <c r="C104" i="3"/>
  <c r="D104" i="3" s="1"/>
  <c r="K104" i="3"/>
  <c r="M104" i="3"/>
  <c r="N104" i="3" s="1"/>
  <c r="U104" i="3"/>
  <c r="W104" i="3"/>
  <c r="X104" i="3"/>
  <c r="AE104" i="3"/>
  <c r="AG104" i="3"/>
  <c r="AH104" i="3" s="1"/>
  <c r="AO104" i="3"/>
  <c r="AQ104" i="3"/>
  <c r="AR104" i="3" s="1"/>
  <c r="AY104" i="3"/>
  <c r="BA104" i="3"/>
  <c r="BB104" i="3"/>
  <c r="BI104" i="3"/>
  <c r="BK104" i="3"/>
  <c r="BL104" i="3" s="1"/>
  <c r="BS104" i="3"/>
  <c r="BU104" i="3"/>
  <c r="BV104" i="3" s="1"/>
  <c r="CC104" i="3"/>
  <c r="C105" i="3"/>
  <c r="D105" i="3" s="1"/>
  <c r="K105" i="3"/>
  <c r="M105" i="3"/>
  <c r="N105" i="3" s="1"/>
  <c r="U105" i="3"/>
  <c r="W105" i="3"/>
  <c r="X105" i="3" s="1"/>
  <c r="AE105" i="3"/>
  <c r="AG105" i="3"/>
  <c r="AH105" i="3" s="1"/>
  <c r="AO105" i="3"/>
  <c r="AQ105" i="3"/>
  <c r="AR105" i="3" s="1"/>
  <c r="AY105" i="3"/>
  <c r="BA105" i="3"/>
  <c r="BB105" i="3" s="1"/>
  <c r="BI105" i="3"/>
  <c r="BK105" i="3"/>
  <c r="BL105" i="3" s="1"/>
  <c r="BS105" i="3"/>
  <c r="BU105" i="3"/>
  <c r="BV105" i="3" s="1"/>
  <c r="CC105" i="3"/>
  <c r="C106" i="3"/>
  <c r="D106" i="3" s="1"/>
  <c r="K106" i="3"/>
  <c r="M106" i="3"/>
  <c r="N106" i="3" s="1"/>
  <c r="U106" i="3"/>
  <c r="W106" i="3"/>
  <c r="X106" i="3" s="1"/>
  <c r="AE106" i="3"/>
  <c r="AG106" i="3"/>
  <c r="AH106" i="3" s="1"/>
  <c r="AO106" i="3"/>
  <c r="AQ106" i="3"/>
  <c r="AR106" i="3" s="1"/>
  <c r="AY106" i="3"/>
  <c r="BA106" i="3"/>
  <c r="BB106" i="3" s="1"/>
  <c r="BI106" i="3"/>
  <c r="BK106" i="3"/>
  <c r="BL106" i="3" s="1"/>
  <c r="BS106" i="3"/>
  <c r="BU106" i="3"/>
  <c r="BV106" i="3" s="1"/>
  <c r="CC106" i="3"/>
  <c r="B108" i="3"/>
  <c r="B110" i="3" s="1"/>
  <c r="E108" i="3"/>
  <c r="E110" i="3" s="1"/>
  <c r="F108" i="3"/>
  <c r="G108" i="3"/>
  <c r="H108" i="3"/>
  <c r="I108" i="3"/>
  <c r="I110" i="3" s="1"/>
  <c r="J108" i="3"/>
  <c r="L108" i="3"/>
  <c r="L110" i="3" s="1"/>
  <c r="O108" i="3"/>
  <c r="O110" i="3" s="1"/>
  <c r="P108" i="3"/>
  <c r="P110" i="3" s="1"/>
  <c r="Q108" i="3"/>
  <c r="R108" i="3"/>
  <c r="S108" i="3"/>
  <c r="T108" i="3"/>
  <c r="V108" i="3"/>
  <c r="Y108" i="3"/>
  <c r="Z108" i="3"/>
  <c r="AA108" i="3"/>
  <c r="AB108" i="3"/>
  <c r="AC108" i="3"/>
  <c r="AD108" i="3"/>
  <c r="AF108" i="3"/>
  <c r="AI108" i="3"/>
  <c r="AJ108" i="3"/>
  <c r="AK108" i="3"/>
  <c r="AL108" i="3"/>
  <c r="AM108" i="3"/>
  <c r="AM110" i="3" s="1"/>
  <c r="AN108" i="3"/>
  <c r="AP108" i="3"/>
  <c r="AP110" i="3" s="1"/>
  <c r="AS108" i="3"/>
  <c r="AT108" i="3"/>
  <c r="AU108" i="3"/>
  <c r="AV108" i="3"/>
  <c r="AW108" i="3"/>
  <c r="AW110" i="3" s="1"/>
  <c r="AX108" i="3"/>
  <c r="AX110" i="3" s="1"/>
  <c r="AZ108" i="3"/>
  <c r="AZ110" i="3" s="1"/>
  <c r="BC108" i="3"/>
  <c r="BC110" i="3" s="1"/>
  <c r="BD108" i="3"/>
  <c r="BE108" i="3"/>
  <c r="BF108" i="3"/>
  <c r="BG108" i="3"/>
  <c r="BG110" i="3" s="1"/>
  <c r="BH108" i="3"/>
  <c r="BJ108" i="3"/>
  <c r="BM108" i="3"/>
  <c r="BM110" i="3" s="1"/>
  <c r="BO108" i="3"/>
  <c r="BP108" i="3"/>
  <c r="BQ108" i="3"/>
  <c r="BQ110" i="3" s="1"/>
  <c r="BR108" i="3"/>
  <c r="BR110" i="3" s="1"/>
  <c r="BT108" i="3"/>
  <c r="BW108" i="3"/>
  <c r="BW110" i="3" s="1"/>
  <c r="BX108" i="3"/>
  <c r="BX110" i="3" s="1"/>
  <c r="BY108" i="3"/>
  <c r="BZ108" i="3"/>
  <c r="CA108" i="3"/>
  <c r="CA110" i="3" s="1"/>
  <c r="CB108" i="3"/>
  <c r="G110" i="3"/>
  <c r="H110" i="3"/>
  <c r="T110" i="3"/>
  <c r="Y110" i="3"/>
  <c r="AD110" i="3"/>
  <c r="BH110" i="3"/>
  <c r="BJ110" i="3"/>
  <c r="BT110" i="3"/>
  <c r="CB110" i="3"/>
  <c r="C113" i="3"/>
  <c r="K113" i="3"/>
  <c r="M113" i="3"/>
  <c r="N113" i="3" s="1"/>
  <c r="U113" i="3"/>
  <c r="W113" i="3"/>
  <c r="X113" i="3" s="1"/>
  <c r="AE113" i="3"/>
  <c r="AG113" i="3"/>
  <c r="AH113" i="3" s="1"/>
  <c r="AO113" i="3"/>
  <c r="AQ113" i="3"/>
  <c r="AR113" i="3" s="1"/>
  <c r="AY113" i="3"/>
  <c r="BA113" i="3"/>
  <c r="BB113" i="3" s="1"/>
  <c r="BI113" i="3"/>
  <c r="BK113" i="3"/>
  <c r="BL113" i="3"/>
  <c r="BS113" i="3"/>
  <c r="BU113" i="3"/>
  <c r="BV113" i="3" s="1"/>
  <c r="CC113" i="3"/>
  <c r="C114" i="3"/>
  <c r="D114" i="3" s="1"/>
  <c r="K114" i="3"/>
  <c r="M114" i="3"/>
  <c r="N114" i="3" s="1"/>
  <c r="U114" i="3"/>
  <c r="W114" i="3"/>
  <c r="X114" i="3" s="1"/>
  <c r="AE114" i="3"/>
  <c r="AM114" i="3"/>
  <c r="AO114" i="3"/>
  <c r="AQ114" i="3"/>
  <c r="AR114" i="3" s="1"/>
  <c r="AY114" i="3"/>
  <c r="BA114" i="3"/>
  <c r="BB114" i="3" s="1"/>
  <c r="BI114" i="3"/>
  <c r="BK114" i="3"/>
  <c r="BS114" i="3"/>
  <c r="BU114" i="3"/>
  <c r="BV114" i="3" s="1"/>
  <c r="CC114" i="3"/>
  <c r="C115" i="3"/>
  <c r="D115" i="3" s="1"/>
  <c r="K115" i="3"/>
  <c r="M115" i="3"/>
  <c r="N115" i="3" s="1"/>
  <c r="U115" i="3"/>
  <c r="W115" i="3"/>
  <c r="X115" i="3" s="1"/>
  <c r="AE115" i="3"/>
  <c r="AG115" i="3"/>
  <c r="AH115" i="3" s="1"/>
  <c r="AO115" i="3"/>
  <c r="AQ115" i="3"/>
  <c r="AR115" i="3" s="1"/>
  <c r="AY115" i="3"/>
  <c r="BA115" i="3"/>
  <c r="BB115" i="3" s="1"/>
  <c r="BI115" i="3"/>
  <c r="BK115" i="3"/>
  <c r="BL115" i="3" s="1"/>
  <c r="BS115" i="3"/>
  <c r="BU115" i="3"/>
  <c r="BV115" i="3" s="1"/>
  <c r="CC115" i="3"/>
  <c r="C116" i="3"/>
  <c r="D116" i="3" s="1"/>
  <c r="K116" i="3"/>
  <c r="M116" i="3"/>
  <c r="N116" i="3" s="1"/>
  <c r="U116" i="3"/>
  <c r="W116" i="3"/>
  <c r="X116" i="3" s="1"/>
  <c r="AE116" i="3"/>
  <c r="AG116" i="3"/>
  <c r="AH116" i="3" s="1"/>
  <c r="AO116" i="3"/>
  <c r="AQ116" i="3"/>
  <c r="AR116" i="3" s="1"/>
  <c r="AY116" i="3"/>
  <c r="BA116" i="3"/>
  <c r="BB116" i="3" s="1"/>
  <c r="BI116" i="3"/>
  <c r="BK116" i="3"/>
  <c r="BL116" i="3" s="1"/>
  <c r="BS116" i="3"/>
  <c r="BU116" i="3"/>
  <c r="BV116" i="3"/>
  <c r="CC116" i="3"/>
  <c r="C117" i="3"/>
  <c r="D117" i="3" s="1"/>
  <c r="K117" i="3"/>
  <c r="M117" i="3"/>
  <c r="N117" i="3" s="1"/>
  <c r="U117" i="3"/>
  <c r="W117" i="3"/>
  <c r="X117" i="3" s="1"/>
  <c r="AE117" i="3"/>
  <c r="AG117" i="3"/>
  <c r="AH117" i="3" s="1"/>
  <c r="AO117" i="3"/>
  <c r="AQ117" i="3"/>
  <c r="AR117" i="3" s="1"/>
  <c r="AY117" i="3"/>
  <c r="BA117" i="3"/>
  <c r="BB117" i="3" s="1"/>
  <c r="BI117" i="3"/>
  <c r="BK117" i="3"/>
  <c r="BL117" i="3" s="1"/>
  <c r="BS117" i="3"/>
  <c r="BU117" i="3"/>
  <c r="BV117" i="3" s="1"/>
  <c r="CC117" i="3"/>
  <c r="C118" i="3"/>
  <c r="D118" i="3" s="1"/>
  <c r="K118" i="3"/>
  <c r="M118" i="3"/>
  <c r="N118" i="3" s="1"/>
  <c r="U118" i="3"/>
  <c r="W118" i="3"/>
  <c r="X118" i="3" s="1"/>
  <c r="AE118" i="3"/>
  <c r="AG118" i="3"/>
  <c r="AH118" i="3" s="1"/>
  <c r="AO118" i="3"/>
  <c r="AQ118" i="3"/>
  <c r="AR118" i="3" s="1"/>
  <c r="AY118" i="3"/>
  <c r="BA118" i="3"/>
  <c r="BB118" i="3" s="1"/>
  <c r="BI118" i="3"/>
  <c r="BK118" i="3"/>
  <c r="BL118" i="3" s="1"/>
  <c r="BS118" i="3"/>
  <c r="BU118" i="3"/>
  <c r="BV118" i="3" s="1"/>
  <c r="CC118" i="3"/>
  <c r="C119" i="3"/>
  <c r="D119" i="3" s="1"/>
  <c r="K119" i="3"/>
  <c r="M119" i="3"/>
  <c r="N119" i="3" s="1"/>
  <c r="U119" i="3"/>
  <c r="W119" i="3"/>
  <c r="X119" i="3" s="1"/>
  <c r="AE119" i="3"/>
  <c r="AG119" i="3"/>
  <c r="AH119" i="3"/>
  <c r="AO119" i="3"/>
  <c r="AQ119" i="3"/>
  <c r="AR119" i="3"/>
  <c r="AY119" i="3"/>
  <c r="BA119" i="3"/>
  <c r="BB119" i="3" s="1"/>
  <c r="BI119" i="3"/>
  <c r="BK119" i="3"/>
  <c r="BL119" i="3" s="1"/>
  <c r="BR119" i="3"/>
  <c r="BS119" i="3" s="1"/>
  <c r="BU119" i="3"/>
  <c r="BV119" i="3"/>
  <c r="CB119" i="3"/>
  <c r="CC119" i="3" s="1"/>
  <c r="C120" i="3"/>
  <c r="D120" i="3" s="1"/>
  <c r="K120" i="3"/>
  <c r="M120" i="3"/>
  <c r="N120" i="3" s="1"/>
  <c r="U120" i="3"/>
  <c r="W120" i="3"/>
  <c r="X120" i="3" s="1"/>
  <c r="AE120" i="3"/>
  <c r="AG120" i="3"/>
  <c r="AH120" i="3" s="1"/>
  <c r="AO120" i="3"/>
  <c r="AQ120" i="3"/>
  <c r="AY120" i="3"/>
  <c r="BA120" i="3"/>
  <c r="BB120" i="3" s="1"/>
  <c r="BI120" i="3"/>
  <c r="BK120" i="3"/>
  <c r="BL120" i="3" s="1"/>
  <c r="BS120" i="3"/>
  <c r="BT120" i="3"/>
  <c r="BV120" i="3" s="1"/>
  <c r="BU120" i="3"/>
  <c r="CB120" i="3"/>
  <c r="CC120" i="3" s="1"/>
  <c r="C121" i="3"/>
  <c r="D121" i="3" s="1"/>
  <c r="K121" i="3"/>
  <c r="M121" i="3"/>
  <c r="N121" i="3" s="1"/>
  <c r="U121" i="3"/>
  <c r="W121" i="3"/>
  <c r="X121" i="3" s="1"/>
  <c r="AE121" i="3"/>
  <c r="AG121" i="3"/>
  <c r="AH121" i="3" s="1"/>
  <c r="AO121" i="3"/>
  <c r="AQ121" i="3"/>
  <c r="AR121" i="3" s="1"/>
  <c r="AY121" i="3"/>
  <c r="BA121" i="3"/>
  <c r="BB121" i="3" s="1"/>
  <c r="BI121" i="3"/>
  <c r="BK121" i="3"/>
  <c r="BL121" i="3" s="1"/>
  <c r="BS121" i="3"/>
  <c r="BU121" i="3"/>
  <c r="BV121" i="3" s="1"/>
  <c r="CC121" i="3"/>
  <c r="C122" i="3"/>
  <c r="D122" i="3" s="1"/>
  <c r="K122" i="3"/>
  <c r="M122" i="3"/>
  <c r="N122" i="3" s="1"/>
  <c r="U122" i="3"/>
  <c r="W122" i="3"/>
  <c r="X122" i="3" s="1"/>
  <c r="AE122" i="3"/>
  <c r="AG122" i="3"/>
  <c r="AH122" i="3" s="1"/>
  <c r="AO122" i="3"/>
  <c r="AQ122" i="3"/>
  <c r="AR122" i="3" s="1"/>
  <c r="AY122" i="3"/>
  <c r="BA122" i="3"/>
  <c r="BB122" i="3" s="1"/>
  <c r="BI122" i="3"/>
  <c r="BK122" i="3"/>
  <c r="BL122" i="3" s="1"/>
  <c r="BS122" i="3"/>
  <c r="BU122" i="3"/>
  <c r="BV122" i="3" s="1"/>
  <c r="CC122" i="3"/>
  <c r="C123" i="3"/>
  <c r="D123" i="3" s="1"/>
  <c r="K123" i="3"/>
  <c r="M123" i="3"/>
  <c r="N123" i="3" s="1"/>
  <c r="U123" i="3"/>
  <c r="W123" i="3"/>
  <c r="X123" i="3" s="1"/>
  <c r="AE123" i="3"/>
  <c r="AG123" i="3"/>
  <c r="AH123" i="3" s="1"/>
  <c r="AO123" i="3"/>
  <c r="AQ123" i="3"/>
  <c r="AR123" i="3" s="1"/>
  <c r="AY123" i="3"/>
  <c r="BA123" i="3"/>
  <c r="BB123" i="3" s="1"/>
  <c r="BI123" i="3"/>
  <c r="BK123" i="3"/>
  <c r="BL123" i="3" s="1"/>
  <c r="BS123" i="3"/>
  <c r="BU123" i="3"/>
  <c r="BV123" i="3" s="1"/>
  <c r="CC123" i="3"/>
  <c r="C124" i="3"/>
  <c r="D124" i="3"/>
  <c r="K124" i="3"/>
  <c r="M124" i="3"/>
  <c r="N124" i="3" s="1"/>
  <c r="U124" i="3"/>
  <c r="W124" i="3"/>
  <c r="X124" i="3" s="1"/>
  <c r="AE124" i="3"/>
  <c r="AG124" i="3"/>
  <c r="AH124" i="3" s="1"/>
  <c r="AO124" i="3"/>
  <c r="AQ124" i="3"/>
  <c r="AR124" i="3" s="1"/>
  <c r="AY124" i="3"/>
  <c r="BA124" i="3"/>
  <c r="BB124" i="3" s="1"/>
  <c r="BI124" i="3"/>
  <c r="BK124" i="3"/>
  <c r="BL124" i="3" s="1"/>
  <c r="BS124" i="3"/>
  <c r="BU124" i="3"/>
  <c r="BV124" i="3" s="1"/>
  <c r="CC124" i="3"/>
  <c r="C125" i="3"/>
  <c r="D125" i="3" s="1"/>
  <c r="K125" i="3"/>
  <c r="M125" i="3"/>
  <c r="N125" i="3" s="1"/>
  <c r="U125" i="3"/>
  <c r="W125" i="3"/>
  <c r="X125" i="3" s="1"/>
  <c r="AE125" i="3"/>
  <c r="AG125" i="3"/>
  <c r="AH125" i="3" s="1"/>
  <c r="AO125" i="3"/>
  <c r="AQ125" i="3"/>
  <c r="AR125" i="3" s="1"/>
  <c r="AY125" i="3"/>
  <c r="BA125" i="3"/>
  <c r="BB125" i="3" s="1"/>
  <c r="BI125" i="3"/>
  <c r="BK125" i="3"/>
  <c r="BL125" i="3"/>
  <c r="BS125" i="3"/>
  <c r="BU125" i="3"/>
  <c r="BV125" i="3" s="1"/>
  <c r="CC125" i="3"/>
  <c r="C126" i="3"/>
  <c r="D126" i="3" s="1"/>
  <c r="K126" i="3"/>
  <c r="M126" i="3"/>
  <c r="N126" i="3" s="1"/>
  <c r="U126" i="3"/>
  <c r="W126" i="3"/>
  <c r="X126" i="3" s="1"/>
  <c r="AE126" i="3"/>
  <c r="AG126" i="3"/>
  <c r="AH126" i="3" s="1"/>
  <c r="AO126" i="3"/>
  <c r="AQ126" i="3"/>
  <c r="AR126" i="3" s="1"/>
  <c r="AY126" i="3"/>
  <c r="BA126" i="3"/>
  <c r="BB126" i="3" s="1"/>
  <c r="BI126" i="3"/>
  <c r="BK126" i="3"/>
  <c r="BL126" i="3" s="1"/>
  <c r="BS126" i="3"/>
  <c r="BU126" i="3"/>
  <c r="BV126" i="3" s="1"/>
  <c r="CC126" i="3"/>
  <c r="C127" i="3"/>
  <c r="D127" i="3" s="1"/>
  <c r="K127" i="3"/>
  <c r="M127" i="3"/>
  <c r="N127" i="3" s="1"/>
  <c r="U127" i="3"/>
  <c r="W127" i="3"/>
  <c r="X127" i="3" s="1"/>
  <c r="AE127" i="3"/>
  <c r="AG127" i="3"/>
  <c r="AH127" i="3" s="1"/>
  <c r="AO127" i="3"/>
  <c r="AQ127" i="3"/>
  <c r="AR127" i="3"/>
  <c r="AY127" i="3"/>
  <c r="BA127" i="3"/>
  <c r="BB127" i="3" s="1"/>
  <c r="BI127" i="3"/>
  <c r="BK127" i="3"/>
  <c r="BL127" i="3" s="1"/>
  <c r="BS127" i="3"/>
  <c r="BU127" i="3"/>
  <c r="BV127" i="3"/>
  <c r="CC127" i="3"/>
  <c r="B129" i="3"/>
  <c r="E129" i="3"/>
  <c r="F129" i="3"/>
  <c r="G129" i="3"/>
  <c r="G131" i="3" s="1"/>
  <c r="H129" i="3"/>
  <c r="I129" i="3"/>
  <c r="J129" i="3"/>
  <c r="L129" i="3"/>
  <c r="O129" i="3"/>
  <c r="P129" i="3"/>
  <c r="Q129" i="3"/>
  <c r="R129" i="3"/>
  <c r="S129" i="3"/>
  <c r="T129" i="3"/>
  <c r="V129" i="3"/>
  <c r="Y129" i="3"/>
  <c r="Z129" i="3"/>
  <c r="AA129" i="3"/>
  <c r="AB129" i="3"/>
  <c r="AC129" i="3"/>
  <c r="AD129" i="3"/>
  <c r="AF129" i="3"/>
  <c r="AI129" i="3"/>
  <c r="AJ129" i="3"/>
  <c r="AK129" i="3"/>
  <c r="AL129" i="3"/>
  <c r="AN129" i="3"/>
  <c r="AP129" i="3"/>
  <c r="AS129" i="3"/>
  <c r="AT129" i="3"/>
  <c r="AU129" i="3"/>
  <c r="AV129" i="3"/>
  <c r="AW129" i="3"/>
  <c r="AX129" i="3"/>
  <c r="AZ129" i="3"/>
  <c r="BC129" i="3"/>
  <c r="BD129" i="3"/>
  <c r="BE129" i="3"/>
  <c r="BF129" i="3"/>
  <c r="BG129" i="3"/>
  <c r="BH129" i="3"/>
  <c r="BJ129" i="3"/>
  <c r="BM129" i="3"/>
  <c r="BN129" i="3"/>
  <c r="BO129" i="3"/>
  <c r="BP129" i="3"/>
  <c r="BQ129" i="3"/>
  <c r="BT129" i="3"/>
  <c r="BW129" i="3"/>
  <c r="BX129" i="3"/>
  <c r="BY129" i="3"/>
  <c r="BZ129" i="3"/>
  <c r="CA129" i="3"/>
  <c r="B132" i="3"/>
  <c r="C132" i="3" s="1"/>
  <c r="L132" i="3"/>
  <c r="M132" i="3" s="1"/>
  <c r="V132" i="3"/>
  <c r="W132" i="3" s="1"/>
  <c r="AF132" i="3"/>
  <c r="AG132" i="3" s="1"/>
  <c r="AP132" i="3"/>
  <c r="AQ132" i="3"/>
  <c r="AZ132" i="3"/>
  <c r="BA132" i="3" s="1"/>
  <c r="BJ132" i="3"/>
  <c r="BK132" i="3" s="1"/>
  <c r="BT132" i="3"/>
  <c r="BU132" i="3" s="1"/>
  <c r="B136" i="3"/>
  <c r="L136" i="3"/>
  <c r="V136" i="3"/>
  <c r="AF136" i="3"/>
  <c r="AP136" i="3"/>
  <c r="AZ136" i="3"/>
  <c r="BJ136" i="3"/>
  <c r="BT136" i="3"/>
  <c r="B138" i="3"/>
  <c r="L138" i="3"/>
  <c r="V138" i="3"/>
  <c r="AF138" i="3"/>
  <c r="AP138" i="3"/>
  <c r="AZ138" i="3"/>
  <c r="BJ138" i="3"/>
  <c r="BT138" i="3"/>
  <c r="AF144" i="3"/>
  <c r="AF110" i="3" l="1"/>
  <c r="AX76" i="3"/>
  <c r="Q76" i="3"/>
  <c r="BW35" i="3"/>
  <c r="CA131" i="3"/>
  <c r="AO89" i="3"/>
  <c r="O76" i="3"/>
  <c r="B76" i="3"/>
  <c r="B131" i="3" s="1"/>
  <c r="V76" i="3"/>
  <c r="J76" i="3"/>
  <c r="CA76" i="3"/>
  <c r="BE76" i="3"/>
  <c r="AT76" i="3"/>
  <c r="BP110" i="3"/>
  <c r="AI110" i="3"/>
  <c r="BZ76" i="3"/>
  <c r="BN76" i="3"/>
  <c r="AX131" i="3"/>
  <c r="AP140" i="3" s="1"/>
  <c r="AD131" i="3"/>
  <c r="V140" i="3" s="1"/>
  <c r="H131" i="3"/>
  <c r="O131" i="3"/>
  <c r="L145" i="3" s="1"/>
  <c r="U108" i="3"/>
  <c r="S110" i="3"/>
  <c r="AZ76" i="3"/>
  <c r="AN76" i="3"/>
  <c r="AS76" i="3"/>
  <c r="AF76" i="3"/>
  <c r="AF131" i="3" s="1"/>
  <c r="K35" i="3"/>
  <c r="W35" i="3"/>
  <c r="X35" i="3" s="1"/>
  <c r="AY108" i="3"/>
  <c r="AC110" i="3"/>
  <c r="R110" i="3"/>
  <c r="CB76" i="3"/>
  <c r="AM76" i="3"/>
  <c r="BY76" i="3"/>
  <c r="BC76" i="3"/>
  <c r="BC131" i="3" s="1"/>
  <c r="AZ145" i="3" s="1"/>
  <c r="U74" i="3"/>
  <c r="BE110" i="3"/>
  <c r="AB110" i="3"/>
  <c r="AG89" i="3"/>
  <c r="AH89" i="3" s="1"/>
  <c r="BU54" i="3"/>
  <c r="BV54" i="3" s="1"/>
  <c r="AY54" i="3"/>
  <c r="U54" i="3"/>
  <c r="AO35" i="3"/>
  <c r="BA35" i="3"/>
  <c r="AS110" i="3"/>
  <c r="AS131" i="3" s="1"/>
  <c r="I131" i="3"/>
  <c r="AL110" i="3"/>
  <c r="AL131" i="3" s="1"/>
  <c r="AA110" i="3"/>
  <c r="AE89" i="3"/>
  <c r="AO74" i="3"/>
  <c r="BJ76" i="3"/>
  <c r="BJ131" i="3" s="1"/>
  <c r="AP76" i="3"/>
  <c r="U35" i="3"/>
  <c r="BO110" i="3"/>
  <c r="AP131" i="3"/>
  <c r="BI108" i="3"/>
  <c r="BU108" i="3"/>
  <c r="AV110" i="3"/>
  <c r="AK110" i="3"/>
  <c r="Z110" i="3"/>
  <c r="Z131" i="3" s="1"/>
  <c r="BI89" i="3"/>
  <c r="BF76" i="3"/>
  <c r="Y76" i="3"/>
  <c r="Y131" i="3" s="1"/>
  <c r="V145" i="3" s="1"/>
  <c r="K54" i="3"/>
  <c r="CC54" i="3"/>
  <c r="M35" i="3"/>
  <c r="BI35" i="3"/>
  <c r="AZ131" i="3"/>
  <c r="AU110" i="3"/>
  <c r="AU131" i="3" s="1"/>
  <c r="AJ110" i="3"/>
  <c r="CC89" i="3"/>
  <c r="M89" i="3"/>
  <c r="N89" i="3" s="1"/>
  <c r="U89" i="3"/>
  <c r="W54" i="3"/>
  <c r="X54" i="3" s="1"/>
  <c r="L76" i="3"/>
  <c r="L131" i="3" s="1"/>
  <c r="P76" i="3"/>
  <c r="R131" i="3"/>
  <c r="BI129" i="3"/>
  <c r="BV108" i="3"/>
  <c r="AG108" i="3"/>
  <c r="BS74" i="3"/>
  <c r="C35" i="3"/>
  <c r="D35" i="3" s="1"/>
  <c r="AE129" i="3"/>
  <c r="BT131" i="3"/>
  <c r="P131" i="3"/>
  <c r="BD110" i="3"/>
  <c r="BR54" i="3"/>
  <c r="BR76" i="3" s="1"/>
  <c r="BR129" i="3"/>
  <c r="U129" i="3"/>
  <c r="BU129" i="3"/>
  <c r="BV129" i="3" s="1"/>
  <c r="BK89" i="3"/>
  <c r="BL89" i="3" s="1"/>
  <c r="BD76" i="3"/>
  <c r="AB76" i="3"/>
  <c r="AB131" i="3" s="1"/>
  <c r="T76" i="3"/>
  <c r="T131" i="3" s="1"/>
  <c r="L140" i="3" s="1"/>
  <c r="AC76" i="3"/>
  <c r="AC131" i="3" s="1"/>
  <c r="J110" i="3"/>
  <c r="AT110" i="3"/>
  <c r="AT131" i="3" s="1"/>
  <c r="C54" i="3"/>
  <c r="D54" i="3" s="1"/>
  <c r="AV131" i="3"/>
  <c r="AW131" i="3"/>
  <c r="V110" i="3"/>
  <c r="V131" i="3" s="1"/>
  <c r="F110" i="3"/>
  <c r="F131" i="3" s="1"/>
  <c r="M74" i="3"/>
  <c r="N74" i="3" s="1"/>
  <c r="BP76" i="3"/>
  <c r="BP131" i="3" s="1"/>
  <c r="AA76" i="3"/>
  <c r="S76" i="3"/>
  <c r="BQ76" i="3"/>
  <c r="BQ131" i="3" s="1"/>
  <c r="AE35" i="3"/>
  <c r="BE131" i="3"/>
  <c r="E76" i="3"/>
  <c r="E131" i="3" s="1"/>
  <c r="B145" i="3" s="1"/>
  <c r="BS108" i="3"/>
  <c r="BS110" i="3" s="1"/>
  <c r="BU89" i="3"/>
  <c r="BV89" i="3" s="1"/>
  <c r="AQ129" i="3"/>
  <c r="AR129" i="3" s="1"/>
  <c r="Q110" i="3"/>
  <c r="Q131" i="3" s="1"/>
  <c r="BA108" i="3"/>
  <c r="AO108" i="3"/>
  <c r="AO110" i="3" s="1"/>
  <c r="K108" i="3"/>
  <c r="K110" i="3" s="1"/>
  <c r="AN110" i="3"/>
  <c r="BM76" i="3"/>
  <c r="BM131" i="3" s="1"/>
  <c r="BJ145" i="3" s="1"/>
  <c r="AQ74" i="3"/>
  <c r="AR74" i="3" s="1"/>
  <c r="BO76" i="3"/>
  <c r="BO131" i="3" s="1"/>
  <c r="AJ76" i="3"/>
  <c r="AJ131" i="3" s="1"/>
  <c r="AY129" i="3"/>
  <c r="BN108" i="3"/>
  <c r="BN110" i="3" s="1"/>
  <c r="BN131" i="3" s="1"/>
  <c r="AE74" i="3"/>
  <c r="AE76" i="3" s="1"/>
  <c r="BH76" i="3"/>
  <c r="BH131" i="3" s="1"/>
  <c r="AZ140" i="3" s="1"/>
  <c r="BK35" i="3"/>
  <c r="BL35" i="3" s="1"/>
  <c r="AY35" i="3"/>
  <c r="W108" i="3"/>
  <c r="X108" i="3" s="1"/>
  <c r="BG76" i="3"/>
  <c r="BG131" i="3" s="1"/>
  <c r="BS129" i="3"/>
  <c r="BY110" i="3"/>
  <c r="BY131" i="3" s="1"/>
  <c r="BF110" i="3"/>
  <c r="BZ110" i="3"/>
  <c r="BZ131" i="3" s="1"/>
  <c r="CC74" i="3"/>
  <c r="K74" i="3"/>
  <c r="K76" i="3" s="1"/>
  <c r="BX76" i="3"/>
  <c r="BX131" i="3" s="1"/>
  <c r="AI54" i="3"/>
  <c r="AI76" i="3" s="1"/>
  <c r="AI131" i="3" s="1"/>
  <c r="AF145" i="3" s="1"/>
  <c r="AK76" i="3"/>
  <c r="AK131" i="3" s="1"/>
  <c r="CC108" i="3"/>
  <c r="C89" i="3"/>
  <c r="D89" i="3" s="1"/>
  <c r="BA54" i="3"/>
  <c r="BB54" i="3" s="1"/>
  <c r="D17" i="3"/>
  <c r="BB108" i="3"/>
  <c r="N38" i="3"/>
  <c r="M54" i="3"/>
  <c r="N54" i="3" s="1"/>
  <c r="N35" i="3"/>
  <c r="AR120" i="3"/>
  <c r="AE108" i="3"/>
  <c r="AE110" i="3" s="1"/>
  <c r="AR42" i="3"/>
  <c r="AQ54" i="3"/>
  <c r="AR54" i="3" s="1"/>
  <c r="D113" i="3"/>
  <c r="C129" i="3"/>
  <c r="BL93" i="3"/>
  <c r="BK108" i="3"/>
  <c r="AH58" i="3"/>
  <c r="AG74" i="3"/>
  <c r="AH74" i="3" s="1"/>
  <c r="AG114" i="3"/>
  <c r="AM129" i="3"/>
  <c r="AM131" i="3" s="1"/>
  <c r="CC129" i="3"/>
  <c r="W89" i="3"/>
  <c r="X89" i="3" s="1"/>
  <c r="X81" i="3"/>
  <c r="M129" i="3"/>
  <c r="BA129" i="3"/>
  <c r="BK129" i="3"/>
  <c r="BL114" i="3"/>
  <c r="BA89" i="3"/>
  <c r="BB89" i="3" s="1"/>
  <c r="BB81" i="3"/>
  <c r="C74" i="3"/>
  <c r="D74" i="3" s="1"/>
  <c r="D59" i="3"/>
  <c r="W129" i="3"/>
  <c r="CB129" i="3"/>
  <c r="CB131" i="3" s="1"/>
  <c r="BT140" i="3" s="1"/>
  <c r="K129" i="3"/>
  <c r="M108" i="3"/>
  <c r="AY89" i="3"/>
  <c r="AY110" i="3" s="1"/>
  <c r="AO129" i="3"/>
  <c r="AR93" i="3"/>
  <c r="AQ108" i="3"/>
  <c r="AQ89" i="3"/>
  <c r="AR89" i="3" s="1"/>
  <c r="BI54" i="3"/>
  <c r="BS54" i="3"/>
  <c r="BB35" i="3"/>
  <c r="BW74" i="3"/>
  <c r="BU60" i="3"/>
  <c r="AO44" i="3"/>
  <c r="AO54" i="3" s="1"/>
  <c r="AO76" i="3" s="1"/>
  <c r="W74" i="3"/>
  <c r="AG54" i="3"/>
  <c r="AH54" i="3" s="1"/>
  <c r="AH44" i="3"/>
  <c r="BS35" i="3"/>
  <c r="BS89" i="3"/>
  <c r="AY74" i="3"/>
  <c r="BA74" i="3"/>
  <c r="BB74" i="3" s="1"/>
  <c r="BK74" i="3"/>
  <c r="BL74" i="3" s="1"/>
  <c r="BL57" i="3"/>
  <c r="BI74" i="3"/>
  <c r="BK54" i="3"/>
  <c r="AQ35" i="3"/>
  <c r="AR13" i="3"/>
  <c r="CC35" i="3"/>
  <c r="CC76" i="3" s="1"/>
  <c r="C108" i="3"/>
  <c r="BU11" i="3"/>
  <c r="AR81" i="3"/>
  <c r="AR72" i="3"/>
  <c r="AG35" i="3"/>
  <c r="AA25" i="2"/>
  <c r="AB25" i="2"/>
  <c r="AC25" i="2"/>
  <c r="AD25" i="2"/>
  <c r="AE25" i="2"/>
  <c r="AF25" i="2"/>
  <c r="AG25" i="2"/>
  <c r="AH25" i="2"/>
  <c r="AH27" i="2" s="1"/>
  <c r="AI25" i="2"/>
  <c r="AI27" i="2" s="1"/>
  <c r="AA29" i="2"/>
  <c r="AB29" i="2"/>
  <c r="AC29" i="2"/>
  <c r="AD29" i="2"/>
  <c r="AE29" i="2"/>
  <c r="AF29" i="2"/>
  <c r="AG29" i="2"/>
  <c r="E47" i="2"/>
  <c r="G47" i="2"/>
  <c r="I47" i="2"/>
  <c r="K47" i="2"/>
  <c r="M47" i="2"/>
  <c r="O47" i="2"/>
  <c r="Q47" i="2"/>
  <c r="S47" i="2"/>
  <c r="U47" i="2"/>
  <c r="W47" i="2"/>
  <c r="Y47" i="2"/>
  <c r="S131" i="3" l="1"/>
  <c r="U76" i="3"/>
  <c r="U110" i="3"/>
  <c r="BA110" i="3"/>
  <c r="BI76" i="3"/>
  <c r="BI131" i="3" s="1"/>
  <c r="AZ141" i="3" s="1"/>
  <c r="AZ142" i="3" s="1"/>
  <c r="CC110" i="3"/>
  <c r="J131" i="3"/>
  <c r="B140" i="3" s="1"/>
  <c r="BI110" i="3"/>
  <c r="AN131" i="3"/>
  <c r="AF140" i="3" s="1"/>
  <c r="BD131" i="3"/>
  <c r="BW76" i="3"/>
  <c r="BW131" i="3" s="1"/>
  <c r="AA131" i="3"/>
  <c r="BR131" i="3"/>
  <c r="BJ140" i="3" s="1"/>
  <c r="BF131" i="3"/>
  <c r="AY76" i="3"/>
  <c r="K131" i="3"/>
  <c r="B141" i="3" s="1"/>
  <c r="B142" i="3" s="1"/>
  <c r="AI28" i="2"/>
  <c r="AI29" i="2" s="1"/>
  <c r="AY131" i="3"/>
  <c r="AP141" i="3" s="1"/>
  <c r="AP142" i="3" s="1"/>
  <c r="M76" i="3"/>
  <c r="N76" i="3" s="1"/>
  <c r="AH108" i="3"/>
  <c r="AG110" i="3"/>
  <c r="AH110" i="3" s="1"/>
  <c r="AO131" i="3"/>
  <c r="AF141" i="3" s="1"/>
  <c r="AF142" i="3" s="1"/>
  <c r="AE131" i="3"/>
  <c r="V141" i="3" s="1"/>
  <c r="V142" i="3" s="1"/>
  <c r="BU110" i="3"/>
  <c r="BV110" i="3" s="1"/>
  <c r="C76" i="3"/>
  <c r="D76" i="3" s="1"/>
  <c r="BT145" i="3"/>
  <c r="BU35" i="3"/>
  <c r="BV11" i="3"/>
  <c r="BL129" i="3"/>
  <c r="N108" i="3"/>
  <c r="M110" i="3"/>
  <c r="M131" i="3" s="1"/>
  <c r="BA76" i="3"/>
  <c r="BA131" i="3" s="1"/>
  <c r="N129" i="3"/>
  <c r="C110" i="3"/>
  <c r="D108" i="3"/>
  <c r="BB129" i="3"/>
  <c r="AP145" i="3"/>
  <c r="BB110" i="3"/>
  <c r="BK110" i="3"/>
  <c r="BL108" i="3"/>
  <c r="D129" i="3"/>
  <c r="BS76" i="3"/>
  <c r="BS131" i="3" s="1"/>
  <c r="BJ141" i="3" s="1"/>
  <c r="BJ142" i="3" s="1"/>
  <c r="AH35" i="3"/>
  <c r="AG76" i="3"/>
  <c r="BL54" i="3"/>
  <c r="BK76" i="3"/>
  <c r="W76" i="3"/>
  <c r="X74" i="3"/>
  <c r="AH114" i="3"/>
  <c r="AG129" i="3"/>
  <c r="AQ76" i="3"/>
  <c r="AR35" i="3"/>
  <c r="BV60" i="3"/>
  <c r="BU74" i="3"/>
  <c r="BV74" i="3" s="1"/>
  <c r="AQ110" i="3"/>
  <c r="AR108" i="3"/>
  <c r="X129" i="3"/>
  <c r="W110" i="3"/>
  <c r="CC131" i="3"/>
  <c r="BT141" i="3" s="1"/>
  <c r="AH28" i="2"/>
  <c r="AH29" i="2" s="1"/>
  <c r="BB37" i="1"/>
  <c r="AW37" i="1"/>
  <c r="AR37" i="1"/>
  <c r="AM37" i="1"/>
  <c r="AH37" i="1"/>
  <c r="AC37" i="1"/>
  <c r="X37" i="1"/>
  <c r="S37" i="1"/>
  <c r="N37" i="1"/>
  <c r="I37" i="1"/>
  <c r="D37" i="1"/>
  <c r="BD34" i="1"/>
  <c r="BC34" i="1"/>
  <c r="BB34" i="1"/>
  <c r="AY34" i="1"/>
  <c r="AX34" i="1"/>
  <c r="AW34" i="1"/>
  <c r="AT34" i="1"/>
  <c r="AS34" i="1"/>
  <c r="AR34" i="1"/>
  <c r="AO34" i="1"/>
  <c r="AN34" i="1"/>
  <c r="AM34" i="1"/>
  <c r="AJ34" i="1"/>
  <c r="AI34" i="1"/>
  <c r="AH34" i="1"/>
  <c r="AE34" i="1"/>
  <c r="AD34" i="1"/>
  <c r="AC34" i="1"/>
  <c r="Z34" i="1"/>
  <c r="Y34" i="1"/>
  <c r="X34" i="1"/>
  <c r="U34" i="1"/>
  <c r="T34" i="1"/>
  <c r="S34" i="1"/>
  <c r="P34" i="1"/>
  <c r="O34" i="1"/>
  <c r="N34" i="1"/>
  <c r="K34" i="1"/>
  <c r="J34" i="1"/>
  <c r="I34" i="1"/>
  <c r="F34" i="1"/>
  <c r="E34" i="1"/>
  <c r="D34" i="1"/>
  <c r="BE33" i="1"/>
  <c r="AZ33" i="1"/>
  <c r="AU33" i="1"/>
  <c r="AP33" i="1"/>
  <c r="AK33" i="1"/>
  <c r="AF33" i="1"/>
  <c r="AA33" i="1"/>
  <c r="V33" i="1"/>
  <c r="Q33" i="1"/>
  <c r="L33" i="1"/>
  <c r="G33" i="1"/>
  <c r="BE32" i="1"/>
  <c r="AZ32" i="1"/>
  <c r="AZ34" i="1" s="1"/>
  <c r="AU32" i="1"/>
  <c r="AP32" i="1"/>
  <c r="AK32" i="1"/>
  <c r="AF32" i="1"/>
  <c r="AF34" i="1" s="1"/>
  <c r="AA32" i="1"/>
  <c r="AA34" i="1" s="1"/>
  <c r="V32" i="1"/>
  <c r="V34" i="1" s="1"/>
  <c r="Q32" i="1"/>
  <c r="Q34" i="1" s="1"/>
  <c r="L32" i="1"/>
  <c r="L34" i="1" s="1"/>
  <c r="G32" i="1"/>
  <c r="BD30" i="1"/>
  <c r="BC30" i="1"/>
  <c r="BB30" i="1"/>
  <c r="AY30" i="1"/>
  <c r="AX30" i="1"/>
  <c r="AW30" i="1"/>
  <c r="AT30" i="1"/>
  <c r="AS30" i="1"/>
  <c r="AR30" i="1"/>
  <c r="AO30" i="1"/>
  <c r="AN30" i="1"/>
  <c r="AM30" i="1"/>
  <c r="AJ30" i="1"/>
  <c r="AI30" i="1"/>
  <c r="AH30" i="1"/>
  <c r="AE30" i="1"/>
  <c r="AD30" i="1"/>
  <c r="AC30" i="1"/>
  <c r="Z30" i="1"/>
  <c r="Y30" i="1"/>
  <c r="X30" i="1"/>
  <c r="U30" i="1"/>
  <c r="T30" i="1"/>
  <c r="S30" i="1"/>
  <c r="P30" i="1"/>
  <c r="O30" i="1"/>
  <c r="N30" i="1"/>
  <c r="K30" i="1"/>
  <c r="J30" i="1"/>
  <c r="I30" i="1"/>
  <c r="F30" i="1"/>
  <c r="E30" i="1"/>
  <c r="D30" i="1"/>
  <c r="BE29" i="1"/>
  <c r="AZ29" i="1"/>
  <c r="AU29" i="1"/>
  <c r="AP29" i="1"/>
  <c r="AK29" i="1"/>
  <c r="AF29" i="1"/>
  <c r="AA29" i="1"/>
  <c r="V29" i="1"/>
  <c r="Q29" i="1"/>
  <c r="L29" i="1"/>
  <c r="G29" i="1"/>
  <c r="BE28" i="1"/>
  <c r="AZ28" i="1"/>
  <c r="AU28" i="1"/>
  <c r="AU30" i="1" s="1"/>
  <c r="AP28" i="1"/>
  <c r="AK28" i="1"/>
  <c r="AF28" i="1"/>
  <c r="AA28" i="1"/>
  <c r="AA30" i="1" s="1"/>
  <c r="V28" i="1"/>
  <c r="V30" i="1" s="1"/>
  <c r="Q28" i="1"/>
  <c r="L28" i="1"/>
  <c r="G28" i="1"/>
  <c r="G30" i="1" s="1"/>
  <c r="BF19" i="1"/>
  <c r="BD19" i="1"/>
  <c r="BC19" i="1"/>
  <c r="BB19" i="1"/>
  <c r="BA19" i="1"/>
  <c r="AY19" i="1"/>
  <c r="AX19" i="1"/>
  <c r="AW19" i="1"/>
  <c r="AV19" i="1"/>
  <c r="AT19" i="1"/>
  <c r="AS19" i="1"/>
  <c r="AR19" i="1"/>
  <c r="AQ19" i="1"/>
  <c r="AO19" i="1"/>
  <c r="AN19" i="1"/>
  <c r="AM19" i="1"/>
  <c r="AL19" i="1"/>
  <c r="AJ19" i="1"/>
  <c r="AI19" i="1"/>
  <c r="AH19" i="1"/>
  <c r="AG19" i="1"/>
  <c r="AE19" i="1"/>
  <c r="AD19" i="1"/>
  <c r="AC19" i="1"/>
  <c r="AB19" i="1"/>
  <c r="Z19" i="1"/>
  <c r="Y19" i="1"/>
  <c r="X19" i="1"/>
  <c r="W19" i="1"/>
  <c r="U19" i="1"/>
  <c r="T19" i="1"/>
  <c r="S19" i="1"/>
  <c r="R19" i="1"/>
  <c r="P19" i="1"/>
  <c r="O19" i="1"/>
  <c r="N19" i="1"/>
  <c r="M19" i="1"/>
  <c r="K19" i="1"/>
  <c r="J19" i="1"/>
  <c r="I19" i="1"/>
  <c r="H19" i="1"/>
  <c r="F19" i="1"/>
  <c r="E19" i="1"/>
  <c r="E20" i="1" s="1"/>
  <c r="D19" i="1"/>
  <c r="BF18" i="1"/>
  <c r="BD18" i="1"/>
  <c r="BC18" i="1"/>
  <c r="BB18" i="1"/>
  <c r="BA18" i="1"/>
  <c r="AY18" i="1"/>
  <c r="AY20" i="1" s="1"/>
  <c r="AX18" i="1"/>
  <c r="AX20" i="1" s="1"/>
  <c r="AW18" i="1"/>
  <c r="AV18" i="1"/>
  <c r="AT18" i="1"/>
  <c r="AS18" i="1"/>
  <c r="AS20" i="1" s="1"/>
  <c r="AR18" i="1"/>
  <c r="AQ18" i="1"/>
  <c r="AO18" i="1"/>
  <c r="AN18" i="1"/>
  <c r="AN20" i="1" s="1"/>
  <c r="AM18" i="1"/>
  <c r="AL18" i="1"/>
  <c r="AJ18" i="1"/>
  <c r="AI18" i="1"/>
  <c r="AH18" i="1"/>
  <c r="AG18" i="1"/>
  <c r="AE18" i="1"/>
  <c r="AD18" i="1"/>
  <c r="AD20" i="1" s="1"/>
  <c r="AC18" i="1"/>
  <c r="AC20" i="1" s="1"/>
  <c r="AB18" i="1"/>
  <c r="Z18" i="1"/>
  <c r="Y18" i="1"/>
  <c r="X18" i="1"/>
  <c r="W18" i="1"/>
  <c r="U18" i="1"/>
  <c r="U20" i="1" s="1"/>
  <c r="T18" i="1"/>
  <c r="T20" i="1" s="1"/>
  <c r="S18" i="1"/>
  <c r="S20" i="1" s="1"/>
  <c r="R18" i="1"/>
  <c r="P18" i="1"/>
  <c r="O18" i="1"/>
  <c r="N18" i="1"/>
  <c r="M18" i="1"/>
  <c r="K18" i="1"/>
  <c r="K20" i="1" s="1"/>
  <c r="J18" i="1"/>
  <c r="J20" i="1" s="1"/>
  <c r="I18" i="1"/>
  <c r="H18" i="1"/>
  <c r="F18" i="1"/>
  <c r="E18" i="1"/>
  <c r="D18" i="1"/>
  <c r="BF16" i="1"/>
  <c r="BD16" i="1"/>
  <c r="BC16" i="1"/>
  <c r="BB16" i="1"/>
  <c r="BA16" i="1"/>
  <c r="AY16" i="1"/>
  <c r="AX16" i="1"/>
  <c r="AW16" i="1"/>
  <c r="AV16" i="1"/>
  <c r="AT16" i="1"/>
  <c r="AS16" i="1"/>
  <c r="AR16" i="1"/>
  <c r="AQ16" i="1"/>
  <c r="AO16" i="1"/>
  <c r="AN16" i="1"/>
  <c r="AM16" i="1"/>
  <c r="AL16" i="1"/>
  <c r="AJ16" i="1"/>
  <c r="AI16" i="1"/>
  <c r="AH16" i="1"/>
  <c r="AG16" i="1"/>
  <c r="AE16" i="1"/>
  <c r="AD16" i="1"/>
  <c r="AC16" i="1"/>
  <c r="AB16" i="1"/>
  <c r="Z16" i="1"/>
  <c r="Y16" i="1"/>
  <c r="X16" i="1"/>
  <c r="W16" i="1"/>
  <c r="U16" i="1"/>
  <c r="T16" i="1"/>
  <c r="S16" i="1"/>
  <c r="R16" i="1"/>
  <c r="P16" i="1"/>
  <c r="O16" i="1"/>
  <c r="N16" i="1"/>
  <c r="M16" i="1"/>
  <c r="K16" i="1"/>
  <c r="J16" i="1"/>
  <c r="I16" i="1"/>
  <c r="H16" i="1"/>
  <c r="F16" i="1"/>
  <c r="E16" i="1"/>
  <c r="D16" i="1"/>
  <c r="BE15" i="1"/>
  <c r="AZ15" i="1"/>
  <c r="AU15" i="1"/>
  <c r="AP15" i="1"/>
  <c r="AK15" i="1"/>
  <c r="AF15" i="1"/>
  <c r="AA15" i="1"/>
  <c r="V15" i="1"/>
  <c r="Q15" i="1"/>
  <c r="L15" i="1"/>
  <c r="G15" i="1"/>
  <c r="BE14" i="1"/>
  <c r="AZ14" i="1"/>
  <c r="AU14" i="1"/>
  <c r="AP14" i="1"/>
  <c r="AK14" i="1"/>
  <c r="AK16" i="1" s="1"/>
  <c r="AF14" i="1"/>
  <c r="AA14" i="1"/>
  <c r="V14" i="1"/>
  <c r="Q14" i="1"/>
  <c r="L14" i="1"/>
  <c r="G14" i="1"/>
  <c r="BF12" i="1"/>
  <c r="BD12" i="1"/>
  <c r="BC12" i="1"/>
  <c r="BB12" i="1"/>
  <c r="BA12" i="1"/>
  <c r="AY12" i="1"/>
  <c r="AX12" i="1"/>
  <c r="AW12" i="1"/>
  <c r="AV12" i="1"/>
  <c r="AT12" i="1"/>
  <c r="AS12" i="1"/>
  <c r="AR12" i="1"/>
  <c r="AQ12" i="1"/>
  <c r="AO12" i="1"/>
  <c r="AN12" i="1"/>
  <c r="AM12" i="1"/>
  <c r="AL12" i="1"/>
  <c r="AJ12" i="1"/>
  <c r="AI12" i="1"/>
  <c r="AH12" i="1"/>
  <c r="AG12" i="1"/>
  <c r="AE12" i="1"/>
  <c r="AD12" i="1"/>
  <c r="AC12" i="1"/>
  <c r="AB12" i="1"/>
  <c r="Z12" i="1"/>
  <c r="Y12" i="1"/>
  <c r="X12" i="1"/>
  <c r="W12" i="1"/>
  <c r="U12" i="1"/>
  <c r="T12" i="1"/>
  <c r="S12" i="1"/>
  <c r="R12" i="1"/>
  <c r="P12" i="1"/>
  <c r="O12" i="1"/>
  <c r="N12" i="1"/>
  <c r="M12" i="1"/>
  <c r="K12" i="1"/>
  <c r="J12" i="1"/>
  <c r="I12" i="1"/>
  <c r="H12" i="1"/>
  <c r="F12" i="1"/>
  <c r="E12" i="1"/>
  <c r="D12" i="1"/>
  <c r="BE11" i="1"/>
  <c r="AZ11" i="1"/>
  <c r="AU11" i="1"/>
  <c r="AP11" i="1"/>
  <c r="AK11" i="1"/>
  <c r="AK12" i="1" s="1"/>
  <c r="AF11" i="1"/>
  <c r="AA11" i="1"/>
  <c r="V11" i="1"/>
  <c r="Q11" i="1"/>
  <c r="L11" i="1"/>
  <c r="G11" i="1"/>
  <c r="BE10" i="1"/>
  <c r="AZ10" i="1"/>
  <c r="AZ12" i="1" s="1"/>
  <c r="AU10" i="1"/>
  <c r="AP10" i="1"/>
  <c r="AK10" i="1"/>
  <c r="AF10" i="1"/>
  <c r="AA10" i="1"/>
  <c r="V10" i="1"/>
  <c r="V12" i="1" s="1"/>
  <c r="Q10" i="1"/>
  <c r="Q12" i="1" s="1"/>
  <c r="L10" i="1"/>
  <c r="L12" i="1" s="1"/>
  <c r="G10" i="1"/>
  <c r="G12" i="1" s="1"/>
  <c r="BF8" i="1"/>
  <c r="BD8" i="1"/>
  <c r="BC8" i="1"/>
  <c r="BB8" i="1"/>
  <c r="BA8" i="1"/>
  <c r="AY8" i="1"/>
  <c r="AX8" i="1"/>
  <c r="AW8" i="1"/>
  <c r="AV8" i="1"/>
  <c r="AT8" i="1"/>
  <c r="AS8" i="1"/>
  <c r="AR8" i="1"/>
  <c r="AQ8" i="1"/>
  <c r="AO8" i="1"/>
  <c r="AN8" i="1"/>
  <c r="AM8" i="1"/>
  <c r="AL8" i="1"/>
  <c r="AJ8" i="1"/>
  <c r="AI8" i="1"/>
  <c r="AH8" i="1"/>
  <c r="AG8" i="1"/>
  <c r="AE8" i="1"/>
  <c r="AD8" i="1"/>
  <c r="AC8" i="1"/>
  <c r="AB8" i="1"/>
  <c r="Z8" i="1"/>
  <c r="Y8" i="1"/>
  <c r="X8" i="1"/>
  <c r="W8" i="1"/>
  <c r="U8" i="1"/>
  <c r="T8" i="1"/>
  <c r="S8" i="1"/>
  <c r="R8" i="1"/>
  <c r="P8" i="1"/>
  <c r="O8" i="1"/>
  <c r="N8" i="1"/>
  <c r="M8" i="1"/>
  <c r="K8" i="1"/>
  <c r="J8" i="1"/>
  <c r="I8" i="1"/>
  <c r="H8" i="1"/>
  <c r="F8" i="1"/>
  <c r="E8" i="1"/>
  <c r="D8" i="1"/>
  <c r="BE7" i="1"/>
  <c r="AZ7" i="1"/>
  <c r="AZ8" i="1" s="1"/>
  <c r="AU7" i="1"/>
  <c r="AP7" i="1"/>
  <c r="AP8" i="1" s="1"/>
  <c r="AK7" i="1"/>
  <c r="AF7" i="1"/>
  <c r="AA7" i="1"/>
  <c r="V7" i="1"/>
  <c r="Q7" i="1"/>
  <c r="L7" i="1"/>
  <c r="L8" i="1" s="1"/>
  <c r="G7" i="1"/>
  <c r="BE6" i="1"/>
  <c r="AZ6" i="1"/>
  <c r="AU6" i="1"/>
  <c r="AP6" i="1"/>
  <c r="AK6" i="1"/>
  <c r="AF6" i="1"/>
  <c r="AF8" i="1" s="1"/>
  <c r="AA6" i="1"/>
  <c r="AA8" i="1" s="1"/>
  <c r="V6" i="1"/>
  <c r="Q6" i="1"/>
  <c r="Q8" i="1" s="1"/>
  <c r="L6" i="1"/>
  <c r="G6" i="1"/>
  <c r="U131" i="3" l="1"/>
  <c r="L141" i="3" s="1"/>
  <c r="L142" i="3" s="1"/>
  <c r="BT142" i="3"/>
  <c r="W131" i="3"/>
  <c r="AU12" i="1"/>
  <c r="AK8" i="1"/>
  <c r="M20" i="1"/>
  <c r="M24" i="1" s="1"/>
  <c r="W20" i="1"/>
  <c r="W24" i="1" s="1"/>
  <c r="AG20" i="1"/>
  <c r="AG24" i="1" s="1"/>
  <c r="AQ20" i="1"/>
  <c r="AQ24" i="1" s="1"/>
  <c r="BA20" i="1"/>
  <c r="BA24" i="1" s="1"/>
  <c r="L30" i="1"/>
  <c r="AZ30" i="1"/>
  <c r="Q16" i="1"/>
  <c r="D20" i="1"/>
  <c r="BB20" i="1"/>
  <c r="X20" i="1"/>
  <c r="AR20" i="1"/>
  <c r="C131" i="3"/>
  <c r="B139" i="3" s="1"/>
  <c r="O20" i="1"/>
  <c r="Y20" i="1"/>
  <c r="AI20" i="1"/>
  <c r="AK30" i="1"/>
  <c r="AP34" i="1"/>
  <c r="N20" i="1"/>
  <c r="AH20" i="1"/>
  <c r="AP12" i="1"/>
  <c r="F20" i="1"/>
  <c r="P20" i="1"/>
  <c r="Z20" i="1"/>
  <c r="AJ20" i="1"/>
  <c r="AT20" i="1"/>
  <c r="BD20" i="1"/>
  <c r="AP30" i="1"/>
  <c r="G34" i="1"/>
  <c r="AU34" i="1"/>
  <c r="V139" i="3"/>
  <c r="V146" i="3"/>
  <c r="X131" i="3"/>
  <c r="X76" i="3"/>
  <c r="V147" i="3"/>
  <c r="BL76" i="3"/>
  <c r="BB131" i="3"/>
  <c r="AZ139" i="3"/>
  <c r="AZ147" i="3" s="1"/>
  <c r="AZ146" i="3"/>
  <c r="AH76" i="3"/>
  <c r="BB76" i="3"/>
  <c r="BL110" i="3"/>
  <c r="AR76" i="3"/>
  <c r="AG131" i="3"/>
  <c r="AH129" i="3"/>
  <c r="N110" i="3"/>
  <c r="BK131" i="3"/>
  <c r="X110" i="3"/>
  <c r="V148" i="3"/>
  <c r="BV35" i="3"/>
  <c r="BU76" i="3"/>
  <c r="D110" i="3"/>
  <c r="N131" i="3"/>
  <c r="L139" i="3"/>
  <c r="L148" i="3" s="1"/>
  <c r="L146" i="3"/>
  <c r="AR110" i="3"/>
  <c r="AQ131" i="3"/>
  <c r="AF18" i="1"/>
  <c r="AF20" i="1" s="1"/>
  <c r="V19" i="1"/>
  <c r="H20" i="1"/>
  <c r="H24" i="1" s="1"/>
  <c r="AL20" i="1"/>
  <c r="AL24" i="1" s="1"/>
  <c r="AA12" i="1"/>
  <c r="AP18" i="1"/>
  <c r="AA19" i="1"/>
  <c r="I20" i="1"/>
  <c r="AM20" i="1"/>
  <c r="AW20" i="1"/>
  <c r="AK34" i="1"/>
  <c r="R20" i="1"/>
  <c r="R24" i="1" s="1"/>
  <c r="AV20" i="1"/>
  <c r="AV24" i="1" s="1"/>
  <c r="AU8" i="1"/>
  <c r="AF12" i="1"/>
  <c r="G16" i="1"/>
  <c r="AU16" i="1"/>
  <c r="AF19" i="1"/>
  <c r="Q30" i="1"/>
  <c r="AB20" i="1"/>
  <c r="AB24" i="1" s="1"/>
  <c r="G8" i="1"/>
  <c r="L16" i="1"/>
  <c r="AZ16" i="1"/>
  <c r="AK19" i="1"/>
  <c r="AE20" i="1"/>
  <c r="AO20" i="1"/>
  <c r="AP19" i="1"/>
  <c r="V8" i="1"/>
  <c r="AU19" i="1"/>
  <c r="AF30" i="1"/>
  <c r="V16" i="1"/>
  <c r="G19" i="1"/>
  <c r="AA18" i="1"/>
  <c r="AA20" i="1" s="1"/>
  <c r="L19" i="1"/>
  <c r="AZ19" i="1"/>
  <c r="Q19" i="1"/>
  <c r="AF16" i="1"/>
  <c r="BE30" i="1"/>
  <c r="BE34" i="1"/>
  <c r="BF20" i="1"/>
  <c r="BF24" i="1" s="1"/>
  <c r="BE16" i="1"/>
  <c r="BC20" i="1"/>
  <c r="BE12" i="1"/>
  <c r="BE8" i="1"/>
  <c r="BE19" i="1"/>
  <c r="AP20" i="1"/>
  <c r="AA16" i="1"/>
  <c r="L18" i="1"/>
  <c r="L20" i="1" s="1"/>
  <c r="AZ18" i="1"/>
  <c r="AZ20" i="1" s="1"/>
  <c r="AP16" i="1"/>
  <c r="AK18" i="1"/>
  <c r="V18" i="1"/>
  <c r="V20" i="1" s="1"/>
  <c r="BE18" i="1"/>
  <c r="G18" i="1"/>
  <c r="G20" i="1" s="1"/>
  <c r="AU18" i="1"/>
  <c r="Q18" i="1"/>
  <c r="B146" i="3" l="1"/>
  <c r="D131" i="3"/>
  <c r="B149" i="3"/>
  <c r="B150" i="3"/>
  <c r="B151" i="3"/>
  <c r="B143" i="3"/>
  <c r="B147" i="3"/>
  <c r="B152" i="3"/>
  <c r="BV76" i="3"/>
  <c r="BU131" i="3"/>
  <c r="AP139" i="3"/>
  <c r="AR131" i="3"/>
  <c r="AP146" i="3"/>
  <c r="AF146" i="3"/>
  <c r="AH131" i="3"/>
  <c r="AF139" i="3"/>
  <c r="L150" i="3"/>
  <c r="L149" i="3"/>
  <c r="L151" i="3"/>
  <c r="L143" i="3"/>
  <c r="L147" i="3"/>
  <c r="L152" i="3"/>
  <c r="BJ139" i="3"/>
  <c r="BL131" i="3"/>
  <c r="BJ146" i="3"/>
  <c r="B148" i="3"/>
  <c r="AZ149" i="3"/>
  <c r="AZ150" i="3"/>
  <c r="AZ151" i="3"/>
  <c r="AZ143" i="3"/>
  <c r="AZ152" i="3"/>
  <c r="AZ148" i="3"/>
  <c r="V150" i="3"/>
  <c r="V151" i="3"/>
  <c r="V149" i="3"/>
  <c r="V143" i="3"/>
  <c r="V152" i="3"/>
  <c r="AK20" i="1"/>
  <c r="Q20" i="1"/>
  <c r="AU20" i="1"/>
  <c r="BE20" i="1"/>
  <c r="BJ149" i="3" l="1"/>
  <c r="BJ150" i="3"/>
  <c r="BJ151" i="3"/>
  <c r="BJ143" i="3"/>
  <c r="BJ152" i="3"/>
  <c r="BJ148" i="3"/>
  <c r="BJ147" i="3"/>
  <c r="AF149" i="3"/>
  <c r="AF150" i="3"/>
  <c r="AF151" i="3"/>
  <c r="AF148" i="3"/>
  <c r="AF143" i="3"/>
  <c r="AF152" i="3"/>
  <c r="AF147" i="3"/>
  <c r="AP149" i="3"/>
  <c r="AP150" i="3"/>
  <c r="AP151" i="3"/>
  <c r="AP152" i="3"/>
  <c r="AP143" i="3"/>
  <c r="AP147" i="3"/>
  <c r="AP148" i="3"/>
  <c r="BT139" i="3"/>
  <c r="BV131" i="3"/>
  <c r="BT146" i="3"/>
  <c r="BT150" i="3" l="1"/>
  <c r="BT149" i="3"/>
  <c r="BT151" i="3"/>
  <c r="BT148" i="3"/>
  <c r="BT152" i="3"/>
  <c r="BT143" i="3"/>
  <c r="BT147" i="3"/>
</calcChain>
</file>

<file path=xl/sharedStrings.xml><?xml version="1.0" encoding="utf-8"?>
<sst xmlns="http://schemas.openxmlformats.org/spreadsheetml/2006/main" count="742" uniqueCount="264">
  <si>
    <t>CCPE version</t>
  </si>
  <si>
    <t>CCPE Version</t>
  </si>
  <si>
    <t>2012-13</t>
  </si>
  <si>
    <t>2013-14</t>
  </si>
  <si>
    <t>2014-15</t>
  </si>
  <si>
    <t>2015-16</t>
  </si>
  <si>
    <t>2016-17</t>
  </si>
  <si>
    <t>2017-18</t>
  </si>
  <si>
    <t>2018-19</t>
  </si>
  <si>
    <t>2019-20</t>
  </si>
  <si>
    <t>2020-21</t>
  </si>
  <si>
    <t>2021-22</t>
  </si>
  <si>
    <t>2022-23</t>
  </si>
  <si>
    <t>Select Calendar</t>
  </si>
  <si>
    <t>Unduplicated Headcount</t>
  </si>
  <si>
    <t>Student Credit Hours</t>
  </si>
  <si>
    <t>Student Contact Hours</t>
  </si>
  <si>
    <t>FTE</t>
  </si>
  <si>
    <t>Gross Tuition</t>
  </si>
  <si>
    <t>Semester</t>
  </si>
  <si>
    <t>Student Level</t>
  </si>
  <si>
    <t>Residency</t>
  </si>
  <si>
    <t>Undergraduate</t>
  </si>
  <si>
    <t>Resident</t>
  </si>
  <si>
    <t>Non-Resident</t>
  </si>
  <si>
    <t>Subtotal</t>
  </si>
  <si>
    <t>Graduate</t>
  </si>
  <si>
    <t>First-Professional</t>
  </si>
  <si>
    <t>Total</t>
  </si>
  <si>
    <t>Less:</t>
  </si>
  <si>
    <t>Refunds</t>
  </si>
  <si>
    <t>Remissions/Waivers</t>
  </si>
  <si>
    <t>Net Tuition Income</t>
  </si>
  <si>
    <r>
      <t xml:space="preserve">Of </t>
    </r>
    <r>
      <rPr>
        <b/>
        <u/>
        <sz val="12"/>
        <color rgb="FFFF0000"/>
        <rFont val="Arial"/>
        <family val="2"/>
      </rPr>
      <t>undergraduate</t>
    </r>
    <r>
      <rPr>
        <b/>
        <sz val="12"/>
        <color rgb="FFFF0000"/>
        <rFont val="Arial"/>
        <family val="2"/>
      </rPr>
      <t xml:space="preserve"> students reported above:</t>
    </r>
  </si>
  <si>
    <t>Preparatory/
Remedial</t>
  </si>
  <si>
    <t>Dual Enrollment</t>
  </si>
  <si>
    <t>Increase in Dual Enrollment headcount and SCH due to increased Nebraska Now marketing efforts and increased section offerings/section capacities in the College of Arts &amp; Sciences.                                    10/16/19 Update Dual Enrollment headcount to exclude Nebraska Now because it was added in error.</t>
  </si>
  <si>
    <t>Update Dual Enrollment headcount to exclude Nebraska Now because it was added in error.</t>
  </si>
  <si>
    <t>Professional Res and Non Res gross tuition separated from Graduate Res and Non Res for the first time in FY21.  SCH is census date enrollment reported by IEA, Gross Tuition is FY from SAP.</t>
  </si>
  <si>
    <t>Starting 2021-22, Refunds are included with Tuition per CCPE request.</t>
  </si>
  <si>
    <t>Decrease in Contingency Fee amount due to departments better aligning budget with actual fee revenue received.  When this occurs, there is less reallocation, which runs through Contingency Fee, required.</t>
  </si>
  <si>
    <t>Balance on Late Registration Fee is for Spring 2017 only.  Fall 2016 Late Registration Fee was not assessed (see attached email).</t>
  </si>
  <si>
    <t>Insert rows above here</t>
  </si>
  <si>
    <t>YEAR</t>
  </si>
  <si>
    <t>Unres. Aux. Oper.</t>
  </si>
  <si>
    <t>Room &amp; Board (4)</t>
  </si>
  <si>
    <t>EACH</t>
  </si>
  <si>
    <t>Unres. Gen.</t>
  </si>
  <si>
    <t>Late Registration</t>
  </si>
  <si>
    <t>MO</t>
  </si>
  <si>
    <t>Late Payment</t>
  </si>
  <si>
    <t>SEM</t>
  </si>
  <si>
    <t>International Student Fee</t>
  </si>
  <si>
    <t>ONCE</t>
  </si>
  <si>
    <t>Graduation Processing</t>
  </si>
  <si>
    <t>APP</t>
  </si>
  <si>
    <t>Application Fee: Undergraduate</t>
  </si>
  <si>
    <t>Application Fee: Law</t>
  </si>
  <si>
    <t>Application Fee: Graduate</t>
  </si>
  <si>
    <t>OTHER FEES AND CHARGES</t>
  </si>
  <si>
    <t>x</t>
  </si>
  <si>
    <t>Total Mandatory Fees Revenue</t>
  </si>
  <si>
    <t>Non-resident Mandatory Fees Revenue</t>
  </si>
  <si>
    <t>Resident Mandatory Fees Revenue</t>
  </si>
  <si>
    <t>University Health Center</t>
  </si>
  <si>
    <t>SCH</t>
  </si>
  <si>
    <t>Technology Fee</t>
  </si>
  <si>
    <t>Student Activity / Organizations</t>
  </si>
  <si>
    <t>Registration Processing</t>
  </si>
  <si>
    <t>Parking &amp; Transit Services</t>
  </si>
  <si>
    <t>Nebraska Unions</t>
  </si>
  <si>
    <t>Library Fee</t>
  </si>
  <si>
    <t>Debt Service</t>
  </si>
  <si>
    <t>Contingency</t>
  </si>
  <si>
    <t>Campus Recreation</t>
  </si>
  <si>
    <t>MANDATORY FEES</t>
  </si>
  <si>
    <t>Unit</t>
  </si>
  <si>
    <t>Rate</t>
  </si>
  <si>
    <t>PCS SUB. PRO.</t>
  </si>
  <si>
    <t>REVENUE CLASS</t>
  </si>
  <si>
    <t>TYPE OF FEE</t>
  </si>
  <si>
    <t>2023-24</t>
  </si>
  <si>
    <t>TOTAL REVENUE</t>
  </si>
  <si>
    <t>RATE/UNIT</t>
  </si>
  <si>
    <t>20. % Other Academic Aid as a Grand Total of All Aid</t>
  </si>
  <si>
    <t>19.  % Aid Based on Membership is of Grand Total of all aid</t>
  </si>
  <si>
    <t>18.  % Ability Based Aid is of Grand Total of all aid</t>
  </si>
  <si>
    <t>17.  % Need Based Aid is of Grand Total of all aid</t>
  </si>
  <si>
    <t>16.  % Aid for Service is of Grand Total of all aid</t>
  </si>
  <si>
    <t>15.  % Academic Aid is of Grand Total of all aid</t>
  </si>
  <si>
    <t>14.  % remissions is of Grand Total of all aid</t>
  </si>
  <si>
    <t>13.  % gross tuition income remitted to students</t>
  </si>
  <si>
    <t>12.  Gross tuition income less refunds</t>
  </si>
  <si>
    <t>11.  % of total dollar amount received by Nebraska residents</t>
  </si>
  <si>
    <t>10.  Amount of Tuition Waivers received by non-Nebraska residents</t>
  </si>
  <si>
    <t xml:space="preserve"> 9.  Amount of Tuition Waivers received by Nebraska residents</t>
  </si>
  <si>
    <t xml:space="preserve"> 8.  Amount received by Nebraska residents</t>
  </si>
  <si>
    <t xml:space="preserve"> 7.  Total dollar value of reported financial aid </t>
  </si>
  <si>
    <t xml:space="preserve"> 6.  % participation by Nebraska residents</t>
  </si>
  <si>
    <t xml:space="preserve"> 5.  Number of Nebraska residents receiving financial aid</t>
  </si>
  <si>
    <t xml:space="preserve"> 4.  % of total institutional headcount receiving aid</t>
  </si>
  <si>
    <t xml:space="preserve"> 3.  Number of students receiving more than one aid</t>
  </si>
  <si>
    <t xml:space="preserve"> 2.  Number of students participating in financial aid programs</t>
  </si>
  <si>
    <t>11/4/2022 Resubmit correct amount for line #14 Federal Pell Grant.</t>
  </si>
  <si>
    <t>Summer Tuition grant was new for FY17.  Misc Loans and Misc Scholarships have been moved from Academic Aid (1) section to Other Aid section per Financial Aid Office's request.</t>
  </si>
  <si>
    <t xml:space="preserve"> 1.  Total institutional headcount</t>
  </si>
  <si>
    <t>DATA CALCULATIONS</t>
  </si>
  <si>
    <t xml:space="preserve">    GRAND TOTAL ACADEMIC AID, AID FOR SERVICE, OTHER AID</t>
  </si>
  <si>
    <t xml:space="preserve">    Subtotal Other Aid</t>
  </si>
  <si>
    <t>Insert rows above here by copying row above and Insert Copied Cells</t>
  </si>
  <si>
    <t>TEACH Grant</t>
  </si>
  <si>
    <t>Regents' Special Aid (UNL/IANR)</t>
  </si>
  <si>
    <t>Other Academic Aid Membership Based</t>
  </si>
  <si>
    <t>Federal PLUS</t>
  </si>
  <si>
    <t>Federal Graduate PLUS</t>
  </si>
  <si>
    <t>Federal Direct Unsubsidized</t>
  </si>
  <si>
    <t>Voc Rehab</t>
  </si>
  <si>
    <t>Misc Scholarships</t>
  </si>
  <si>
    <t>Misc Loans</t>
  </si>
  <si>
    <t>Other Aid</t>
  </si>
  <si>
    <t xml:space="preserve">    TOTAL AID FOR SERVICE</t>
  </si>
  <si>
    <t xml:space="preserve">    Subtotal Ability Based</t>
  </si>
  <si>
    <t>Women's Athletics</t>
  </si>
  <si>
    <t>Residence Hall Assistants</t>
  </si>
  <si>
    <t xml:space="preserve">Other </t>
  </si>
  <si>
    <t>Nonresident G.A. Waivers</t>
  </si>
  <si>
    <t>Music Excellence Awards</t>
  </si>
  <si>
    <t>Men's Athletics</t>
  </si>
  <si>
    <t>Graduate/Regents' Fellowships</t>
  </si>
  <si>
    <t>Graduate Assistants</t>
  </si>
  <si>
    <t>Campus Employment</t>
  </si>
  <si>
    <t>(2) Ability Based</t>
  </si>
  <si>
    <t xml:space="preserve">    Subtotal Need Based</t>
  </si>
  <si>
    <t>Federal Workstudy Program</t>
  </si>
  <si>
    <t>(1) Need Based</t>
  </si>
  <si>
    <t>AID FOR SERVICE</t>
  </si>
  <si>
    <t xml:space="preserve">    TOTAL ACADEMIC AID</t>
  </si>
  <si>
    <t xml:space="preserve">    Subtotal Membership Based</t>
  </si>
  <si>
    <t>War Orphans</t>
  </si>
  <si>
    <t>Veterans waivers</t>
  </si>
  <si>
    <t>Vet Amd-Yellow Ribbon/Chapter 33</t>
  </si>
  <si>
    <t>Staff Waivers</t>
  </si>
  <si>
    <t>Spouse Waivers</t>
  </si>
  <si>
    <t>ROTC</t>
  </si>
  <si>
    <t>National Guard</t>
  </si>
  <si>
    <t>Military Reserves</t>
  </si>
  <si>
    <t>Foreign Students and Laspau</t>
  </si>
  <si>
    <t>Dependent (non-spouse) Waivers</t>
  </si>
  <si>
    <t>Bureau of Indian Affairs</t>
  </si>
  <si>
    <t>(3) Membership Based</t>
  </si>
  <si>
    <t>Nebraska Career Scholarship</t>
  </si>
  <si>
    <t>Law Scholarships</t>
  </si>
  <si>
    <t>Scholarships for New Nebraskans</t>
  </si>
  <si>
    <t>Regents' Special Aid (includes MVP)</t>
  </si>
  <si>
    <t>Nebraska Legacy Scholarship</t>
  </si>
  <si>
    <t>National Merit</t>
  </si>
  <si>
    <t>Miscellaneous Scholarships</t>
  </si>
  <si>
    <t>Honors Scholarships</t>
  </si>
  <si>
    <t>Foundation Aid (merit-based)</t>
  </si>
  <si>
    <t>Distinguished Scholars Program</t>
  </si>
  <si>
    <t>ACE - Access College Early Scholarship</t>
  </si>
  <si>
    <t>University Opportunity Grant (UNOG)</t>
  </si>
  <si>
    <t>University of Nebraska Tuition Assistance Grants (UTAG)</t>
  </si>
  <si>
    <t>Regents' Special Aid</t>
  </si>
  <si>
    <t>R. H. Davis Minority Scholarship</t>
  </si>
  <si>
    <t>Need Based Aid - College Bound</t>
  </si>
  <si>
    <t>Nebraska Opportunity Grant (NOG)</t>
  </si>
  <si>
    <t>Miscellaneous Loans</t>
  </si>
  <si>
    <t>Federal Supplemental Education Opportunity Grant (FSEOG):</t>
  </si>
  <si>
    <t>Federal Perkins Loan (National Direct Student Loan):</t>
  </si>
  <si>
    <t>Federal Pell Grant</t>
  </si>
  <si>
    <t>Federal Direct Subsidized</t>
  </si>
  <si>
    <t>ACE Plus</t>
  </si>
  <si>
    <t>Summer Tuition Grant</t>
  </si>
  <si>
    <t>ACADEMIC AID</t>
  </si>
  <si>
    <t>Tuition Waivers to Nebraska Residents</t>
  </si>
  <si>
    <t>Amount to Nebraska Residents</t>
  </si>
  <si>
    <t>Other</t>
  </si>
  <si>
    <t>Federal</t>
  </si>
  <si>
    <t>State</t>
  </si>
  <si>
    <t>Institution</t>
  </si>
  <si>
    <t>Tuition Waivers</t>
  </si>
  <si>
    <t>Average Award</t>
  </si>
  <si>
    <t>Total Value</t>
  </si>
  <si>
    <t>Headcount</t>
  </si>
  <si>
    <t>PROGRAM DESCRIPTION</t>
  </si>
  <si>
    <t>FUNDING BY SOURCE</t>
  </si>
  <si>
    <t>due to reduced State of Nebraska year-end reporting requirements.</t>
  </si>
  <si>
    <t>*Effective FY17, "Net Change in Encumbrances" represents only open purchase order commitments,</t>
  </si>
  <si>
    <t xml:space="preserve"> (a) Effective 7/1/02, Library Fees/Fines and Facility Rental Income will become revolving and auxiliary revenue, respectively, and accrue to the benefit of the generating departments.</t>
  </si>
  <si>
    <t>Notes:</t>
  </si>
  <si>
    <t xml:space="preserve">$ </t>
  </si>
  <si>
    <t>TOTAL FUNDING</t>
  </si>
  <si>
    <t>Cash Fund Revenue Adjustment</t>
  </si>
  <si>
    <t>LB 605/1100 Debt Service</t>
  </si>
  <si>
    <t>Revenue Transfers</t>
  </si>
  <si>
    <t>Patient Revenue Investment Income</t>
  </si>
  <si>
    <t xml:space="preserve">     Patient Revenue - Designated</t>
  </si>
  <si>
    <t>Patient Revenue</t>
  </si>
  <si>
    <t xml:space="preserve">     Tobacco Settlement - Designated</t>
  </si>
  <si>
    <t>Tobacco Settlement</t>
  </si>
  <si>
    <t>Research Incentive Allocation</t>
  </si>
  <si>
    <t>Net Change in Encumbrances*</t>
  </si>
  <si>
    <t>GROSS REVENUE</t>
  </si>
  <si>
    <t>Subtotal Other</t>
  </si>
  <si>
    <t>SSAP/SAP/NSG Tuition Income Offset</t>
  </si>
  <si>
    <t>SSAP/SAP/NE State Grant</t>
  </si>
  <si>
    <t>Voc. Ed. Reimb./Patent &amp; Royalty Income</t>
  </si>
  <si>
    <t>Student Record Transcripts</t>
  </si>
  <si>
    <t>Rental of Facilities (a)</t>
  </si>
  <si>
    <t>Library Services and Fees (a)</t>
  </si>
  <si>
    <t>Investment Income</t>
  </si>
  <si>
    <t>Less Portion included in State-Aided Revolving</t>
  </si>
  <si>
    <t>Less Research Incentive Allocation</t>
  </si>
  <si>
    <t>Gross</t>
  </si>
  <si>
    <t>Indirect Cost Reimbursement:</t>
  </si>
  <si>
    <t>Endowment Income</t>
  </si>
  <si>
    <t>Cigarette Tax</t>
  </si>
  <si>
    <t>Administrative Overhead</t>
  </si>
  <si>
    <t>Administrative Service Charge:</t>
  </si>
  <si>
    <t>Other Income</t>
  </si>
  <si>
    <t>Subtotal Student Fees</t>
  </si>
  <si>
    <t>Miscellaneous Student Fees</t>
  </si>
  <si>
    <t>International Student</t>
  </si>
  <si>
    <t>Application Fees</t>
  </si>
  <si>
    <t>Student Fees</t>
  </si>
  <si>
    <t>Net Tuition</t>
  </si>
  <si>
    <t>Less Refunds and Uncollectibles</t>
  </si>
  <si>
    <t>Less Non-need-based Remissions/Scholarship</t>
  </si>
  <si>
    <t>Less Need-based Remissions/Scholarship</t>
  </si>
  <si>
    <t>Tuition Income</t>
  </si>
  <si>
    <t>FY 2025-26</t>
  </si>
  <si>
    <t>FY 2024-25</t>
  </si>
  <si>
    <t>FY 2023-24</t>
  </si>
  <si>
    <t>FY 2022-23</t>
  </si>
  <si>
    <t>FY 2021-22</t>
  </si>
  <si>
    <t>FY 2020-21</t>
  </si>
  <si>
    <t>FY 2019-20</t>
  </si>
  <si>
    <t>FY 2018-19</t>
  </si>
  <si>
    <t>FY 2017-18</t>
  </si>
  <si>
    <t>FY 2016-17</t>
  </si>
  <si>
    <t>FY 2015-16</t>
  </si>
  <si>
    <t>FY 2014-15</t>
  </si>
  <si>
    <t>FY 2013-14</t>
  </si>
  <si>
    <t>FY 2012-13</t>
  </si>
  <si>
    <t>FY 2011-12</t>
  </si>
  <si>
    <t>FY 2010-11</t>
  </si>
  <si>
    <t>FY 2009-10</t>
  </si>
  <si>
    <t>2008-09</t>
  </si>
  <si>
    <t>FY 2007-08</t>
  </si>
  <si>
    <t>FY 2005-06</t>
  </si>
  <si>
    <t>FY 2004-05</t>
  </si>
  <si>
    <t>FY 2003-04</t>
  </si>
  <si>
    <t>FY 2002-03</t>
  </si>
  <si>
    <t>FY 2001-02</t>
  </si>
  <si>
    <t>FY 2000-01</t>
  </si>
  <si>
    <t>FY 1999-2000</t>
  </si>
  <si>
    <t>Estimate</t>
  </si>
  <si>
    <t>Budget</t>
  </si>
  <si>
    <t>Actual</t>
  </si>
  <si>
    <t xml:space="preserve">Actual </t>
  </si>
  <si>
    <r>
      <t xml:space="preserve">Institution: </t>
    </r>
    <r>
      <rPr>
        <b/>
        <u/>
        <sz val="14"/>
        <rFont val="Times New Roman"/>
        <family val="1"/>
      </rPr>
      <t>University of Nebraska - Lincoln (Including IANR)</t>
    </r>
  </si>
  <si>
    <t>Cash Fund Revenue Summary (State-Aided)</t>
  </si>
  <si>
    <t>University of Nebraska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</si>
</sst>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3" formatCode="_(* #,##0.00_);_(* \(#,##0.00\);_(* &quot;-&quot;??_);_(@_)"/>
    <numFmt numFmtId="164" formatCode="&quot;$&quot;#,##0"/>
    <numFmt numFmtId="165" formatCode="#,##0.0"/>
    <numFmt numFmtId="166" formatCode="&quot;$&quot;#,##0.00"/>
    <numFmt numFmtId="167" formatCode="0.0%"/>
    <numFmt numFmtId="168" formatCode="_(* #,##0_);_(* \(#,##0\);_(* &quot;-&quot;??_);_(@_)"/>
  </numFmts>
  <fonts count="46" x14ac:knownFonts="1">
    <font>
      <sz val="11"/>
      <color theme="1"/>
      <name val="Calibri"/>
      <family val="2"/>
      <scheme val="minor"/>
    </font>
    <font>
      <sz val="11"/>
      <color theme="1"/>
      <name val="Calibri"/>
      <family val="2"/>
      <scheme val="minor"/>
    </font>
    <font>
      <sz val="11"/>
      <color theme="1"/>
      <name val="Calibri"/>
      <family val="2"/>
    </font>
    <font>
      <b/>
      <sz val="16"/>
      <color rgb="FF000000"/>
      <name val="Calibri"/>
      <family val="2"/>
    </font>
    <font>
      <sz val="12"/>
      <color rgb="FF000000"/>
      <name val="Arial"/>
      <family val="2"/>
    </font>
    <font>
      <b/>
      <sz val="12"/>
      <name val="Arial"/>
      <family val="2"/>
    </font>
    <font>
      <b/>
      <sz val="11"/>
      <color theme="1"/>
      <name val="Arial"/>
      <family val="2"/>
    </font>
    <font>
      <b/>
      <sz val="10"/>
      <color theme="1"/>
      <name val="Arial"/>
      <family val="2"/>
    </font>
    <font>
      <b/>
      <sz val="10"/>
      <name val="Arial"/>
      <family val="2"/>
    </font>
    <font>
      <sz val="11"/>
      <color theme="1"/>
      <name val="Arial"/>
      <family val="2"/>
    </font>
    <font>
      <i/>
      <sz val="8"/>
      <color theme="1"/>
      <name val="Arial"/>
      <family val="2"/>
    </font>
    <font>
      <sz val="9"/>
      <color theme="1"/>
      <name val="Arial"/>
      <family val="2"/>
    </font>
    <font>
      <sz val="11"/>
      <name val="Arial"/>
      <family val="2"/>
    </font>
    <font>
      <b/>
      <sz val="11"/>
      <name val="Arial"/>
      <family val="2"/>
    </font>
    <font>
      <b/>
      <sz val="12"/>
      <color rgb="FFFF0000"/>
      <name val="Arial"/>
      <family val="2"/>
    </font>
    <font>
      <b/>
      <u/>
      <sz val="12"/>
      <color rgb="FFFF0000"/>
      <name val="Arial"/>
      <family val="2"/>
    </font>
    <font>
      <b/>
      <sz val="11"/>
      <color theme="1"/>
      <name val="Calibri"/>
      <family val="2"/>
      <scheme val="minor"/>
    </font>
    <font>
      <sz val="11"/>
      <color theme="0"/>
      <name val="Calibri"/>
      <family val="2"/>
      <scheme val="minor"/>
    </font>
    <font>
      <sz val="10"/>
      <name val="Arial"/>
      <family val="2"/>
    </font>
    <font>
      <b/>
      <sz val="8"/>
      <color rgb="FFFF0000"/>
      <name val="Arial"/>
      <family val="2"/>
    </font>
    <font>
      <sz val="10"/>
      <color theme="0"/>
      <name val="Arial"/>
      <family val="2"/>
    </font>
    <font>
      <sz val="11"/>
      <color theme="9" tint="-0.249977111117893"/>
      <name val="Calibri"/>
      <family val="2"/>
      <scheme val="minor"/>
    </font>
    <font>
      <sz val="11"/>
      <color theme="9" tint="-0.249977111117893"/>
      <name val="Arial"/>
      <family val="2"/>
    </font>
    <font>
      <sz val="10"/>
      <color theme="1"/>
      <name val="Arial"/>
      <family val="2"/>
    </font>
    <font>
      <sz val="14"/>
      <color theme="1"/>
      <name val="Arial"/>
      <family val="2"/>
    </font>
    <font>
      <b/>
      <sz val="14"/>
      <color theme="1"/>
      <name val="Arial"/>
      <family val="2"/>
    </font>
    <font>
      <b/>
      <sz val="14"/>
      <name val="Arial"/>
      <family val="2"/>
    </font>
    <font>
      <b/>
      <sz val="8"/>
      <color rgb="FFFF0000"/>
      <name val="Calibri Light"/>
      <family val="1"/>
      <scheme val="major"/>
    </font>
    <font>
      <b/>
      <u/>
      <sz val="10"/>
      <name val="Arial"/>
      <family val="2"/>
    </font>
    <font>
      <sz val="11"/>
      <color rgb="FF000000"/>
      <name val="Arial"/>
      <family val="2"/>
    </font>
    <font>
      <b/>
      <sz val="10"/>
      <color rgb="FF000000"/>
      <name val="Arial"/>
      <family val="2"/>
    </font>
    <font>
      <sz val="14"/>
      <color rgb="FF000000"/>
      <name val="Arial"/>
      <family val="2"/>
    </font>
    <font>
      <b/>
      <sz val="16"/>
      <name val="Arial"/>
      <family val="2"/>
    </font>
    <font>
      <sz val="8"/>
      <name val="Times New Roman"/>
      <family val="1"/>
    </font>
    <font>
      <sz val="10"/>
      <name val="Times New Roman"/>
      <family val="1"/>
    </font>
    <font>
      <sz val="9"/>
      <name val="Times New Roman"/>
      <family val="1"/>
    </font>
    <font>
      <b/>
      <u/>
      <sz val="9"/>
      <name val="Times New Roman"/>
      <family val="1"/>
    </font>
    <font>
      <b/>
      <sz val="10"/>
      <name val="Times New Roman"/>
      <family val="1"/>
    </font>
    <font>
      <u/>
      <sz val="10"/>
      <name val="Times New Roman"/>
      <family val="1"/>
    </font>
    <font>
      <b/>
      <u/>
      <sz val="10"/>
      <name val="Times New Roman"/>
      <family val="1"/>
    </font>
    <font>
      <sz val="10"/>
      <color indexed="10"/>
      <name val="Times New Roman"/>
      <family val="1"/>
    </font>
    <font>
      <b/>
      <sz val="12"/>
      <color indexed="10"/>
      <name val="Times New Roman"/>
      <family val="1"/>
    </font>
    <font>
      <b/>
      <sz val="14"/>
      <name val="Times New Roman"/>
      <family val="1"/>
    </font>
    <font>
      <b/>
      <u/>
      <sz val="14"/>
      <name val="Times New Roman"/>
      <family val="1"/>
    </font>
    <font>
      <b/>
      <sz val="16"/>
      <name val="Times New Roman"/>
      <family val="1"/>
    </font>
    <font>
      <b/>
      <sz val="18"/>
      <name val="Times New Roman"/>
      <family val="1"/>
    </font>
  </fonts>
  <fills count="29">
    <fill>
      <patternFill patternType="none"/>
    </fill>
    <fill>
      <patternFill patternType="gray125"/>
    </fill>
    <fill>
      <patternFill patternType="solid">
        <fgColor rgb="FFE4DFEC"/>
        <bgColor rgb="FFFFFFFF"/>
      </patternFill>
    </fill>
    <fill>
      <patternFill patternType="solid">
        <fgColor rgb="FFF2DCDB"/>
        <bgColor rgb="FFFFFFFF"/>
      </patternFill>
    </fill>
    <fill>
      <patternFill patternType="solid">
        <fgColor rgb="FFDDD9C4"/>
        <bgColor rgb="FFFFFFFF"/>
      </patternFill>
    </fill>
    <fill>
      <patternFill patternType="solid">
        <fgColor rgb="FFC5D9F1"/>
        <bgColor rgb="FFFFFFFF"/>
      </patternFill>
    </fill>
    <fill>
      <patternFill patternType="solid">
        <fgColor rgb="FFEBF1DE"/>
        <bgColor rgb="FFFFFFFF"/>
      </patternFill>
    </fill>
    <fill>
      <patternFill patternType="solid">
        <fgColor rgb="FFFDE9D9"/>
        <bgColor rgb="FFFFFFFF"/>
      </patternFill>
    </fill>
    <fill>
      <patternFill patternType="solid">
        <fgColor theme="5" tint="0.79998168889431442"/>
        <bgColor indexed="9"/>
      </patternFill>
    </fill>
    <fill>
      <patternFill patternType="solid">
        <fgColor indexed="9"/>
        <bgColor indexed="9"/>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rgb="FFFFFFFF"/>
      </patternFill>
    </fill>
    <fill>
      <patternFill patternType="solid">
        <fgColor rgb="FFEBF1DE"/>
        <bgColor rgb="FF000000"/>
      </patternFill>
    </fill>
    <fill>
      <patternFill patternType="solid">
        <fgColor rgb="FFC5D9F1"/>
        <bgColor rgb="FF000000"/>
      </patternFill>
    </fill>
    <fill>
      <patternFill patternType="solid">
        <fgColor rgb="FFDDD9C4"/>
        <bgColor rgb="FF000000"/>
      </patternFill>
    </fill>
    <fill>
      <patternFill patternType="solid">
        <fgColor rgb="FFF2DCDB"/>
        <bgColor rgb="FF000000"/>
      </patternFill>
    </fill>
    <fill>
      <patternFill patternType="solid">
        <fgColor rgb="FFE4DFEC"/>
        <bgColor rgb="FF000000"/>
      </patternFill>
    </fill>
    <fill>
      <patternFill patternType="solid">
        <fgColor rgb="FFFDE9D9"/>
        <bgColor rgb="FF000000"/>
      </patternFill>
    </fill>
    <fill>
      <patternFill patternType="solid">
        <fgColor theme="5" tint="0.79998168889431442"/>
        <bgColor rgb="FFFFFFFF"/>
      </patternFill>
    </fill>
    <fill>
      <patternFill patternType="solid">
        <fgColor rgb="FFFFFF00"/>
        <bgColor indexed="64"/>
      </patternFill>
    </fill>
    <fill>
      <patternFill patternType="solid">
        <fgColor theme="9" tint="0.79998168889431442"/>
        <bgColor rgb="FF000000"/>
      </patternFill>
    </fill>
    <fill>
      <patternFill patternType="solid">
        <fgColor theme="4" tint="0.59999389629810485"/>
        <bgColor rgb="FF000000"/>
      </patternFill>
    </fill>
    <fill>
      <patternFill patternType="solid">
        <fgColor theme="7" tint="0.79998168889431442"/>
        <bgColor rgb="FF000000"/>
      </patternFill>
    </fill>
    <fill>
      <patternFill patternType="solid">
        <fgColor rgb="FFF1DBE3"/>
        <bgColor rgb="FF000000"/>
      </patternFill>
    </fill>
    <fill>
      <patternFill patternType="solid">
        <fgColor rgb="FFFFFFFF"/>
        <bgColor rgb="FF000000"/>
      </patternFill>
    </fill>
  </fills>
  <borders count="5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auto="1"/>
      </right>
      <top style="medium">
        <color indexed="64"/>
      </top>
      <bottom style="thin">
        <color auto="1"/>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style="thin">
        <color indexed="64"/>
      </top>
      <bottom/>
      <diagonal/>
    </border>
    <border>
      <left/>
      <right/>
      <top style="thin">
        <color indexed="64"/>
      </top>
      <bottom style="double">
        <color indexed="64"/>
      </bottom>
      <diagonal/>
    </border>
    <border>
      <left/>
      <right/>
      <top/>
      <bottom style="thin">
        <color indexed="8"/>
      </bottom>
      <diagonal/>
    </border>
  </borders>
  <cellStyleXfs count="6">
    <xf numFmtId="0" fontId="0" fillId="0" borderId="0"/>
    <xf numFmtId="43" fontId="1" fillId="0" borderId="0" applyFont="0" applyFill="0" applyBorder="0" applyAlignment="0" applyProtection="0"/>
    <xf numFmtId="0" fontId="18" fillId="0" borderId="0"/>
    <xf numFmtId="9" fontId="18" fillId="0" borderId="0" applyFont="0" applyFill="0" applyBorder="0" applyAlignment="0" applyProtection="0"/>
    <xf numFmtId="37" fontId="33" fillId="0" borderId="0"/>
    <xf numFmtId="43" fontId="34" fillId="0" borderId="0" applyFont="0" applyFill="0" applyBorder="0" applyAlignment="0" applyProtection="0"/>
  </cellStyleXfs>
  <cellXfs count="510">
    <xf numFmtId="0" fontId="0" fillId="0" borderId="0" xfId="0"/>
    <xf numFmtId="0" fontId="2" fillId="0" borderId="0" xfId="0" applyFont="1"/>
    <xf numFmtId="164" fontId="2" fillId="0" borderId="0" xfId="0" applyNumberFormat="1" applyFont="1"/>
    <xf numFmtId="0" fontId="3" fillId="0" borderId="0" xfId="0" applyFont="1"/>
    <xf numFmtId="0" fontId="4" fillId="0" borderId="0" xfId="0" applyFont="1"/>
    <xf numFmtId="0" fontId="6" fillId="8" borderId="0" xfId="0" applyFont="1" applyFill="1"/>
    <xf numFmtId="0" fontId="9" fillId="8" borderId="7" xfId="0" applyFont="1" applyFill="1" applyBorder="1"/>
    <xf numFmtId="0" fontId="9" fillId="9" borderId="0" xfId="0" applyFont="1" applyFill="1"/>
    <xf numFmtId="0" fontId="8" fillId="9" borderId="0" xfId="0" applyFont="1" applyFill="1"/>
    <xf numFmtId="0" fontId="8" fillId="9" borderId="11" xfId="0" applyFont="1" applyFill="1" applyBorder="1"/>
    <xf numFmtId="0" fontId="9" fillId="9" borderId="15" xfId="0" applyFont="1" applyFill="1" applyBorder="1"/>
    <xf numFmtId="3" fontId="9" fillId="0" borderId="16" xfId="0" applyNumberFormat="1" applyFont="1" applyBorder="1"/>
    <xf numFmtId="165" fontId="9" fillId="0" borderId="17" xfId="0" applyNumberFormat="1" applyFont="1" applyBorder="1"/>
    <xf numFmtId="165" fontId="9" fillId="10" borderId="17" xfId="0" applyNumberFormat="1" applyFont="1" applyFill="1" applyBorder="1"/>
    <xf numFmtId="165" fontId="9" fillId="11" borderId="17" xfId="0" applyNumberFormat="1" applyFont="1" applyFill="1" applyBorder="1"/>
    <xf numFmtId="164" fontId="9" fillId="12" borderId="18" xfId="1" applyNumberFormat="1" applyFont="1" applyFill="1" applyBorder="1" applyProtection="1"/>
    <xf numFmtId="164" fontId="9" fillId="0" borderId="18" xfId="1" applyNumberFormat="1" applyFont="1" applyFill="1" applyBorder="1" applyProtection="1"/>
    <xf numFmtId="165" fontId="9" fillId="13" borderId="17" xfId="0" applyNumberFormat="1" applyFont="1" applyFill="1" applyBorder="1"/>
    <xf numFmtId="3" fontId="9" fillId="0" borderId="16" xfId="0" applyNumberFormat="1" applyFont="1" applyBorder="1" applyProtection="1">
      <protection locked="0"/>
    </xf>
    <xf numFmtId="165" fontId="9" fillId="0" borderId="17" xfId="0" applyNumberFormat="1" applyFont="1" applyBorder="1" applyProtection="1">
      <protection locked="0"/>
    </xf>
    <xf numFmtId="0" fontId="8" fillId="9" borderId="15" xfId="0" applyFont="1" applyFill="1" applyBorder="1"/>
    <xf numFmtId="3" fontId="9" fillId="11" borderId="16" xfId="0" applyNumberFormat="1" applyFont="1" applyFill="1" applyBorder="1"/>
    <xf numFmtId="164" fontId="9" fillId="11" borderId="17" xfId="0" applyNumberFormat="1" applyFont="1" applyFill="1" applyBorder="1"/>
    <xf numFmtId="164" fontId="9" fillId="11" borderId="18" xfId="1" applyNumberFormat="1" applyFont="1" applyFill="1" applyBorder="1" applyProtection="1"/>
    <xf numFmtId="3" fontId="9" fillId="13" borderId="16" xfId="0" applyNumberFormat="1" applyFont="1" applyFill="1" applyBorder="1"/>
    <xf numFmtId="164" fontId="9" fillId="13" borderId="18" xfId="1" applyNumberFormat="1" applyFont="1" applyFill="1" applyBorder="1" applyProtection="1"/>
    <xf numFmtId="0" fontId="9" fillId="0" borderId="0" xfId="0" applyFont="1" applyAlignment="1">
      <alignment horizontal="center" vertical="center"/>
    </xf>
    <xf numFmtId="0" fontId="8" fillId="0" borderId="0" xfId="0" applyFont="1"/>
    <xf numFmtId="3" fontId="9" fillId="0" borderId="19" xfId="0" applyNumberFormat="1" applyFont="1" applyBorder="1"/>
    <xf numFmtId="165" fontId="9" fillId="0" borderId="0" xfId="0" applyNumberFormat="1" applyFont="1"/>
    <xf numFmtId="164" fontId="9" fillId="0" borderId="20" xfId="1" applyNumberFormat="1" applyFont="1" applyFill="1" applyBorder="1" applyProtection="1"/>
    <xf numFmtId="165" fontId="10" fillId="0" borderId="0" xfId="0" applyNumberFormat="1" applyFont="1"/>
    <xf numFmtId="164" fontId="11" fillId="0" borderId="20" xfId="1" applyNumberFormat="1" applyFont="1" applyFill="1" applyBorder="1" applyProtection="1"/>
    <xf numFmtId="164" fontId="11" fillId="0" borderId="21" xfId="1" applyNumberFormat="1" applyFont="1" applyFill="1" applyBorder="1" applyProtection="1"/>
    <xf numFmtId="0" fontId="9" fillId="9" borderId="22" xfId="0" applyFont="1" applyFill="1" applyBorder="1"/>
    <xf numFmtId="3" fontId="9" fillId="0" borderId="17" xfId="0" applyNumberFormat="1" applyFont="1" applyBorder="1"/>
    <xf numFmtId="0" fontId="8" fillId="9" borderId="22" xfId="0" applyFont="1" applyFill="1" applyBorder="1"/>
    <xf numFmtId="0" fontId="12" fillId="0" borderId="0" xfId="0" applyFont="1"/>
    <xf numFmtId="164" fontId="9" fillId="0" borderId="0" xfId="0" applyNumberFormat="1" applyFont="1"/>
    <xf numFmtId="3" fontId="9" fillId="0" borderId="0" xfId="0" applyNumberFormat="1" applyFont="1"/>
    <xf numFmtId="164" fontId="9" fillId="0" borderId="20" xfId="0" applyNumberFormat="1" applyFont="1" applyBorder="1"/>
    <xf numFmtId="0" fontId="13" fillId="0" borderId="0" xfId="0" applyFont="1" applyAlignment="1">
      <alignment horizontal="left" indent="2"/>
    </xf>
    <xf numFmtId="164" fontId="9" fillId="0" borderId="17" xfId="0" applyNumberFormat="1" applyFont="1" applyBorder="1"/>
    <xf numFmtId="164" fontId="9" fillId="0" borderId="18" xfId="0" applyNumberFormat="1" applyFont="1" applyBorder="1"/>
    <xf numFmtId="164" fontId="9" fillId="11" borderId="18" xfId="0" applyNumberFormat="1" applyFont="1" applyFill="1" applyBorder="1"/>
    <xf numFmtId="164" fontId="9" fillId="13" borderId="18" xfId="0" applyNumberFormat="1" applyFont="1" applyFill="1" applyBorder="1"/>
    <xf numFmtId="0" fontId="0" fillId="14" borderId="0" xfId="0" applyFill="1"/>
    <xf numFmtId="3" fontId="0" fillId="14" borderId="19" xfId="0" applyNumberFormat="1" applyFill="1" applyBorder="1"/>
    <xf numFmtId="164" fontId="0" fillId="14" borderId="0" xfId="0" applyNumberFormat="1" applyFill="1"/>
    <xf numFmtId="3" fontId="0" fillId="14" borderId="0" xfId="0" applyNumberFormat="1" applyFill="1"/>
    <xf numFmtId="164" fontId="0" fillId="14" borderId="20" xfId="0" applyNumberFormat="1" applyFill="1" applyBorder="1"/>
    <xf numFmtId="3" fontId="0" fillId="0" borderId="19" xfId="0" applyNumberFormat="1" applyBorder="1"/>
    <xf numFmtId="164" fontId="0" fillId="0" borderId="0" xfId="0" applyNumberFormat="1"/>
    <xf numFmtId="3" fontId="0" fillId="0" borderId="0" xfId="0" applyNumberFormat="1"/>
    <xf numFmtId="164" fontId="0" fillId="0" borderId="20" xfId="0" applyNumberFormat="1" applyBorder="1"/>
    <xf numFmtId="164" fontId="9" fillId="10" borderId="17" xfId="0" applyNumberFormat="1" applyFont="1" applyFill="1" applyBorder="1"/>
    <xf numFmtId="164" fontId="9" fillId="10" borderId="18" xfId="0" applyNumberFormat="1" applyFont="1" applyFill="1" applyBorder="1"/>
    <xf numFmtId="3" fontId="9" fillId="11" borderId="17" xfId="0" applyNumberFormat="1" applyFont="1" applyFill="1" applyBorder="1"/>
    <xf numFmtId="0" fontId="0" fillId="0" borderId="15" xfId="0" applyBorder="1"/>
    <xf numFmtId="3" fontId="0" fillId="0" borderId="23" xfId="0" applyNumberFormat="1" applyBorder="1"/>
    <xf numFmtId="164" fontId="0" fillId="0" borderId="15" xfId="0" applyNumberFormat="1" applyBorder="1"/>
    <xf numFmtId="3" fontId="0" fillId="0" borderId="15" xfId="0" applyNumberFormat="1" applyBorder="1"/>
    <xf numFmtId="164" fontId="0" fillId="0" borderId="21" xfId="0" applyNumberFormat="1" applyBorder="1"/>
    <xf numFmtId="165" fontId="0" fillId="0" borderId="15" xfId="0" applyNumberFormat="1" applyBorder="1"/>
    <xf numFmtId="0" fontId="9" fillId="9" borderId="0" xfId="0" applyFont="1" applyFill="1" applyAlignment="1">
      <alignment horizontal="center" vertical="center"/>
    </xf>
    <xf numFmtId="0" fontId="6" fillId="0" borderId="0" xfId="0" applyFont="1"/>
    <xf numFmtId="164" fontId="6" fillId="0" borderId="0" xfId="0" applyNumberFormat="1" applyFont="1"/>
    <xf numFmtId="0" fontId="9" fillId="0" borderId="0" xfId="0" applyFont="1"/>
    <xf numFmtId="164" fontId="9" fillId="0" borderId="18" xfId="1" applyNumberFormat="1" applyFont="1" applyFill="1" applyBorder="1" applyProtection="1">
      <protection locked="0"/>
    </xf>
    <xf numFmtId="164" fontId="9" fillId="0" borderId="18" xfId="0" applyNumberFormat="1" applyFont="1" applyBorder="1" applyProtection="1">
      <protection locked="0"/>
    </xf>
    <xf numFmtId="0" fontId="0" fillId="9" borderId="0" xfId="0" applyFill="1"/>
    <xf numFmtId="0" fontId="0" fillId="9" borderId="0" xfId="0" applyFill="1" applyAlignment="1">
      <alignment horizontal="center"/>
    </xf>
    <xf numFmtId="0" fontId="18" fillId="9" borderId="0" xfId="2" applyFill="1"/>
    <xf numFmtId="0" fontId="0" fillId="9" borderId="0" xfId="0" applyFill="1" applyAlignment="1">
      <alignment horizontal="left" wrapText="1"/>
    </xf>
    <xf numFmtId="0" fontId="0" fillId="9" borderId="0" xfId="0" applyFill="1" applyAlignment="1">
      <alignment horizontal="left" vertical="top" wrapText="1"/>
    </xf>
    <xf numFmtId="0" fontId="16" fillId="9" borderId="0" xfId="0" applyFont="1" applyFill="1"/>
    <xf numFmtId="3" fontId="16" fillId="9" borderId="0" xfId="0" applyNumberFormat="1" applyFont="1" applyFill="1"/>
    <xf numFmtId="0" fontId="16" fillId="9" borderId="0" xfId="0" applyFont="1" applyFill="1" applyAlignment="1">
      <alignment horizontal="center"/>
    </xf>
    <xf numFmtId="0" fontId="6" fillId="9" borderId="0" xfId="0" applyFont="1" applyFill="1" applyAlignment="1">
      <alignment wrapText="1"/>
    </xf>
    <xf numFmtId="3" fontId="0" fillId="9" borderId="0" xfId="0" applyNumberFormat="1" applyFill="1"/>
    <xf numFmtId="0" fontId="9" fillId="9" borderId="0" xfId="0" applyFont="1" applyFill="1" applyAlignment="1">
      <alignment wrapText="1"/>
    </xf>
    <xf numFmtId="164" fontId="12" fillId="0" borderId="17" xfId="0" applyNumberFormat="1" applyFont="1" applyBorder="1"/>
    <xf numFmtId="0" fontId="0" fillId="9" borderId="17" xfId="0" applyFill="1" applyBorder="1"/>
    <xf numFmtId="0" fontId="0" fillId="9" borderId="17" xfId="0" applyFill="1" applyBorder="1" applyAlignment="1">
      <alignment horizontal="right" indent="1"/>
    </xf>
    <xf numFmtId="166" fontId="0" fillId="9" borderId="17" xfId="0" applyNumberFormat="1" applyFill="1" applyBorder="1" applyAlignment="1">
      <alignment horizontal="right" indent="1"/>
    </xf>
    <xf numFmtId="166" fontId="9" fillId="9" borderId="17" xfId="0" applyNumberFormat="1" applyFont="1" applyFill="1" applyBorder="1" applyAlignment="1">
      <alignment horizontal="right" indent="1"/>
    </xf>
    <xf numFmtId="0" fontId="0" fillId="9" borderId="17" xfId="0" applyFill="1" applyBorder="1" applyAlignment="1">
      <alignment horizontal="center"/>
    </xf>
    <xf numFmtId="0" fontId="19" fillId="0" borderId="17" xfId="0" applyFont="1" applyBorder="1" applyAlignment="1">
      <alignment horizontal="left" indent="1"/>
    </xf>
    <xf numFmtId="164" fontId="12" fillId="0" borderId="17" xfId="0" applyNumberFormat="1" applyFont="1" applyBorder="1" applyProtection="1">
      <protection locked="0"/>
    </xf>
    <xf numFmtId="0" fontId="12" fillId="0" borderId="17" xfId="0" applyFont="1" applyBorder="1" applyProtection="1">
      <protection locked="0"/>
    </xf>
    <xf numFmtId="166" fontId="9" fillId="9" borderId="17" xfId="0" applyNumberFormat="1" applyFont="1" applyFill="1" applyBorder="1" applyAlignment="1" applyProtection="1">
      <alignment horizontal="right" indent="1"/>
      <protection locked="0"/>
    </xf>
    <xf numFmtId="0" fontId="12" fillId="0" borderId="17" xfId="0" applyFont="1" applyBorder="1"/>
    <xf numFmtId="166" fontId="12" fillId="0" borderId="17" xfId="0" applyNumberFormat="1" applyFont="1" applyBorder="1" applyAlignment="1">
      <alignment horizontal="right" indent="1"/>
    </xf>
    <xf numFmtId="0" fontId="12" fillId="0" borderId="17" xfId="0" applyFont="1" applyBorder="1" applyAlignment="1" applyProtection="1">
      <alignment horizontal="center"/>
      <protection locked="0"/>
    </xf>
    <xf numFmtId="0" fontId="12" fillId="0" borderId="17" xfId="0" applyFont="1" applyBorder="1" applyAlignment="1" applyProtection="1">
      <alignment horizontal="left" indent="1"/>
      <protection locked="0"/>
    </xf>
    <xf numFmtId="166" fontId="9" fillId="0" borderId="17" xfId="0" applyNumberFormat="1" applyFont="1" applyBorder="1" applyAlignment="1" applyProtection="1">
      <alignment horizontal="right" indent="1"/>
      <protection locked="0"/>
    </xf>
    <xf numFmtId="0" fontId="12" fillId="0" borderId="17" xfId="0" applyFont="1" applyBorder="1" applyAlignment="1">
      <alignment horizontal="center"/>
    </xf>
    <xf numFmtId="0" fontId="12" fillId="0" borderId="17" xfId="0" applyFont="1" applyBorder="1" applyAlignment="1">
      <alignment horizontal="left" indent="1"/>
    </xf>
    <xf numFmtId="164" fontId="12" fillId="0" borderId="25" xfId="0" applyNumberFormat="1" applyFont="1" applyBorder="1"/>
    <xf numFmtId="164" fontId="12" fillId="0" borderId="26" xfId="0" applyNumberFormat="1" applyFont="1" applyBorder="1"/>
    <xf numFmtId="0" fontId="12" fillId="0" borderId="26" xfId="0" applyFont="1" applyBorder="1"/>
    <xf numFmtId="166" fontId="12" fillId="0" borderId="26" xfId="0" applyNumberFormat="1" applyFont="1" applyBorder="1" applyAlignment="1">
      <alignment horizontal="right" indent="1"/>
    </xf>
    <xf numFmtId="0" fontId="12" fillId="0" borderId="26" xfId="0" applyFont="1" applyBorder="1" applyAlignment="1">
      <alignment horizontal="center"/>
    </xf>
    <xf numFmtId="0" fontId="13" fillId="0" borderId="27" xfId="0" applyFont="1" applyBorder="1"/>
    <xf numFmtId="164" fontId="17" fillId="9" borderId="0" xfId="0" applyNumberFormat="1" applyFont="1" applyFill="1"/>
    <xf numFmtId="0" fontId="17" fillId="9" borderId="0" xfId="0" applyFont="1" applyFill="1"/>
    <xf numFmtId="166" fontId="17" fillId="9" borderId="0" xfId="0" applyNumberFormat="1" applyFont="1" applyFill="1" applyAlignment="1">
      <alignment horizontal="right" indent="1"/>
    </xf>
    <xf numFmtId="0" fontId="17" fillId="9" borderId="0" xfId="0" applyFont="1" applyFill="1" applyAlignment="1">
      <alignment horizontal="center"/>
    </xf>
    <xf numFmtId="0" fontId="20" fillId="9" borderId="0" xfId="0" applyFont="1" applyFill="1"/>
    <xf numFmtId="0" fontId="0" fillId="12" borderId="0" xfId="0" applyFill="1"/>
    <xf numFmtId="164" fontId="12" fillId="11" borderId="17" xfId="0" applyNumberFormat="1" applyFont="1" applyFill="1" applyBorder="1"/>
    <xf numFmtId="166" fontId="0" fillId="12" borderId="0" xfId="0" applyNumberFormat="1" applyFill="1" applyAlignment="1">
      <alignment horizontal="right" indent="1"/>
    </xf>
    <xf numFmtId="166" fontId="0" fillId="0" borderId="0" xfId="0" applyNumberFormat="1" applyAlignment="1">
      <alignment horizontal="right" indent="1"/>
    </xf>
    <xf numFmtId="0" fontId="21" fillId="0" borderId="0" xfId="0" applyFont="1"/>
    <xf numFmtId="166" fontId="22" fillId="0" borderId="0" xfId="0" applyNumberFormat="1" applyFont="1" applyAlignment="1">
      <alignment horizontal="right" indent="1"/>
    </xf>
    <xf numFmtId="4" fontId="22" fillId="0" borderId="0" xfId="0" applyNumberFormat="1" applyFont="1" applyAlignment="1">
      <alignment horizontal="right" indent="1"/>
    </xf>
    <xf numFmtId="0" fontId="12" fillId="0" borderId="0" xfId="0" applyFont="1" applyAlignment="1">
      <alignment horizontal="center" wrapText="1"/>
    </xf>
    <xf numFmtId="0" fontId="12" fillId="12" borderId="0" xfId="0" applyFont="1" applyFill="1" applyAlignment="1">
      <alignment wrapText="1"/>
    </xf>
    <xf numFmtId="0" fontId="12" fillId="12" borderId="17" xfId="0" applyFont="1" applyFill="1" applyBorder="1" applyAlignment="1">
      <alignment horizontal="left" vertical="center" wrapText="1"/>
    </xf>
    <xf numFmtId="164" fontId="12" fillId="0" borderId="0" xfId="0" applyNumberFormat="1" applyFont="1"/>
    <xf numFmtId="0" fontId="12" fillId="0" borderId="0" xfId="0" applyFont="1" applyAlignment="1">
      <alignment wrapText="1"/>
    </xf>
    <xf numFmtId="0" fontId="12" fillId="0" borderId="0" xfId="0" applyFont="1" applyAlignment="1">
      <alignment horizontal="left" vertical="center" wrapText="1"/>
    </xf>
    <xf numFmtId="166" fontId="12" fillId="0" borderId="0" xfId="0" applyNumberFormat="1" applyFont="1" applyAlignment="1">
      <alignment horizontal="right" indent="1"/>
    </xf>
    <xf numFmtId="0" fontId="12" fillId="0" borderId="0" xfId="0" applyFont="1" applyAlignment="1">
      <alignment horizontal="center"/>
    </xf>
    <xf numFmtId="166" fontId="12" fillId="0" borderId="17" xfId="0" applyNumberFormat="1" applyFont="1" applyBorder="1" applyAlignment="1" applyProtection="1">
      <alignment horizontal="right" indent="1"/>
      <protection locked="0"/>
    </xf>
    <xf numFmtId="4" fontId="12" fillId="0" borderId="28" xfId="0" applyNumberFormat="1" applyFont="1" applyBorder="1"/>
    <xf numFmtId="4" fontId="12" fillId="0" borderId="29" xfId="0" applyNumberFormat="1" applyFont="1" applyBorder="1"/>
    <xf numFmtId="4" fontId="12" fillId="0" borderId="11" xfId="0" applyNumberFormat="1" applyFont="1" applyBorder="1"/>
    <xf numFmtId="0" fontId="12" fillId="0" borderId="28" xfId="0" applyFont="1" applyBorder="1"/>
    <xf numFmtId="0" fontId="12" fillId="0" borderId="11" xfId="0" applyFont="1" applyBorder="1"/>
    <xf numFmtId="4" fontId="12" fillId="0" borderId="30" xfId="0" applyNumberFormat="1" applyFont="1" applyBorder="1"/>
    <xf numFmtId="0" fontId="2" fillId="15" borderId="0" xfId="0" applyFont="1" applyFill="1" applyAlignment="1">
      <alignment horizontal="center" vertical="center"/>
    </xf>
    <xf numFmtId="0" fontId="2" fillId="15" borderId="0" xfId="0" applyFont="1" applyFill="1" applyAlignment="1">
      <alignment horizontal="center" vertical="center" wrapText="1"/>
    </xf>
    <xf numFmtId="0" fontId="8" fillId="16" borderId="7"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8" fillId="20" borderId="7"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15" borderId="31" xfId="0" applyFont="1" applyFill="1" applyBorder="1" applyAlignment="1">
      <alignment horizontal="center" vertical="center" wrapText="1"/>
    </xf>
    <xf numFmtId="0" fontId="8" fillId="15" borderId="32" xfId="0" applyFont="1" applyFill="1" applyBorder="1" applyAlignment="1">
      <alignment horizontal="center" vertical="center" wrapText="1"/>
    </xf>
    <xf numFmtId="0" fontId="8" fillId="15" borderId="33" xfId="0" applyFont="1" applyFill="1" applyBorder="1" applyAlignment="1">
      <alignment horizontal="center" vertical="center" wrapText="1"/>
    </xf>
    <xf numFmtId="0" fontId="8" fillId="15" borderId="34" xfId="0" applyFont="1" applyFill="1" applyBorder="1" applyAlignment="1">
      <alignment horizontal="center" vertical="center" wrapText="1"/>
    </xf>
    <xf numFmtId="0" fontId="13" fillId="15" borderId="33" xfId="0" applyFont="1" applyFill="1" applyBorder="1" applyAlignment="1">
      <alignment horizontal="center" vertical="center" wrapText="1"/>
    </xf>
    <xf numFmtId="0" fontId="2" fillId="15" borderId="0" xfId="0" applyFont="1" applyFill="1" applyAlignment="1">
      <alignment wrapText="1"/>
    </xf>
    <xf numFmtId="0" fontId="2" fillId="15" borderId="19" xfId="0" applyFont="1" applyFill="1" applyBorder="1"/>
    <xf numFmtId="0" fontId="8" fillId="15" borderId="35" xfId="0" applyFont="1" applyFill="1" applyBorder="1"/>
    <xf numFmtId="0" fontId="8" fillId="15" borderId="36" xfId="0" applyFont="1" applyFill="1" applyBorder="1"/>
    <xf numFmtId="0" fontId="8" fillId="15" borderId="37" xfId="0" applyFont="1" applyFill="1" applyBorder="1"/>
    <xf numFmtId="0" fontId="2" fillId="15" borderId="36" xfId="0" applyFont="1" applyFill="1" applyBorder="1" applyAlignment="1">
      <alignment wrapText="1"/>
    </xf>
    <xf numFmtId="0" fontId="8" fillId="15" borderId="0" xfId="0" applyFont="1" applyFill="1" applyAlignment="1">
      <alignment horizontal="center"/>
    </xf>
    <xf numFmtId="0" fontId="2" fillId="15" borderId="19" xfId="0" applyFont="1" applyFill="1" applyBorder="1" applyAlignment="1">
      <alignment wrapText="1"/>
    </xf>
    <xf numFmtId="0" fontId="8" fillId="0" borderId="38" xfId="0" applyFont="1" applyBorder="1" applyAlignment="1">
      <alignment horizontal="center" vertical="center" wrapText="1"/>
    </xf>
    <xf numFmtId="0" fontId="8" fillId="15" borderId="20" xfId="0" applyFont="1" applyFill="1" applyBorder="1" applyAlignment="1">
      <alignment horizontal="center" wrapText="1"/>
    </xf>
    <xf numFmtId="0" fontId="8" fillId="15" borderId="0" xfId="0" applyFont="1" applyFill="1" applyAlignment="1">
      <alignment wrapText="1"/>
    </xf>
    <xf numFmtId="0" fontId="23" fillId="0" borderId="0" xfId="0" applyFont="1"/>
    <xf numFmtId="0" fontId="9" fillId="12" borderId="0" xfId="0" applyFont="1" applyFill="1"/>
    <xf numFmtId="0" fontId="23" fillId="12" borderId="0" xfId="0" applyFont="1" applyFill="1"/>
    <xf numFmtId="0" fontId="6" fillId="12" borderId="0" xfId="0" applyFont="1" applyFill="1"/>
    <xf numFmtId="0" fontId="7" fillId="12" borderId="0" xfId="0" applyFont="1" applyFill="1"/>
    <xf numFmtId="0" fontId="9" fillId="12" borderId="0" xfId="0" applyFont="1" applyFill="1" applyAlignment="1">
      <alignment horizontal="right" indent="1"/>
    </xf>
    <xf numFmtId="0" fontId="23" fillId="12" borderId="0" xfId="0" applyFont="1" applyFill="1" applyAlignment="1">
      <alignment horizontal="right" indent="1"/>
    </xf>
    <xf numFmtId="0" fontId="9" fillId="0" borderId="0" xfId="0" applyFont="1" applyAlignment="1">
      <alignment horizontal="right" indent="1"/>
    </xf>
    <xf numFmtId="0" fontId="23" fillId="0" borderId="0" xfId="0" applyFont="1" applyAlignment="1">
      <alignment horizontal="right" indent="1"/>
    </xf>
    <xf numFmtId="167" fontId="18" fillId="11" borderId="15" xfId="0" applyNumberFormat="1" applyFont="1" applyFill="1" applyBorder="1" applyAlignment="1">
      <alignment horizontal="right" vertical="center" indent="1"/>
    </xf>
    <xf numFmtId="167" fontId="18" fillId="11" borderId="40" xfId="0" applyNumberFormat="1" applyFont="1" applyFill="1" applyBorder="1" applyAlignment="1">
      <alignment horizontal="right" vertical="center" indent="1"/>
    </xf>
    <xf numFmtId="167" fontId="18" fillId="11" borderId="24" xfId="0" applyNumberFormat="1" applyFont="1" applyFill="1" applyBorder="1" applyAlignment="1">
      <alignment horizontal="right" vertical="center" indent="1"/>
    </xf>
    <xf numFmtId="0" fontId="18" fillId="0" borderId="20" xfId="0" applyFont="1" applyBorder="1" applyAlignment="1">
      <alignment vertical="center" wrapText="1"/>
    </xf>
    <xf numFmtId="167" fontId="18" fillId="11" borderId="15" xfId="3" applyNumberFormat="1" applyFont="1" applyFill="1" applyBorder="1" applyAlignment="1" applyProtection="1">
      <alignment horizontal="right" vertical="center" indent="1"/>
    </xf>
    <xf numFmtId="167" fontId="18" fillId="11" borderId="40" xfId="3" applyNumberFormat="1" applyFont="1" applyFill="1" applyBorder="1" applyAlignment="1" applyProtection="1">
      <alignment horizontal="right" vertical="center" indent="1"/>
    </xf>
    <xf numFmtId="167" fontId="18" fillId="11" borderId="24" xfId="3" applyNumberFormat="1" applyFont="1" applyFill="1" applyBorder="1" applyAlignment="1" applyProtection="1">
      <alignment horizontal="right" vertical="center" indent="1"/>
    </xf>
    <xf numFmtId="3" fontId="23" fillId="12" borderId="0" xfId="0" applyNumberFormat="1" applyFont="1" applyFill="1"/>
    <xf numFmtId="164" fontId="18" fillId="0" borderId="15" xfId="0" applyNumberFormat="1" applyFont="1" applyFill="1" applyBorder="1" applyAlignment="1" applyProtection="1">
      <alignment horizontal="right" vertical="center" indent="1"/>
      <protection locked="0"/>
    </xf>
    <xf numFmtId="164" fontId="18" fillId="0" borderId="15" xfId="0" applyNumberFormat="1" applyFont="1" applyBorder="1" applyAlignment="1">
      <alignment horizontal="right" vertical="center" indent="1"/>
    </xf>
    <xf numFmtId="164" fontId="18" fillId="0" borderId="40" xfId="0" applyNumberFormat="1" applyFont="1" applyBorder="1" applyAlignment="1">
      <alignment horizontal="right" vertical="center" indent="1"/>
    </xf>
    <xf numFmtId="164" fontId="18" fillId="0" borderId="24" xfId="0" applyNumberFormat="1" applyFont="1" applyBorder="1" applyAlignment="1">
      <alignment horizontal="right" vertical="center" indent="1"/>
    </xf>
    <xf numFmtId="3" fontId="18" fillId="0" borderId="20" xfId="0" applyNumberFormat="1" applyFont="1" applyBorder="1" applyAlignment="1">
      <alignment vertical="center" wrapText="1"/>
    </xf>
    <xf numFmtId="164" fontId="18" fillId="11" borderId="24" xfId="0" applyNumberFormat="1" applyFont="1" applyFill="1" applyBorder="1" applyAlignment="1">
      <alignment horizontal="right" vertical="center" indent="1"/>
    </xf>
    <xf numFmtId="164" fontId="18" fillId="11" borderId="44" xfId="0" applyNumberFormat="1" applyFont="1" applyFill="1" applyBorder="1" applyAlignment="1">
      <alignment horizontal="right" vertical="center" indent="1"/>
    </xf>
    <xf numFmtId="164" fontId="18" fillId="11" borderId="15" xfId="0" applyNumberFormat="1" applyFont="1" applyFill="1" applyBorder="1" applyAlignment="1">
      <alignment horizontal="right" vertical="center" indent="1"/>
    </xf>
    <xf numFmtId="164" fontId="18" fillId="11" borderId="40" xfId="0" applyNumberFormat="1" applyFont="1" applyFill="1" applyBorder="1" applyAlignment="1">
      <alignment horizontal="right" vertical="center" indent="1"/>
    </xf>
    <xf numFmtId="3" fontId="18" fillId="0" borderId="15" xfId="0" applyNumberFormat="1" applyFont="1" applyBorder="1" applyAlignment="1" applyProtection="1">
      <alignment horizontal="right" vertical="center" indent="1"/>
      <protection locked="0"/>
    </xf>
    <xf numFmtId="3" fontId="18" fillId="0" borderId="15" xfId="0" applyNumberFormat="1" applyFont="1" applyBorder="1" applyAlignment="1">
      <alignment horizontal="right" vertical="center" indent="1"/>
    </xf>
    <xf numFmtId="3" fontId="18" fillId="0" borderId="40" xfId="0" applyNumberFormat="1" applyFont="1" applyBorder="1" applyAlignment="1">
      <alignment horizontal="right" vertical="center" indent="1"/>
    </xf>
    <xf numFmtId="3" fontId="18" fillId="0" borderId="24" xfId="0" applyNumberFormat="1" applyFont="1" applyBorder="1" applyAlignment="1">
      <alignment horizontal="right" vertical="center" indent="1"/>
    </xf>
    <xf numFmtId="3" fontId="18" fillId="0" borderId="15" xfId="0" applyNumberFormat="1" applyFont="1" applyFill="1" applyBorder="1" applyAlignment="1" applyProtection="1">
      <alignment horizontal="right" vertical="center" indent="1"/>
      <protection locked="0"/>
    </xf>
    <xf numFmtId="0" fontId="24" fillId="12" borderId="0" xfId="0" applyFont="1" applyFill="1" applyAlignment="1">
      <alignment horizontal="center" wrapText="1"/>
    </xf>
    <xf numFmtId="0" fontId="26" fillId="0" borderId="24" xfId="0" applyFont="1" applyBorder="1" applyAlignment="1">
      <alignment horizontal="center" wrapText="1"/>
    </xf>
    <xf numFmtId="0" fontId="26" fillId="0" borderId="44" xfId="0" applyFont="1" applyBorder="1" applyAlignment="1">
      <alignment horizontal="center" wrapText="1"/>
    </xf>
    <xf numFmtId="0" fontId="8" fillId="0" borderId="24" xfId="0" applyFont="1" applyBorder="1" applyAlignment="1">
      <alignment horizontal="center" wrapText="1"/>
    </xf>
    <xf numFmtId="0" fontId="26" fillId="0" borderId="6" xfId="0" applyFont="1" applyBorder="1" applyAlignment="1">
      <alignment horizontal="left" wrapText="1"/>
    </xf>
    <xf numFmtId="0" fontId="23" fillId="0" borderId="0" xfId="0" applyFont="1" applyAlignment="1">
      <alignment wrapText="1"/>
    </xf>
    <xf numFmtId="164" fontId="23" fillId="11" borderId="41" xfId="0" applyNumberFormat="1" applyFont="1" applyFill="1" applyBorder="1" applyAlignment="1">
      <alignment horizontal="right" indent="1"/>
    </xf>
    <xf numFmtId="164" fontId="23" fillId="11" borderId="0" xfId="0" applyNumberFormat="1" applyFont="1" applyFill="1" applyAlignment="1">
      <alignment horizontal="right" indent="1"/>
    </xf>
    <xf numFmtId="164" fontId="23" fillId="0" borderId="0" xfId="0" applyNumberFormat="1" applyFont="1" applyFill="1" applyAlignment="1">
      <alignment horizontal="right" indent="1"/>
    </xf>
    <xf numFmtId="164" fontId="23" fillId="11" borderId="9" xfId="0" applyNumberFormat="1" applyFont="1" applyFill="1" applyBorder="1" applyAlignment="1">
      <alignment horizontal="right" indent="1"/>
    </xf>
    <xf numFmtId="3" fontId="23" fillId="11" borderId="0" xfId="0" applyNumberFormat="1" applyFont="1" applyFill="1" applyAlignment="1">
      <alignment horizontal="right" indent="1"/>
    </xf>
    <xf numFmtId="164" fontId="23" fillId="11" borderId="43" xfId="0" applyNumberFormat="1" applyFont="1" applyFill="1" applyBorder="1" applyAlignment="1">
      <alignment horizontal="right" indent="1"/>
    </xf>
    <xf numFmtId="3" fontId="23" fillId="11" borderId="50" xfId="0" applyNumberFormat="1" applyFont="1" applyFill="1" applyBorder="1" applyAlignment="1">
      <alignment horizontal="right" indent="1"/>
    </xf>
    <xf numFmtId="0" fontId="8" fillId="11" borderId="10" xfId="0" applyFont="1" applyFill="1" applyBorder="1" applyAlignment="1">
      <alignment horizontal="center" vertical="center" wrapText="1"/>
    </xf>
    <xf numFmtId="164" fontId="23" fillId="0" borderId="0" xfId="0" applyNumberFormat="1" applyFont="1" applyAlignment="1">
      <alignment horizontal="right" indent="1"/>
    </xf>
    <xf numFmtId="3" fontId="23" fillId="0" borderId="0" xfId="0" applyNumberFormat="1" applyFont="1" applyAlignment="1">
      <alignment horizontal="right" indent="1"/>
    </xf>
    <xf numFmtId="3" fontId="23" fillId="0" borderId="50" xfId="0" applyNumberFormat="1" applyFont="1" applyBorder="1" applyAlignment="1">
      <alignment horizontal="right" indent="1"/>
    </xf>
    <xf numFmtId="0" fontId="8" fillId="0" borderId="10" xfId="0" applyFont="1" applyBorder="1"/>
    <xf numFmtId="0" fontId="8" fillId="11" borderId="10" xfId="0" applyFont="1" applyFill="1" applyBorder="1"/>
    <xf numFmtId="164" fontId="9" fillId="11" borderId="41" xfId="0" applyNumberFormat="1" applyFont="1" applyFill="1" applyBorder="1" applyAlignment="1">
      <alignment horizontal="right" indent="1"/>
    </xf>
    <xf numFmtId="164" fontId="9" fillId="0" borderId="0" xfId="0" applyNumberFormat="1" applyFont="1" applyAlignment="1">
      <alignment horizontal="right" indent="1"/>
    </xf>
    <xf numFmtId="3" fontId="9" fillId="0" borderId="0" xfId="0" applyNumberFormat="1" applyFont="1" applyAlignment="1">
      <alignment horizontal="right" indent="1"/>
    </xf>
    <xf numFmtId="164" fontId="9" fillId="11" borderId="43" xfId="0" applyNumberFormat="1" applyFont="1" applyFill="1" applyBorder="1" applyAlignment="1">
      <alignment horizontal="right" indent="1"/>
    </xf>
    <xf numFmtId="3" fontId="9" fillId="0" borderId="50" xfId="0" applyNumberFormat="1" applyFont="1" applyBorder="1" applyAlignment="1">
      <alignment horizontal="right" indent="1"/>
    </xf>
    <xf numFmtId="0" fontId="27" fillId="0" borderId="10" xfId="0" applyFont="1" applyBorder="1"/>
    <xf numFmtId="164" fontId="23" fillId="11" borderId="41" xfId="0" applyNumberFormat="1" applyFont="1" applyFill="1" applyBorder="1" applyAlignment="1" applyProtection="1">
      <alignment horizontal="right" indent="1"/>
      <protection locked="0"/>
    </xf>
    <xf numFmtId="164" fontId="23" fillId="0" borderId="0" xfId="0" applyNumberFormat="1" applyFont="1" applyAlignment="1" applyProtection="1">
      <alignment horizontal="right" indent="1"/>
      <protection locked="0"/>
    </xf>
    <xf numFmtId="3" fontId="23" fillId="0" borderId="0" xfId="0" applyNumberFormat="1" applyFont="1" applyAlignment="1" applyProtection="1">
      <alignment horizontal="right" indent="1"/>
      <protection locked="0"/>
    </xf>
    <xf numFmtId="0" fontId="18" fillId="0" borderId="10" xfId="0" applyFont="1" applyBorder="1" applyProtection="1">
      <protection locked="0"/>
    </xf>
    <xf numFmtId="164" fontId="23" fillId="0" borderId="0" xfId="0" applyNumberFormat="1" applyFont="1" applyFill="1" applyAlignment="1" applyProtection="1">
      <alignment horizontal="right" indent="1"/>
      <protection locked="0"/>
    </xf>
    <xf numFmtId="0" fontId="18" fillId="0" borderId="10" xfId="0" applyFont="1" applyBorder="1"/>
    <xf numFmtId="3" fontId="23" fillId="0" borderId="0" xfId="0" applyNumberFormat="1" applyFont="1" applyFill="1" applyAlignment="1" applyProtection="1">
      <alignment horizontal="right" indent="1"/>
      <protection locked="0"/>
    </xf>
    <xf numFmtId="0" fontId="26" fillId="0" borderId="10" xfId="0" applyFont="1" applyBorder="1"/>
    <xf numFmtId="164" fontId="18" fillId="0" borderId="0" xfId="0" applyNumberFormat="1" applyFont="1" applyAlignment="1">
      <alignment horizontal="right" indent="1"/>
    </xf>
    <xf numFmtId="3" fontId="23" fillId="0" borderId="0" xfId="0" applyNumberFormat="1" applyFont="1" applyFill="1" applyAlignment="1">
      <alignment horizontal="right" indent="1"/>
    </xf>
    <xf numFmtId="0" fontId="28" fillId="0" borderId="10" xfId="0" applyFont="1" applyBorder="1"/>
    <xf numFmtId="0" fontId="18" fillId="23" borderId="10" xfId="0" applyFont="1" applyFill="1" applyBorder="1"/>
    <xf numFmtId="164" fontId="18" fillId="0" borderId="0" xfId="0" applyNumberFormat="1" applyFont="1" applyAlignment="1" applyProtection="1">
      <alignment horizontal="right" indent="1"/>
      <protection locked="0"/>
    </xf>
    <xf numFmtId="164" fontId="18" fillId="0" borderId="0" xfId="0" applyNumberFormat="1" applyFont="1" applyFill="1" applyAlignment="1" applyProtection="1">
      <alignment horizontal="right" indent="1"/>
      <protection locked="0"/>
    </xf>
    <xf numFmtId="164" fontId="9" fillId="0" borderId="0" xfId="0" applyNumberFormat="1" applyFont="1" applyFill="1" applyAlignment="1">
      <alignment horizontal="right" indent="1"/>
    </xf>
    <xf numFmtId="1" fontId="23" fillId="0" borderId="0" xfId="0" applyNumberFormat="1" applyFont="1" applyAlignment="1">
      <alignment horizontal="right" indent="1"/>
    </xf>
    <xf numFmtId="0" fontId="24" fillId="0" borderId="0" xfId="0" applyFont="1"/>
    <xf numFmtId="164" fontId="24" fillId="11" borderId="41" xfId="0" applyNumberFormat="1" applyFont="1" applyFill="1" applyBorder="1" applyAlignment="1">
      <alignment horizontal="right" indent="1"/>
    </xf>
    <xf numFmtId="164" fontId="24" fillId="0" borderId="0" xfId="0" applyNumberFormat="1" applyFont="1" applyAlignment="1">
      <alignment horizontal="right" indent="1"/>
    </xf>
    <xf numFmtId="3" fontId="24" fillId="0" borderId="0" xfId="0" applyNumberFormat="1" applyFont="1" applyAlignment="1">
      <alignment horizontal="right" indent="1"/>
    </xf>
    <xf numFmtId="164" fontId="24" fillId="11" borderId="43" xfId="0" applyNumberFormat="1" applyFont="1" applyFill="1" applyBorder="1" applyAlignment="1">
      <alignment horizontal="right" indent="1"/>
    </xf>
    <xf numFmtId="3" fontId="24" fillId="0" borderId="50" xfId="0" applyNumberFormat="1" applyFont="1" applyBorder="1" applyAlignment="1">
      <alignment horizontal="right" indent="1"/>
    </xf>
    <xf numFmtId="164" fontId="23" fillId="11" borderId="5" xfId="0" applyNumberFormat="1" applyFont="1" applyFill="1" applyBorder="1" applyAlignment="1">
      <alignment horizontal="right" indent="1"/>
    </xf>
    <xf numFmtId="0" fontId="9" fillId="0" borderId="10" xfId="0" applyFont="1" applyBorder="1"/>
    <xf numFmtId="0" fontId="29" fillId="0" borderId="0" xfId="0" applyFont="1" applyAlignment="1">
      <alignment wrapText="1"/>
    </xf>
    <xf numFmtId="0" fontId="8" fillId="24" borderId="17" xfId="0" applyFont="1" applyFill="1" applyBorder="1" applyAlignment="1">
      <alignment horizontal="center" vertical="center" wrapText="1"/>
    </xf>
    <xf numFmtId="0" fontId="8" fillId="24" borderId="22" xfId="0" applyFont="1" applyFill="1" applyBorder="1" applyAlignment="1">
      <alignment horizontal="center" vertical="center" wrapText="1"/>
    </xf>
    <xf numFmtId="0" fontId="30" fillId="24" borderId="24" xfId="0" applyFont="1" applyFill="1" applyBorder="1" applyAlignment="1">
      <alignment horizontal="center" vertical="center" wrapText="1"/>
    </xf>
    <xf numFmtId="0" fontId="8" fillId="24" borderId="24" xfId="0" applyFont="1" applyFill="1" applyBorder="1" applyAlignment="1">
      <alignment horizontal="center" vertical="center" wrapText="1"/>
    </xf>
    <xf numFmtId="0" fontId="8" fillId="24" borderId="15" xfId="0" applyFont="1" applyFill="1" applyBorder="1" applyAlignment="1">
      <alignment horizontal="center" vertical="center" wrapText="1"/>
    </xf>
    <xf numFmtId="0" fontId="8" fillId="25" borderId="17" xfId="0" applyFont="1" applyFill="1" applyBorder="1" applyAlignment="1">
      <alignment horizontal="center" vertical="center" wrapText="1"/>
    </xf>
    <xf numFmtId="0" fontId="8" fillId="25" borderId="22" xfId="0" applyFont="1" applyFill="1" applyBorder="1" applyAlignment="1">
      <alignment horizontal="center" vertical="center" wrapText="1"/>
    </xf>
    <xf numFmtId="0" fontId="30" fillId="25" borderId="24" xfId="0" applyFont="1" applyFill="1" applyBorder="1" applyAlignment="1">
      <alignment horizontal="center" vertical="center" wrapText="1"/>
    </xf>
    <xf numFmtId="0" fontId="8" fillId="25" borderId="24" xfId="0" applyFont="1" applyFill="1" applyBorder="1" applyAlignment="1">
      <alignment horizontal="center" vertical="center" wrapText="1"/>
    </xf>
    <xf numFmtId="0" fontId="8" fillId="25" borderId="15" xfId="0" applyFont="1" applyFill="1" applyBorder="1" applyAlignment="1">
      <alignment horizontal="center" vertical="center" wrapText="1"/>
    </xf>
    <xf numFmtId="0" fontId="8" fillId="26" borderId="17" xfId="0" applyFont="1" applyFill="1" applyBorder="1" applyAlignment="1">
      <alignment horizontal="center" vertical="center" wrapText="1"/>
    </xf>
    <xf numFmtId="0" fontId="8" fillId="26" borderId="22" xfId="0"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8" fillId="26" borderId="24"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7" borderId="22" xfId="0" applyFont="1" applyFill="1" applyBorder="1" applyAlignment="1">
      <alignment horizontal="center" vertical="center" wrapText="1"/>
    </xf>
    <xf numFmtId="0" fontId="30" fillId="27" borderId="24" xfId="0" applyFont="1" applyFill="1" applyBorder="1" applyAlignment="1">
      <alignment horizontal="center" vertical="center" wrapText="1"/>
    </xf>
    <xf numFmtId="0" fontId="8" fillId="27" borderId="2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0" borderId="49"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8" fillId="20" borderId="17" xfId="0" applyFont="1" applyFill="1" applyBorder="1" applyAlignment="1">
      <alignment horizontal="center" vertical="center" wrapText="1"/>
    </xf>
    <xf numFmtId="0" fontId="30" fillId="20" borderId="24" xfId="0" applyFont="1" applyFill="1" applyBorder="1" applyAlignment="1">
      <alignment horizontal="center" vertical="center" wrapText="1"/>
    </xf>
    <xf numFmtId="0" fontId="8" fillId="20" borderId="24" xfId="0" applyFont="1" applyFill="1" applyBorder="1" applyAlignment="1">
      <alignment horizontal="center" vertical="center" wrapText="1"/>
    </xf>
    <xf numFmtId="0" fontId="8" fillId="20" borderId="40" xfId="0" applyFont="1" applyFill="1" applyBorder="1" applyAlignment="1">
      <alignment horizontal="center" vertical="center" wrapText="1"/>
    </xf>
    <xf numFmtId="0" fontId="8" fillId="21" borderId="49" xfId="0" applyFont="1" applyFill="1" applyBorder="1" applyAlignment="1">
      <alignment horizontal="center" vertical="center" wrapText="1"/>
    </xf>
    <xf numFmtId="0" fontId="8" fillId="21" borderId="22" xfId="0" applyFont="1" applyFill="1" applyBorder="1" applyAlignment="1">
      <alignment horizontal="center" vertical="center" wrapText="1"/>
    </xf>
    <xf numFmtId="0" fontId="8" fillId="21" borderId="17" xfId="0" applyFont="1" applyFill="1" applyBorder="1" applyAlignment="1">
      <alignment horizontal="center" vertical="center" wrapText="1"/>
    </xf>
    <xf numFmtId="0" fontId="30" fillId="21" borderId="24" xfId="0" applyFont="1" applyFill="1" applyBorder="1" applyAlignment="1">
      <alignment horizontal="center" vertical="center" wrapText="1"/>
    </xf>
    <xf numFmtId="0" fontId="8" fillId="21" borderId="24" xfId="0" applyFont="1" applyFill="1" applyBorder="1" applyAlignment="1">
      <alignment horizontal="center" vertical="center" wrapText="1"/>
    </xf>
    <xf numFmtId="0" fontId="8" fillId="21" borderId="40" xfId="0" applyFont="1" applyFill="1" applyBorder="1" applyAlignment="1">
      <alignment horizontal="center" vertical="center" wrapText="1"/>
    </xf>
    <xf numFmtId="0" fontId="8" fillId="16" borderId="49"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30" fillId="16" borderId="24" xfId="0" applyFont="1" applyFill="1" applyBorder="1" applyAlignment="1">
      <alignment horizontal="center" vertical="center" wrapText="1"/>
    </xf>
    <xf numFmtId="0" fontId="8" fillId="16" borderId="24" xfId="0" applyFont="1" applyFill="1" applyBorder="1" applyAlignment="1">
      <alignment horizontal="center" vertical="center" wrapText="1"/>
    </xf>
    <xf numFmtId="0" fontId="8" fillId="16" borderId="40" xfId="0" applyFont="1" applyFill="1" applyBorder="1" applyAlignment="1">
      <alignment horizontal="center" vertical="center" wrapText="1"/>
    </xf>
    <xf numFmtId="0" fontId="8" fillId="17" borderId="49" xfId="0" applyFont="1" applyFill="1" applyBorder="1" applyAlignment="1">
      <alignment horizontal="center" vertical="center" wrapText="1"/>
    </xf>
    <xf numFmtId="0" fontId="8" fillId="17" borderId="17" xfId="0" applyFont="1" applyFill="1" applyBorder="1" applyAlignment="1">
      <alignment horizontal="center" vertical="center" wrapText="1"/>
    </xf>
    <xf numFmtId="0" fontId="30" fillId="17" borderId="24" xfId="0" applyFont="1" applyFill="1" applyBorder="1" applyAlignment="1">
      <alignment horizontal="center" vertical="center" wrapText="1"/>
    </xf>
    <xf numFmtId="0" fontId="8" fillId="17" borderId="24" xfId="0" applyFont="1" applyFill="1" applyBorder="1" applyAlignment="1">
      <alignment horizontal="center" vertical="center" wrapText="1"/>
    </xf>
    <xf numFmtId="0" fontId="8" fillId="17" borderId="15" xfId="0" applyFont="1" applyFill="1" applyBorder="1" applyAlignment="1">
      <alignment horizontal="center" vertical="center" wrapText="1"/>
    </xf>
    <xf numFmtId="0" fontId="8" fillId="0" borderId="10" xfId="0" applyFont="1" applyBorder="1" applyAlignment="1">
      <alignment wrapText="1"/>
    </xf>
    <xf numFmtId="0" fontId="29" fillId="28" borderId="0" xfId="0" applyFont="1" applyFill="1"/>
    <xf numFmtId="0" fontId="8" fillId="24" borderId="28" xfId="0" applyFont="1" applyFill="1" applyBorder="1" applyAlignment="1">
      <alignment horizontal="center" vertical="center" wrapText="1"/>
    </xf>
    <xf numFmtId="0" fontId="8" fillId="24" borderId="30" xfId="0" applyFont="1" applyFill="1" applyBorder="1" applyAlignment="1">
      <alignment horizontal="center" vertical="center" wrapText="1"/>
    </xf>
    <xf numFmtId="0" fontId="8" fillId="24" borderId="0" xfId="0" applyFont="1" applyFill="1" applyAlignment="1">
      <alignment horizontal="center" vertical="center"/>
    </xf>
    <xf numFmtId="0" fontId="8" fillId="25" borderId="28" xfId="0" applyFont="1" applyFill="1" applyBorder="1" applyAlignment="1">
      <alignment horizontal="center" vertical="center" wrapText="1"/>
    </xf>
    <xf numFmtId="0" fontId="8" fillId="25" borderId="30" xfId="0" applyFont="1" applyFill="1" applyBorder="1" applyAlignment="1">
      <alignment horizontal="center" vertical="center" wrapText="1"/>
    </xf>
    <xf numFmtId="0" fontId="8" fillId="25" borderId="0" xfId="0" applyFont="1" applyFill="1" applyAlignment="1">
      <alignment horizontal="center" vertical="center"/>
    </xf>
    <xf numFmtId="0" fontId="8" fillId="26" borderId="28" xfId="0" applyFont="1" applyFill="1" applyBorder="1" applyAlignment="1">
      <alignment horizontal="center" vertical="center" wrapText="1"/>
    </xf>
    <xf numFmtId="0" fontId="8" fillId="26" borderId="30" xfId="0" applyFont="1" applyFill="1" applyBorder="1" applyAlignment="1">
      <alignment horizontal="center" vertical="center" wrapText="1"/>
    </xf>
    <xf numFmtId="0" fontId="8" fillId="26" borderId="0" xfId="0" applyFont="1" applyFill="1" applyAlignment="1">
      <alignment horizontal="center" vertical="center"/>
    </xf>
    <xf numFmtId="0" fontId="8" fillId="27" borderId="28" xfId="0" applyFont="1" applyFill="1" applyBorder="1" applyAlignment="1">
      <alignment horizontal="center" vertical="center" wrapText="1"/>
    </xf>
    <xf numFmtId="0" fontId="8" fillId="27" borderId="30" xfId="0" applyFont="1" applyFill="1" applyBorder="1" applyAlignment="1">
      <alignment horizontal="center" vertical="center" wrapText="1"/>
    </xf>
    <xf numFmtId="0" fontId="8" fillId="27" borderId="0" xfId="0" applyFont="1" applyFill="1" applyAlignment="1">
      <alignment horizontal="center" vertical="center"/>
    </xf>
    <xf numFmtId="0" fontId="8" fillId="20" borderId="43" xfId="0" applyFont="1" applyFill="1" applyBorder="1" applyAlignment="1">
      <alignment horizontal="center" vertical="center" wrapText="1"/>
    </xf>
    <xf numFmtId="0" fontId="8" fillId="20" borderId="30" xfId="0" applyFont="1" applyFill="1" applyBorder="1" applyAlignment="1">
      <alignment horizontal="center" vertical="center" wrapText="1"/>
    </xf>
    <xf numFmtId="0" fontId="8" fillId="20" borderId="0" xfId="0" applyFont="1" applyFill="1" applyAlignment="1">
      <alignment horizontal="center" vertical="center"/>
    </xf>
    <xf numFmtId="0" fontId="8" fillId="20" borderId="50" xfId="0" applyFont="1" applyFill="1" applyBorder="1" applyAlignment="1">
      <alignment horizontal="center" vertical="center"/>
    </xf>
    <xf numFmtId="0" fontId="8" fillId="21" borderId="43" xfId="0" applyFont="1" applyFill="1" applyBorder="1" applyAlignment="1">
      <alignment horizontal="center" vertical="center" wrapText="1"/>
    </xf>
    <xf numFmtId="0" fontId="8" fillId="21" borderId="30" xfId="0" applyFont="1" applyFill="1" applyBorder="1" applyAlignment="1">
      <alignment horizontal="center" vertical="center" wrapText="1"/>
    </xf>
    <xf numFmtId="0" fontId="8" fillId="21" borderId="0" xfId="0" applyFont="1" applyFill="1" applyAlignment="1">
      <alignment horizontal="center" vertical="center"/>
    </xf>
    <xf numFmtId="0" fontId="8" fillId="21" borderId="50" xfId="0" applyFont="1" applyFill="1" applyBorder="1" applyAlignment="1">
      <alignment horizontal="center" vertical="center"/>
    </xf>
    <xf numFmtId="0" fontId="8" fillId="16" borderId="43" xfId="0" applyFont="1" applyFill="1" applyBorder="1" applyAlignment="1">
      <alignment horizontal="center" vertical="center" wrapText="1"/>
    </xf>
    <xf numFmtId="0" fontId="8" fillId="16" borderId="30" xfId="0" applyFont="1" applyFill="1" applyBorder="1" applyAlignment="1">
      <alignment horizontal="center" vertical="center" wrapText="1"/>
    </xf>
    <xf numFmtId="0" fontId="8" fillId="16" borderId="0" xfId="0" applyFont="1" applyFill="1" applyAlignment="1">
      <alignment horizontal="center" vertical="center"/>
    </xf>
    <xf numFmtId="0" fontId="8" fillId="16" borderId="50" xfId="0" applyFont="1" applyFill="1" applyBorder="1" applyAlignment="1">
      <alignment horizontal="center" vertical="center"/>
    </xf>
    <xf numFmtId="0" fontId="8" fillId="17" borderId="43" xfId="0" applyFont="1" applyFill="1" applyBorder="1" applyAlignment="1">
      <alignment horizontal="center" vertical="center" wrapText="1"/>
    </xf>
    <xf numFmtId="0" fontId="8" fillId="17" borderId="30" xfId="0" applyFont="1" applyFill="1" applyBorder="1" applyAlignment="1">
      <alignment horizontal="center" vertical="center" wrapText="1"/>
    </xf>
    <xf numFmtId="0" fontId="8" fillId="17" borderId="0" xfId="0" applyFont="1" applyFill="1" applyAlignment="1">
      <alignment horizontal="center" vertical="center"/>
    </xf>
    <xf numFmtId="0" fontId="8" fillId="28" borderId="10" xfId="0" applyFont="1" applyFill="1" applyBorder="1"/>
    <xf numFmtId="0" fontId="8" fillId="24" borderId="41" xfId="0" applyFont="1" applyFill="1" applyBorder="1"/>
    <xf numFmtId="0" fontId="8" fillId="24" borderId="0" xfId="0" applyFont="1" applyFill="1"/>
    <xf numFmtId="0" fontId="8" fillId="25" borderId="41" xfId="0" applyFont="1" applyFill="1" applyBorder="1"/>
    <xf numFmtId="0" fontId="8" fillId="25" borderId="0" xfId="0" applyFont="1" applyFill="1"/>
    <xf numFmtId="0" fontId="8" fillId="26" borderId="41" xfId="0" applyFont="1" applyFill="1" applyBorder="1"/>
    <xf numFmtId="0" fontId="8" fillId="26" borderId="0" xfId="0" applyFont="1" applyFill="1"/>
    <xf numFmtId="0" fontId="8" fillId="27" borderId="41" xfId="0" applyFont="1" applyFill="1" applyBorder="1"/>
    <xf numFmtId="0" fontId="8" fillId="27" borderId="0" xfId="0" applyFont="1" applyFill="1"/>
    <xf numFmtId="0" fontId="8" fillId="20" borderId="43" xfId="0" applyFont="1" applyFill="1" applyBorder="1"/>
    <xf numFmtId="0" fontId="8" fillId="20" borderId="0" xfId="0" applyFont="1" applyFill="1"/>
    <xf numFmtId="0" fontId="8" fillId="20" borderId="50" xfId="0" applyFont="1" applyFill="1" applyBorder="1"/>
    <xf numFmtId="0" fontId="8" fillId="21" borderId="43" xfId="0" applyFont="1" applyFill="1" applyBorder="1"/>
    <xf numFmtId="0" fontId="8" fillId="21" borderId="0" xfId="0" applyFont="1" applyFill="1"/>
    <xf numFmtId="0" fontId="8" fillId="21" borderId="50" xfId="0" applyFont="1" applyFill="1" applyBorder="1"/>
    <xf numFmtId="0" fontId="8" fillId="16" borderId="43" xfId="0" applyFont="1" applyFill="1" applyBorder="1"/>
    <xf numFmtId="0" fontId="8" fillId="16" borderId="0" xfId="0" applyFont="1" applyFill="1"/>
    <xf numFmtId="0" fontId="8" fillId="16" borderId="50" xfId="0" applyFont="1" applyFill="1" applyBorder="1"/>
    <xf numFmtId="0" fontId="8" fillId="17" borderId="43" xfId="0" applyFont="1" applyFill="1" applyBorder="1"/>
    <xf numFmtId="0" fontId="8" fillId="17" borderId="0" xfId="0" applyFont="1" applyFill="1"/>
    <xf numFmtId="0" fontId="8" fillId="16" borderId="46" xfId="0" applyFont="1" applyFill="1" applyBorder="1"/>
    <xf numFmtId="0" fontId="31" fillId="28" borderId="0" xfId="0" applyFont="1" applyFill="1"/>
    <xf numFmtId="0" fontId="26" fillId="28" borderId="18" xfId="0" applyFont="1" applyFill="1" applyBorder="1" applyAlignment="1">
      <alignment horizontal="left"/>
    </xf>
    <xf numFmtId="37" fontId="34" fillId="0" borderId="0" xfId="4" applyFont="1"/>
    <xf numFmtId="0" fontId="34" fillId="0" borderId="0" xfId="0" applyFont="1" applyAlignment="1">
      <alignment horizontal="center"/>
    </xf>
    <xf numFmtId="0" fontId="34" fillId="0" borderId="0" xfId="0" applyFont="1"/>
    <xf numFmtId="37" fontId="35" fillId="0" borderId="0" xfId="4" applyFont="1"/>
    <xf numFmtId="37" fontId="36" fillId="0" borderId="0" xfId="4" applyFont="1"/>
    <xf numFmtId="0" fontId="37" fillId="0" borderId="0" xfId="0" applyFont="1" applyAlignment="1">
      <alignment horizontal="center"/>
    </xf>
    <xf numFmtId="37" fontId="38" fillId="0" borderId="0" xfId="4" applyFont="1"/>
    <xf numFmtId="5" fontId="37" fillId="0" borderId="0" xfId="4" applyNumberFormat="1" applyFont="1"/>
    <xf numFmtId="0" fontId="35" fillId="0" borderId="0" xfId="0" applyFont="1" applyAlignment="1">
      <alignment horizontal="center"/>
    </xf>
    <xf numFmtId="42" fontId="37" fillId="0" borderId="0" xfId="0" applyNumberFormat="1" applyFont="1"/>
    <xf numFmtId="42" fontId="37" fillId="0" borderId="52" xfId="4" applyNumberFormat="1" applyFont="1" applyBorder="1"/>
    <xf numFmtId="42" fontId="37" fillId="0" borderId="0" xfId="4" applyNumberFormat="1" applyFont="1"/>
    <xf numFmtId="5" fontId="37" fillId="0" borderId="52" xfId="4" applyNumberFormat="1" applyFont="1" applyBorder="1"/>
    <xf numFmtId="5" fontId="39" fillId="0" borderId="0" xfId="4" applyNumberFormat="1" applyFont="1"/>
    <xf numFmtId="5" fontId="37" fillId="0" borderId="0" xfId="4" applyNumberFormat="1" applyFont="1" applyAlignment="1">
      <alignment horizontal="right"/>
    </xf>
    <xf numFmtId="42" fontId="35" fillId="0" borderId="0" xfId="0" applyNumberFormat="1" applyFont="1"/>
    <xf numFmtId="42" fontId="34" fillId="0" borderId="0" xfId="4" applyNumberFormat="1" applyFont="1"/>
    <xf numFmtId="5" fontId="34" fillId="0" borderId="0" xfId="4" applyNumberFormat="1" applyFont="1"/>
    <xf numFmtId="5" fontId="38" fillId="0" borderId="0" xfId="4" applyNumberFormat="1" applyFont="1"/>
    <xf numFmtId="5" fontId="34" fillId="0" borderId="0" xfId="4" applyNumberFormat="1" applyFont="1" applyAlignment="1">
      <alignment horizontal="right"/>
    </xf>
    <xf numFmtId="42" fontId="34" fillId="0" borderId="53" xfId="4" applyNumberFormat="1" applyFont="1" applyBorder="1"/>
    <xf numFmtId="5" fontId="34" fillId="0" borderId="53" xfId="4" applyNumberFormat="1" applyFont="1" applyBorder="1"/>
    <xf numFmtId="42" fontId="34" fillId="0" borderId="15" xfId="4" applyNumberFormat="1" applyFont="1" applyBorder="1"/>
    <xf numFmtId="5" fontId="34" fillId="0" borderId="15" xfId="4" applyNumberFormat="1" applyFont="1" applyBorder="1"/>
    <xf numFmtId="37" fontId="40" fillId="0" borderId="0" xfId="4" applyFont="1"/>
    <xf numFmtId="5" fontId="34" fillId="0" borderId="11" xfId="4" applyNumberFormat="1" applyFont="1" applyBorder="1"/>
    <xf numFmtId="5" fontId="40" fillId="0" borderId="0" xfId="4" applyNumberFormat="1" applyFont="1"/>
    <xf numFmtId="0" fontId="34" fillId="0" borderId="0" xfId="0" applyFont="1" applyAlignment="1">
      <alignment horizontal="left"/>
    </xf>
    <xf numFmtId="0" fontId="34" fillId="0" borderId="0" xfId="0" applyFont="1" applyAlignment="1">
      <alignment vertical="center"/>
    </xf>
    <xf numFmtId="42" fontId="34" fillId="0" borderId="0" xfId="0" applyNumberFormat="1" applyFont="1"/>
    <xf numFmtId="37" fontId="37" fillId="0" borderId="53" xfId="4" applyFont="1" applyBorder="1" applyAlignment="1">
      <alignment horizontal="center"/>
    </xf>
    <xf numFmtId="37" fontId="37" fillId="0" borderId="0" xfId="4" applyFont="1" applyAlignment="1">
      <alignment horizontal="center"/>
    </xf>
    <xf numFmtId="168" fontId="41" fillId="0" borderId="0" xfId="5" applyNumberFormat="1" applyFont="1" applyFill="1" applyBorder="1" applyAlignment="1" applyProtection="1">
      <alignment horizontal="center"/>
    </xf>
    <xf numFmtId="37" fontId="39" fillId="0" borderId="0" xfId="4" applyFont="1" applyAlignment="1">
      <alignment horizontal="center"/>
    </xf>
    <xf numFmtId="37" fontId="37" fillId="0" borderId="0" xfId="4" applyFont="1"/>
    <xf numFmtId="37" fontId="37" fillId="0" borderId="0" xfId="0" applyNumberFormat="1" applyFont="1" applyAlignment="1">
      <alignment horizontal="center"/>
    </xf>
    <xf numFmtId="168" fontId="41" fillId="0" borderId="0" xfId="5" applyNumberFormat="1" applyFont="1" applyFill="1" applyAlignment="1" applyProtection="1">
      <alignment horizontal="center"/>
    </xf>
    <xf numFmtId="37" fontId="34" fillId="0" borderId="0" xfId="4" applyFont="1" applyAlignment="1">
      <alignment horizontal="centerContinuous"/>
    </xf>
    <xf numFmtId="37" fontId="37" fillId="0" borderId="0" xfId="4" applyFont="1" applyAlignment="1">
      <alignment horizontal="centerContinuous"/>
    </xf>
    <xf numFmtId="37" fontId="42" fillId="0" borderId="0" xfId="4" applyFont="1" applyAlignment="1">
      <alignment horizontal="centerContinuous"/>
    </xf>
    <xf numFmtId="0" fontId="34" fillId="0" borderId="0" xfId="0" applyFont="1" applyAlignment="1">
      <alignment horizontal="centerContinuous"/>
    </xf>
    <xf numFmtId="37" fontId="42" fillId="0" borderId="0" xfId="4" applyFont="1" applyAlignment="1" applyProtection="1">
      <alignment horizontal="centerContinuous"/>
      <protection locked="0"/>
    </xf>
    <xf numFmtId="37" fontId="33" fillId="0" borderId="0" xfId="4" applyAlignment="1">
      <alignment horizontal="centerContinuous"/>
    </xf>
    <xf numFmtId="37" fontId="44" fillId="0" borderId="0" xfId="4" applyFont="1" applyAlignment="1" applyProtection="1">
      <alignment horizontal="centerContinuous"/>
      <protection locked="0"/>
    </xf>
    <xf numFmtId="37" fontId="45" fillId="0" borderId="0" xfId="4" applyFont="1" applyAlignment="1" applyProtection="1">
      <alignment horizontal="centerContinuous"/>
      <protection locked="0"/>
    </xf>
    <xf numFmtId="0" fontId="9" fillId="0" borderId="22" xfId="0" applyFont="1" applyBorder="1" applyAlignment="1">
      <alignment horizontal="left" vertical="top" wrapText="1"/>
    </xf>
    <xf numFmtId="0" fontId="9" fillId="0" borderId="15" xfId="0" applyFont="1" applyBorder="1" applyAlignment="1">
      <alignment horizontal="left" vertical="top" wrapText="1"/>
    </xf>
    <xf numFmtId="0" fontId="9" fillId="0" borderId="24" xfId="0" applyFont="1" applyBorder="1" applyAlignment="1">
      <alignment horizontal="left" vertical="top" wrapText="1"/>
    </xf>
    <xf numFmtId="0" fontId="9" fillId="0" borderId="22"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14" fillId="0" borderId="0" xfId="0" applyFont="1" applyAlignment="1">
      <alignment horizontal="left" wrapText="1"/>
    </xf>
    <xf numFmtId="0" fontId="9" fillId="9" borderId="17" xfId="0" applyFont="1" applyFill="1" applyBorder="1" applyAlignment="1">
      <alignment horizontal="center" vertical="center" wrapText="1"/>
    </xf>
    <xf numFmtId="0" fontId="9" fillId="9"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2" xfId="0" applyFont="1" applyBorder="1" applyAlignment="1">
      <alignment horizontal="left" vertical="top"/>
    </xf>
    <xf numFmtId="0" fontId="9" fillId="0" borderId="15" xfId="0" applyFont="1" applyBorder="1" applyAlignment="1">
      <alignment horizontal="left" vertical="top"/>
    </xf>
    <xf numFmtId="0" fontId="9" fillId="0" borderId="24" xfId="0" applyFont="1" applyBorder="1" applyAlignment="1">
      <alignment horizontal="left" vertical="top"/>
    </xf>
    <xf numFmtId="2" fontId="8" fillId="0" borderId="5" xfId="0" applyNumberFormat="1" applyFont="1" applyBorder="1" applyAlignment="1">
      <alignment horizontal="center" vertical="center" wrapText="1"/>
    </xf>
    <xf numFmtId="2" fontId="8" fillId="0" borderId="9"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164" fontId="8" fillId="0" borderId="10" xfId="0" applyNumberFormat="1" applyFont="1" applyBorder="1" applyAlignment="1">
      <alignment horizontal="center" vertical="center" wrapText="1"/>
    </xf>
    <xf numFmtId="164" fontId="8" fillId="0" borderId="14" xfId="0" applyNumberFormat="1" applyFont="1" applyBorder="1" applyAlignment="1">
      <alignment horizontal="center" vertical="center" wrapText="1"/>
    </xf>
    <xf numFmtId="0" fontId="9" fillId="9" borderId="5" xfId="0" applyFont="1" applyFill="1" applyBorder="1" applyAlignment="1">
      <alignment horizontal="center" vertical="center"/>
    </xf>
    <xf numFmtId="0" fontId="9" fillId="9" borderId="9" xfId="0" applyFont="1" applyFill="1" applyBorder="1" applyAlignment="1">
      <alignment horizontal="center" vertical="center"/>
    </xf>
    <xf numFmtId="0" fontId="9" fillId="9" borderId="13"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0" fillId="9" borderId="22" xfId="0" applyFill="1" applyBorder="1" applyAlignment="1">
      <alignment horizontal="left" vertical="top" wrapText="1"/>
    </xf>
    <xf numFmtId="0" fontId="0" fillId="9" borderId="24" xfId="0" applyFill="1" applyBorder="1" applyAlignment="1">
      <alignment horizontal="left" vertical="top" wrapText="1"/>
    </xf>
    <xf numFmtId="0" fontId="8" fillId="5" borderId="33" xfId="0" applyFont="1" applyFill="1" applyBorder="1" applyAlignment="1">
      <alignment horizontal="center"/>
    </xf>
    <xf numFmtId="0" fontId="8" fillId="5" borderId="32" xfId="0" applyFont="1" applyFill="1" applyBorder="1" applyAlignment="1">
      <alignment horizontal="center"/>
    </xf>
    <xf numFmtId="0" fontId="8" fillId="6" borderId="33" xfId="0" applyFont="1" applyFill="1" applyBorder="1" applyAlignment="1">
      <alignment horizontal="center"/>
    </xf>
    <xf numFmtId="0" fontId="8" fillId="6" borderId="31" xfId="0" applyFont="1" applyFill="1" applyBorder="1" applyAlignment="1">
      <alignment horizontal="center"/>
    </xf>
    <xf numFmtId="0" fontId="8" fillId="22" borderId="33" xfId="0" applyFont="1" applyFill="1" applyBorder="1" applyAlignment="1">
      <alignment horizontal="center"/>
    </xf>
    <xf numFmtId="0" fontId="8" fillId="22" borderId="31" xfId="0" applyFont="1" applyFill="1" applyBorder="1" applyAlignment="1">
      <alignment horizontal="center"/>
    </xf>
    <xf numFmtId="0" fontId="16" fillId="9" borderId="22" xfId="0" applyFont="1" applyFill="1" applyBorder="1" applyAlignment="1">
      <alignment horizontal="center"/>
    </xf>
    <xf numFmtId="0" fontId="16" fillId="9" borderId="24" xfId="0" applyFont="1" applyFill="1" applyBorder="1" applyAlignment="1">
      <alignment horizontal="center"/>
    </xf>
    <xf numFmtId="0" fontId="8" fillId="0" borderId="7" xfId="0" applyFont="1" applyBorder="1" applyAlignment="1">
      <alignment horizontal="center" vertical="center" wrapText="1"/>
    </xf>
    <xf numFmtId="0" fontId="8" fillId="2" borderId="33" xfId="0" applyFont="1" applyFill="1" applyBorder="1" applyAlignment="1">
      <alignment horizontal="center"/>
    </xf>
    <xf numFmtId="0" fontId="8" fillId="2" borderId="32" xfId="0" applyFont="1" applyFill="1" applyBorder="1" applyAlignment="1">
      <alignment horizontal="center"/>
    </xf>
    <xf numFmtId="0" fontId="8" fillId="3" borderId="33" xfId="0" applyFont="1" applyFill="1" applyBorder="1" applyAlignment="1">
      <alignment horizontal="center"/>
    </xf>
    <xf numFmtId="0" fontId="8" fillId="3" borderId="32" xfId="0" applyFont="1" applyFill="1" applyBorder="1" applyAlignment="1">
      <alignment horizontal="center"/>
    </xf>
    <xf numFmtId="0" fontId="8" fillId="4" borderId="33" xfId="0" applyFont="1" applyFill="1" applyBorder="1" applyAlignment="1">
      <alignment horizontal="center"/>
    </xf>
    <xf numFmtId="0" fontId="8" fillId="4" borderId="32" xfId="0" applyFont="1" applyFill="1" applyBorder="1" applyAlignment="1">
      <alignment horizontal="center"/>
    </xf>
    <xf numFmtId="0" fontId="8" fillId="6" borderId="32" xfId="0" applyFont="1" applyFill="1" applyBorder="1" applyAlignment="1">
      <alignment horizontal="center"/>
    </xf>
    <xf numFmtId="0" fontId="8" fillId="7" borderId="33" xfId="0" applyFont="1" applyFill="1" applyBorder="1" applyAlignment="1">
      <alignment horizontal="center"/>
    </xf>
    <xf numFmtId="0" fontId="8" fillId="7" borderId="31" xfId="0" applyFont="1" applyFill="1" applyBorder="1" applyAlignment="1">
      <alignment horizontal="center"/>
    </xf>
    <xf numFmtId="0" fontId="0" fillId="9" borderId="22" xfId="0" applyFill="1" applyBorder="1" applyAlignment="1" applyProtection="1">
      <alignment horizontal="left" vertical="top" wrapText="1"/>
      <protection locked="0"/>
    </xf>
    <xf numFmtId="0" fontId="0" fillId="9" borderId="24" xfId="0" applyFill="1" applyBorder="1" applyAlignment="1" applyProtection="1">
      <alignment horizontal="left" vertical="top" wrapText="1"/>
      <protection locked="0"/>
    </xf>
    <xf numFmtId="0" fontId="32" fillId="17" borderId="15" xfId="0" applyFont="1" applyFill="1" applyBorder="1" applyAlignment="1">
      <alignment horizontal="center"/>
    </xf>
    <xf numFmtId="0" fontId="32" fillId="17" borderId="49" xfId="0" applyFont="1" applyFill="1" applyBorder="1" applyAlignment="1">
      <alignment horizontal="center"/>
    </xf>
    <xf numFmtId="0" fontId="26" fillId="16" borderId="40" xfId="0" applyFont="1" applyFill="1" applyBorder="1" applyAlignment="1">
      <alignment horizontal="center"/>
    </xf>
    <xf numFmtId="0" fontId="26" fillId="16" borderId="15" xfId="0" applyFont="1" applyFill="1" applyBorder="1" applyAlignment="1">
      <alignment horizontal="center"/>
    </xf>
    <xf numFmtId="0" fontId="26" fillId="16" borderId="49" xfId="0" applyFont="1" applyFill="1" applyBorder="1" applyAlignment="1">
      <alignment horizontal="center"/>
    </xf>
    <xf numFmtId="0" fontId="26" fillId="21" borderId="40" xfId="0" applyFont="1" applyFill="1" applyBorder="1" applyAlignment="1">
      <alignment horizontal="center"/>
    </xf>
    <xf numFmtId="0" fontId="26" fillId="21" borderId="15" xfId="0" applyFont="1" applyFill="1" applyBorder="1" applyAlignment="1">
      <alignment horizontal="center"/>
    </xf>
    <xf numFmtId="0" fontId="26" fillId="21" borderId="49" xfId="0" applyFont="1" applyFill="1" applyBorder="1" applyAlignment="1">
      <alignment horizontal="center"/>
    </xf>
    <xf numFmtId="0" fontId="26" fillId="20" borderId="51" xfId="0" applyFont="1" applyFill="1" applyBorder="1" applyAlignment="1">
      <alignment horizontal="center"/>
    </xf>
    <xf numFmtId="0" fontId="26" fillId="20" borderId="46" xfId="0" applyFont="1" applyFill="1" applyBorder="1" applyAlignment="1">
      <alignment horizontal="center"/>
    </xf>
    <xf numFmtId="0" fontId="26" fillId="20" borderId="48" xfId="0" applyFont="1" applyFill="1" applyBorder="1" applyAlignment="1">
      <alignment horizontal="center"/>
    </xf>
    <xf numFmtId="0" fontId="8" fillId="17"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8" fillId="21" borderId="17" xfId="0" applyFont="1" applyFill="1" applyBorder="1" applyAlignment="1">
      <alignment horizontal="center" vertical="center" wrapText="1"/>
    </xf>
    <xf numFmtId="0" fontId="8" fillId="20" borderId="17"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26" fillId="27" borderId="46" xfId="0" applyFont="1" applyFill="1" applyBorder="1" applyAlignment="1">
      <alignment horizontal="center"/>
    </xf>
    <xf numFmtId="0" fontId="26" fillId="27" borderId="45" xfId="0" applyFont="1" applyFill="1" applyBorder="1" applyAlignment="1">
      <alignment horizontal="center"/>
    </xf>
    <xf numFmtId="0" fontId="26" fillId="26" borderId="46" xfId="0" applyFont="1" applyFill="1" applyBorder="1" applyAlignment="1">
      <alignment horizontal="center"/>
    </xf>
    <xf numFmtId="0" fontId="26" fillId="26" borderId="45" xfId="0" applyFont="1" applyFill="1" applyBorder="1" applyAlignment="1">
      <alignment horizontal="center"/>
    </xf>
    <xf numFmtId="0" fontId="26" fillId="25" borderId="46" xfId="0" applyFont="1" applyFill="1" applyBorder="1" applyAlignment="1">
      <alignment horizontal="center"/>
    </xf>
    <xf numFmtId="0" fontId="26" fillId="25" borderId="45" xfId="0" applyFont="1" applyFill="1" applyBorder="1" applyAlignment="1">
      <alignment horizontal="center"/>
    </xf>
    <xf numFmtId="0" fontId="26" fillId="24" borderId="46" xfId="0" applyFont="1" applyFill="1" applyBorder="1" applyAlignment="1">
      <alignment horizontal="center"/>
    </xf>
    <xf numFmtId="0" fontId="26" fillId="24" borderId="45" xfId="0" applyFont="1" applyFill="1" applyBorder="1" applyAlignment="1">
      <alignment horizontal="center"/>
    </xf>
    <xf numFmtId="0" fontId="8" fillId="26" borderId="17" xfId="0" applyFont="1" applyFill="1" applyBorder="1" applyAlignment="1">
      <alignment horizontal="center" vertical="center" wrapText="1"/>
    </xf>
    <xf numFmtId="0" fontId="8" fillId="25" borderId="17"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23" fillId="12" borderId="47" xfId="0" applyFont="1" applyFill="1" applyBorder="1" applyAlignment="1">
      <alignment horizontal="left" vertical="top" wrapText="1"/>
    </xf>
    <xf numFmtId="0" fontId="23" fillId="12" borderId="46" xfId="0" applyFont="1" applyFill="1" applyBorder="1" applyAlignment="1">
      <alignment horizontal="left" vertical="top" wrapText="1"/>
    </xf>
    <xf numFmtId="0" fontId="23" fillId="12" borderId="45" xfId="0" applyFont="1" applyFill="1" applyBorder="1" applyAlignment="1">
      <alignment horizontal="left" vertical="top" wrapText="1"/>
    </xf>
    <xf numFmtId="0" fontId="23" fillId="12" borderId="42" xfId="0" applyFont="1" applyFill="1" applyBorder="1" applyAlignment="1">
      <alignment horizontal="left" vertical="top" wrapText="1"/>
    </xf>
    <xf numFmtId="0" fontId="23" fillId="12" borderId="0" xfId="0" applyFont="1" applyFill="1" applyAlignment="1">
      <alignment horizontal="left" vertical="top" wrapText="1"/>
    </xf>
    <xf numFmtId="0" fontId="23" fillId="12" borderId="41" xfId="0" applyFont="1" applyFill="1" applyBorder="1" applyAlignment="1">
      <alignment horizontal="left" vertical="top" wrapText="1"/>
    </xf>
    <xf numFmtId="0" fontId="23" fillId="12" borderId="30" xfId="0" applyFont="1" applyFill="1" applyBorder="1" applyAlignment="1">
      <alignment horizontal="left" vertical="top" wrapText="1"/>
    </xf>
    <xf numFmtId="0" fontId="23" fillId="12" borderId="11" xfId="0" applyFont="1" applyFill="1" applyBorder="1" applyAlignment="1">
      <alignment horizontal="left" vertical="top" wrapText="1"/>
    </xf>
    <xf numFmtId="0" fontId="23" fillId="12" borderId="28" xfId="0" applyFont="1" applyFill="1" applyBorder="1" applyAlignment="1">
      <alignment horizontal="left" vertical="top" wrapText="1"/>
    </xf>
    <xf numFmtId="0" fontId="25" fillId="12" borderId="47" xfId="0" applyFont="1" applyFill="1" applyBorder="1" applyAlignment="1">
      <alignment horizontal="center" wrapText="1"/>
    </xf>
    <xf numFmtId="0" fontId="25" fillId="12" borderId="46" xfId="0" applyFont="1" applyFill="1" applyBorder="1" applyAlignment="1">
      <alignment horizontal="center" wrapText="1"/>
    </xf>
    <xf numFmtId="0" fontId="25" fillId="12" borderId="45" xfId="0" applyFont="1" applyFill="1" applyBorder="1" applyAlignment="1">
      <alignment horizontal="center" wrapText="1"/>
    </xf>
    <xf numFmtId="0" fontId="23" fillId="12" borderId="47" xfId="0" applyFont="1" applyFill="1" applyBorder="1" applyAlignment="1" applyProtection="1">
      <alignment horizontal="left" vertical="top" wrapText="1"/>
      <protection locked="0"/>
    </xf>
    <xf numFmtId="0" fontId="23" fillId="12" borderId="46" xfId="0" applyFont="1" applyFill="1" applyBorder="1" applyAlignment="1" applyProtection="1">
      <alignment horizontal="left" vertical="top" wrapText="1"/>
      <protection locked="0"/>
    </xf>
    <xf numFmtId="0" fontId="23" fillId="12" borderId="45" xfId="0" applyFont="1" applyFill="1" applyBorder="1" applyAlignment="1" applyProtection="1">
      <alignment horizontal="left" vertical="top" wrapText="1"/>
      <protection locked="0"/>
    </xf>
    <xf numFmtId="0" fontId="23" fillId="12" borderId="42" xfId="0" applyFont="1" applyFill="1" applyBorder="1" applyAlignment="1" applyProtection="1">
      <alignment horizontal="left" vertical="top" wrapText="1"/>
      <protection locked="0"/>
    </xf>
    <xf numFmtId="0" fontId="23" fillId="12" borderId="0" xfId="0" applyFont="1" applyFill="1" applyAlignment="1" applyProtection="1">
      <alignment horizontal="left" vertical="top" wrapText="1"/>
      <protection locked="0"/>
    </xf>
    <xf numFmtId="0" fontId="23" fillId="12" borderId="41" xfId="0" applyFont="1" applyFill="1" applyBorder="1" applyAlignment="1" applyProtection="1">
      <alignment horizontal="left" vertical="top" wrapText="1"/>
      <protection locked="0"/>
    </xf>
    <xf numFmtId="0" fontId="23" fillId="12" borderId="30" xfId="0" applyFont="1" applyFill="1" applyBorder="1" applyAlignment="1" applyProtection="1">
      <alignment horizontal="left" vertical="top" wrapText="1"/>
      <protection locked="0"/>
    </xf>
    <xf numFmtId="0" fontId="23" fillId="12" borderId="11" xfId="0" applyFont="1" applyFill="1" applyBorder="1" applyAlignment="1" applyProtection="1">
      <alignment horizontal="left" vertical="top" wrapText="1"/>
      <protection locked="0"/>
    </xf>
    <xf numFmtId="0" fontId="23" fillId="12" borderId="28" xfId="0" applyFont="1" applyFill="1" applyBorder="1" applyAlignment="1" applyProtection="1">
      <alignment horizontal="left" vertical="top" wrapText="1"/>
      <protection locked="0"/>
    </xf>
    <xf numFmtId="0" fontId="7" fillId="12" borderId="22" xfId="0" applyFont="1" applyFill="1" applyBorder="1" applyAlignment="1">
      <alignment horizontal="center" wrapText="1"/>
    </xf>
    <xf numFmtId="0" fontId="7" fillId="12" borderId="15" xfId="0" applyFont="1" applyFill="1" applyBorder="1" applyAlignment="1">
      <alignment horizontal="center" wrapText="1"/>
    </xf>
    <xf numFmtId="0" fontId="7" fillId="12" borderId="49" xfId="0" applyFont="1" applyFill="1" applyBorder="1" applyAlignment="1">
      <alignment horizontal="center" wrapText="1"/>
    </xf>
    <xf numFmtId="0" fontId="25" fillId="12" borderId="22" xfId="0" applyFont="1" applyFill="1" applyBorder="1" applyAlignment="1">
      <alignment horizontal="center" wrapText="1"/>
    </xf>
    <xf numFmtId="0" fontId="25" fillId="12" borderId="15" xfId="0" applyFont="1" applyFill="1" applyBorder="1" applyAlignment="1">
      <alignment horizontal="center" wrapText="1"/>
    </xf>
    <xf numFmtId="0" fontId="25" fillId="12" borderId="49" xfId="0" applyFont="1" applyFill="1" applyBorder="1" applyAlignment="1">
      <alignment horizontal="center" wrapText="1"/>
    </xf>
    <xf numFmtId="0" fontId="23" fillId="12" borderId="47" xfId="0" applyFont="1" applyFill="1" applyBorder="1" applyAlignment="1">
      <alignment horizontal="center" vertical="top" wrapText="1"/>
    </xf>
    <xf numFmtId="0" fontId="23" fillId="12" borderId="46" xfId="0" applyFont="1" applyFill="1" applyBorder="1" applyAlignment="1">
      <alignment horizontal="center" vertical="top" wrapText="1"/>
    </xf>
    <xf numFmtId="0" fontId="23" fillId="12" borderId="48" xfId="0" applyFont="1" applyFill="1" applyBorder="1" applyAlignment="1">
      <alignment horizontal="center" vertical="top" wrapText="1"/>
    </xf>
    <xf numFmtId="0" fontId="23" fillId="12" borderId="42" xfId="0" applyFont="1" applyFill="1" applyBorder="1" applyAlignment="1">
      <alignment horizontal="center" vertical="top" wrapText="1"/>
    </xf>
    <xf numFmtId="0" fontId="23" fillId="12" borderId="0" xfId="0" applyFont="1" applyFill="1" applyAlignment="1">
      <alignment horizontal="center" vertical="top" wrapText="1"/>
    </xf>
    <xf numFmtId="0" fontId="23" fillId="12" borderId="43" xfId="0" applyFont="1" applyFill="1" applyBorder="1" applyAlignment="1">
      <alignment horizontal="center" vertical="top" wrapText="1"/>
    </xf>
    <xf numFmtId="0" fontId="23" fillId="12" borderId="30" xfId="0" applyFont="1" applyFill="1" applyBorder="1" applyAlignment="1">
      <alignment horizontal="center" vertical="top" wrapText="1"/>
    </xf>
    <xf numFmtId="0" fontId="23" fillId="12" borderId="11" xfId="0" applyFont="1" applyFill="1" applyBorder="1" applyAlignment="1">
      <alignment horizontal="center" vertical="top" wrapText="1"/>
    </xf>
    <xf numFmtId="0" fontId="23" fillId="12" borderId="39" xfId="0" applyFont="1" applyFill="1" applyBorder="1" applyAlignment="1">
      <alignment horizontal="center" vertical="top" wrapText="1"/>
    </xf>
    <xf numFmtId="0" fontId="23" fillId="12" borderId="48" xfId="0" applyFont="1" applyFill="1" applyBorder="1" applyAlignment="1">
      <alignment horizontal="left" vertical="top" wrapText="1"/>
    </xf>
    <xf numFmtId="0" fontId="23" fillId="12" borderId="43" xfId="0" applyFont="1" applyFill="1" applyBorder="1" applyAlignment="1">
      <alignment horizontal="left" vertical="top" wrapText="1"/>
    </xf>
    <xf numFmtId="0" fontId="23" fillId="12" borderId="39" xfId="0" applyFont="1" applyFill="1" applyBorder="1" applyAlignment="1">
      <alignment horizontal="left" vertical="top" wrapText="1"/>
    </xf>
  </cellXfs>
  <cellStyles count="6">
    <cellStyle name="Comma" xfId="1" builtinId="3"/>
    <cellStyle name="Comma 5" xfId="5" xr:uid="{00000000-0005-0000-0000-000001000000}"/>
    <cellStyle name="Normal" xfId="0" builtinId="0"/>
    <cellStyle name="Normal 2" xfId="4" xr:uid="{00000000-0005-0000-0000-000003000000}"/>
    <cellStyle name="Normal 2 2 4" xfId="2"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F38"/>
  <sheetViews>
    <sheetView tabSelected="1" workbookViewId="0">
      <selection activeCell="BI8" sqref="BI8"/>
    </sheetView>
  </sheetViews>
  <sheetFormatPr defaultColWidth="9.140625" defaultRowHeight="15" x14ac:dyDescent="0.25"/>
  <cols>
    <col min="1" max="1" width="2.140625" customWidth="1"/>
    <col min="2" max="2" width="21" customWidth="1"/>
    <col min="3" max="3" width="20" customWidth="1"/>
    <col min="4" max="4" width="13.85546875" hidden="1" customWidth="1"/>
    <col min="5" max="5" width="11.42578125" hidden="1" customWidth="1"/>
    <col min="6" max="6" width="10.42578125" hidden="1" customWidth="1"/>
    <col min="7" max="7" width="10.7109375" hidden="1" customWidth="1"/>
    <col min="8" max="8" width="16.42578125" style="52" hidden="1" customWidth="1"/>
    <col min="9" max="9" width="14.140625" hidden="1" customWidth="1"/>
    <col min="10" max="10" width="11.42578125" hidden="1" customWidth="1"/>
    <col min="11" max="11" width="9.140625" hidden="1" customWidth="1"/>
    <col min="12" max="12" width="10.7109375" hidden="1" customWidth="1"/>
    <col min="13" max="13" width="14.42578125" style="52" hidden="1" customWidth="1"/>
    <col min="14" max="14" width="14.140625" hidden="1" customWidth="1"/>
    <col min="15" max="15" width="11.42578125" hidden="1" customWidth="1"/>
    <col min="16" max="16" width="9.140625" hidden="1" customWidth="1"/>
    <col min="17" max="17" width="10.7109375" hidden="1" customWidth="1"/>
    <col min="18" max="18" width="14.42578125" style="52" hidden="1" customWidth="1"/>
    <col min="19" max="19" width="14.28515625" hidden="1" customWidth="1"/>
    <col min="20" max="20" width="11.42578125" hidden="1" customWidth="1"/>
    <col min="21" max="21" width="9.140625" hidden="1" customWidth="1"/>
    <col min="22" max="22" width="10.7109375" hidden="1" customWidth="1"/>
    <col min="23" max="23" width="14.42578125" style="52" hidden="1" customWidth="1"/>
    <col min="24" max="24" width="14.140625" hidden="1" customWidth="1"/>
    <col min="25" max="25" width="11.42578125" hidden="1" customWidth="1"/>
    <col min="26" max="26" width="9.140625" hidden="1" customWidth="1"/>
    <col min="27" max="27" width="10.7109375" hidden="1" customWidth="1"/>
    <col min="28" max="28" width="14.42578125" style="52" hidden="1" customWidth="1"/>
    <col min="29" max="29" width="14.140625" hidden="1" customWidth="1"/>
    <col min="30" max="30" width="11.42578125" hidden="1" customWidth="1"/>
    <col min="31" max="31" width="9.140625" hidden="1" customWidth="1"/>
    <col min="32" max="32" width="10.7109375" hidden="1" customWidth="1"/>
    <col min="33" max="33" width="14.42578125" style="52" hidden="1" customWidth="1"/>
    <col min="34" max="34" width="14.140625" hidden="1" customWidth="1"/>
    <col min="35" max="35" width="11.42578125" hidden="1" customWidth="1"/>
    <col min="36" max="36" width="9.140625" hidden="1" customWidth="1"/>
    <col min="37" max="37" width="10.7109375" hidden="1" customWidth="1"/>
    <col min="38" max="38" width="14.42578125" style="52" hidden="1" customWidth="1"/>
    <col min="39" max="39" width="14.140625" hidden="1" customWidth="1"/>
    <col min="40" max="40" width="11.42578125" hidden="1" customWidth="1"/>
    <col min="41" max="41" width="9.140625" hidden="1" customWidth="1"/>
    <col min="42" max="42" width="10.7109375" hidden="1" customWidth="1"/>
    <col min="43" max="43" width="14.42578125" style="52" hidden="1" customWidth="1"/>
    <col min="44" max="44" width="14.140625" customWidth="1"/>
    <col min="45" max="45" width="11.42578125" customWidth="1"/>
    <col min="46" max="46" width="9.140625" hidden="1" customWidth="1"/>
    <col min="47" max="47" width="10.7109375" customWidth="1"/>
    <col min="48" max="48" width="14.42578125" style="52" customWidth="1"/>
    <col min="49" max="49" width="14.140625" customWidth="1"/>
    <col min="50" max="50" width="11.42578125" customWidth="1"/>
    <col min="51" max="51" width="9.140625" hidden="1" customWidth="1"/>
    <col min="52" max="52" width="10.7109375" customWidth="1"/>
    <col min="53" max="53" width="14.42578125" style="52" customWidth="1"/>
    <col min="54" max="54" width="14.140625" customWidth="1"/>
    <col min="55" max="55" width="11.42578125" customWidth="1"/>
    <col min="56" max="56" width="9.140625" hidden="1" customWidth="1"/>
    <col min="57" max="57" width="10.7109375" customWidth="1"/>
    <col min="58" max="58" width="14.42578125" style="52" customWidth="1"/>
    <col min="59" max="59" width="3" customWidth="1"/>
    <col min="700" max="700" width="5.5703125" customWidth="1"/>
    <col min="701" max="701" width="4" customWidth="1"/>
  </cols>
  <sheetData>
    <row r="1" spans="2:58" s="1" customFormat="1" ht="15.75" thickBot="1" x14ac:dyDescent="0.3">
      <c r="H1" s="2"/>
      <c r="M1" s="2"/>
      <c r="R1" s="2"/>
      <c r="W1" s="2"/>
      <c r="AB1" s="2"/>
      <c r="AG1" s="2"/>
      <c r="AL1" s="2"/>
      <c r="AQ1" s="2"/>
      <c r="AV1" s="2"/>
      <c r="BA1" s="2"/>
      <c r="BF1" s="2"/>
    </row>
    <row r="2" spans="2:58" s="1" customFormat="1" ht="21" x14ac:dyDescent="0.35">
      <c r="B2" s="3"/>
      <c r="C2" s="4"/>
      <c r="D2" s="410" t="s">
        <v>2</v>
      </c>
      <c r="E2" s="411"/>
      <c r="F2" s="411"/>
      <c r="G2" s="411"/>
      <c r="H2" s="412"/>
      <c r="I2" s="413" t="s">
        <v>3</v>
      </c>
      <c r="J2" s="414"/>
      <c r="K2" s="414"/>
      <c r="L2" s="414"/>
      <c r="M2" s="415"/>
      <c r="N2" s="416" t="s">
        <v>4</v>
      </c>
      <c r="O2" s="417"/>
      <c r="P2" s="417"/>
      <c r="Q2" s="417"/>
      <c r="R2" s="418"/>
      <c r="S2" s="404" t="s">
        <v>5</v>
      </c>
      <c r="T2" s="405"/>
      <c r="U2" s="405"/>
      <c r="V2" s="405"/>
      <c r="W2" s="406"/>
      <c r="X2" s="407" t="s">
        <v>6</v>
      </c>
      <c r="Y2" s="408"/>
      <c r="Z2" s="408"/>
      <c r="AA2" s="408"/>
      <c r="AB2" s="409"/>
      <c r="AC2" s="419" t="s">
        <v>7</v>
      </c>
      <c r="AD2" s="420"/>
      <c r="AE2" s="420"/>
      <c r="AF2" s="420"/>
      <c r="AG2" s="421"/>
      <c r="AH2" s="410" t="s">
        <v>8</v>
      </c>
      <c r="AI2" s="411"/>
      <c r="AJ2" s="411"/>
      <c r="AK2" s="411"/>
      <c r="AL2" s="412"/>
      <c r="AM2" s="413" t="s">
        <v>9</v>
      </c>
      <c r="AN2" s="414"/>
      <c r="AO2" s="414"/>
      <c r="AP2" s="414"/>
      <c r="AQ2" s="415"/>
      <c r="AR2" s="416" t="s">
        <v>10</v>
      </c>
      <c r="AS2" s="417"/>
      <c r="AT2" s="417"/>
      <c r="AU2" s="417"/>
      <c r="AV2" s="418"/>
      <c r="AW2" s="404" t="s">
        <v>11</v>
      </c>
      <c r="AX2" s="405"/>
      <c r="AY2" s="405"/>
      <c r="AZ2" s="405"/>
      <c r="BA2" s="406"/>
      <c r="BB2" s="407" t="s">
        <v>12</v>
      </c>
      <c r="BC2" s="408"/>
      <c r="BD2" s="408"/>
      <c r="BE2" s="408"/>
      <c r="BF2" s="409"/>
    </row>
    <row r="3" spans="2:58" ht="15.75" thickBot="1" x14ac:dyDescent="0.3">
      <c r="B3" s="5" t="s">
        <v>13</v>
      </c>
      <c r="D3" s="401" t="s">
        <v>14</v>
      </c>
      <c r="E3" s="398" t="s">
        <v>15</v>
      </c>
      <c r="F3" s="398" t="s">
        <v>16</v>
      </c>
      <c r="G3" s="389" t="s">
        <v>17</v>
      </c>
      <c r="H3" s="392" t="s">
        <v>18</v>
      </c>
      <c r="I3" s="401" t="s">
        <v>14</v>
      </c>
      <c r="J3" s="398" t="s">
        <v>15</v>
      </c>
      <c r="K3" s="398" t="s">
        <v>16</v>
      </c>
      <c r="L3" s="389" t="s">
        <v>17</v>
      </c>
      <c r="M3" s="392" t="s">
        <v>18</v>
      </c>
      <c r="N3" s="401" t="s">
        <v>14</v>
      </c>
      <c r="O3" s="398" t="s">
        <v>15</v>
      </c>
      <c r="P3" s="398" t="s">
        <v>16</v>
      </c>
      <c r="Q3" s="389" t="s">
        <v>17</v>
      </c>
      <c r="R3" s="392" t="s">
        <v>18</v>
      </c>
      <c r="S3" s="401" t="s">
        <v>14</v>
      </c>
      <c r="T3" s="398" t="s">
        <v>15</v>
      </c>
      <c r="U3" s="398" t="s">
        <v>16</v>
      </c>
      <c r="V3" s="389" t="s">
        <v>17</v>
      </c>
      <c r="W3" s="392" t="s">
        <v>18</v>
      </c>
      <c r="X3" s="401" t="s">
        <v>14</v>
      </c>
      <c r="Y3" s="398" t="s">
        <v>15</v>
      </c>
      <c r="Z3" s="398" t="s">
        <v>16</v>
      </c>
      <c r="AA3" s="389" t="s">
        <v>17</v>
      </c>
      <c r="AB3" s="392" t="s">
        <v>18</v>
      </c>
      <c r="AC3" s="401" t="s">
        <v>14</v>
      </c>
      <c r="AD3" s="398" t="s">
        <v>15</v>
      </c>
      <c r="AE3" s="398" t="s">
        <v>16</v>
      </c>
      <c r="AF3" s="389" t="s">
        <v>17</v>
      </c>
      <c r="AG3" s="392" t="s">
        <v>18</v>
      </c>
      <c r="AH3" s="401" t="s">
        <v>14</v>
      </c>
      <c r="AI3" s="398" t="s">
        <v>15</v>
      </c>
      <c r="AJ3" s="398" t="s">
        <v>16</v>
      </c>
      <c r="AK3" s="389" t="s">
        <v>17</v>
      </c>
      <c r="AL3" s="392" t="s">
        <v>18</v>
      </c>
      <c r="AM3" s="401" t="s">
        <v>14</v>
      </c>
      <c r="AN3" s="398" t="s">
        <v>15</v>
      </c>
      <c r="AO3" s="398" t="s">
        <v>16</v>
      </c>
      <c r="AP3" s="389" t="s">
        <v>17</v>
      </c>
      <c r="AQ3" s="392" t="s">
        <v>18</v>
      </c>
      <c r="AR3" s="401" t="s">
        <v>14</v>
      </c>
      <c r="AS3" s="398" t="s">
        <v>15</v>
      </c>
      <c r="AT3" s="398" t="s">
        <v>16</v>
      </c>
      <c r="AU3" s="389" t="s">
        <v>17</v>
      </c>
      <c r="AV3" s="392" t="s">
        <v>18</v>
      </c>
      <c r="AW3" s="401" t="s">
        <v>14</v>
      </c>
      <c r="AX3" s="398" t="s">
        <v>15</v>
      </c>
      <c r="AY3" s="398" t="s">
        <v>16</v>
      </c>
      <c r="AZ3" s="389" t="s">
        <v>17</v>
      </c>
      <c r="BA3" s="392" t="s">
        <v>18</v>
      </c>
      <c r="BB3" s="401" t="s">
        <v>14</v>
      </c>
      <c r="BC3" s="398" t="s">
        <v>15</v>
      </c>
      <c r="BD3" s="398" t="s">
        <v>16</v>
      </c>
      <c r="BE3" s="389" t="s">
        <v>17</v>
      </c>
      <c r="BF3" s="392" t="s">
        <v>18</v>
      </c>
    </row>
    <row r="4" spans="2:58" ht="15.75" thickBot="1" x14ac:dyDescent="0.3">
      <c r="B4" s="6" t="s">
        <v>19</v>
      </c>
      <c r="C4" s="7"/>
      <c r="D4" s="402"/>
      <c r="E4" s="399"/>
      <c r="F4" s="399"/>
      <c r="G4" s="390"/>
      <c r="H4" s="393"/>
      <c r="I4" s="402"/>
      <c r="J4" s="399"/>
      <c r="K4" s="399"/>
      <c r="L4" s="390"/>
      <c r="M4" s="393"/>
      <c r="N4" s="402"/>
      <c r="O4" s="399"/>
      <c r="P4" s="399"/>
      <c r="Q4" s="390"/>
      <c r="R4" s="393"/>
      <c r="S4" s="402"/>
      <c r="T4" s="399"/>
      <c r="U4" s="399"/>
      <c r="V4" s="390"/>
      <c r="W4" s="393"/>
      <c r="X4" s="402"/>
      <c r="Y4" s="399"/>
      <c r="Z4" s="399"/>
      <c r="AA4" s="390"/>
      <c r="AB4" s="393"/>
      <c r="AC4" s="402"/>
      <c r="AD4" s="399"/>
      <c r="AE4" s="399"/>
      <c r="AF4" s="390"/>
      <c r="AG4" s="393"/>
      <c r="AH4" s="402"/>
      <c r="AI4" s="399"/>
      <c r="AJ4" s="399"/>
      <c r="AK4" s="390"/>
      <c r="AL4" s="393"/>
      <c r="AM4" s="402"/>
      <c r="AN4" s="399"/>
      <c r="AO4" s="399"/>
      <c r="AP4" s="390"/>
      <c r="AQ4" s="393"/>
      <c r="AR4" s="402"/>
      <c r="AS4" s="399"/>
      <c r="AT4" s="399"/>
      <c r="AU4" s="390"/>
      <c r="AV4" s="393"/>
      <c r="AW4" s="402"/>
      <c r="AX4" s="399"/>
      <c r="AY4" s="399"/>
      <c r="AZ4" s="390"/>
      <c r="BA4" s="393"/>
      <c r="BB4" s="402"/>
      <c r="BC4" s="399"/>
      <c r="BD4" s="399"/>
      <c r="BE4" s="390"/>
      <c r="BF4" s="393"/>
    </row>
    <row r="5" spans="2:58" ht="18" customHeight="1" x14ac:dyDescent="0.25">
      <c r="B5" s="8" t="s">
        <v>20</v>
      </c>
      <c r="C5" s="9" t="s">
        <v>21</v>
      </c>
      <c r="D5" s="403"/>
      <c r="E5" s="400"/>
      <c r="F5" s="400"/>
      <c r="G5" s="391"/>
      <c r="H5" s="394"/>
      <c r="I5" s="403"/>
      <c r="J5" s="400"/>
      <c r="K5" s="400"/>
      <c r="L5" s="391"/>
      <c r="M5" s="394"/>
      <c r="N5" s="403"/>
      <c r="O5" s="400"/>
      <c r="P5" s="400"/>
      <c r="Q5" s="391"/>
      <c r="R5" s="394"/>
      <c r="S5" s="403"/>
      <c r="T5" s="400"/>
      <c r="U5" s="400"/>
      <c r="V5" s="391"/>
      <c r="W5" s="394"/>
      <c r="X5" s="403"/>
      <c r="Y5" s="400"/>
      <c r="Z5" s="400"/>
      <c r="AA5" s="391"/>
      <c r="AB5" s="394"/>
      <c r="AC5" s="403"/>
      <c r="AD5" s="400"/>
      <c r="AE5" s="400"/>
      <c r="AF5" s="391"/>
      <c r="AG5" s="394"/>
      <c r="AH5" s="403"/>
      <c r="AI5" s="400"/>
      <c r="AJ5" s="400"/>
      <c r="AK5" s="391"/>
      <c r="AL5" s="394"/>
      <c r="AM5" s="403"/>
      <c r="AN5" s="400"/>
      <c r="AO5" s="400"/>
      <c r="AP5" s="391"/>
      <c r="AQ5" s="394"/>
      <c r="AR5" s="403"/>
      <c r="AS5" s="400"/>
      <c r="AT5" s="400"/>
      <c r="AU5" s="391"/>
      <c r="AV5" s="394"/>
      <c r="AW5" s="403"/>
      <c r="AX5" s="400"/>
      <c r="AY5" s="400"/>
      <c r="AZ5" s="391"/>
      <c r="BA5" s="394"/>
      <c r="BB5" s="403"/>
      <c r="BC5" s="400"/>
      <c r="BD5" s="400"/>
      <c r="BE5" s="391"/>
      <c r="BF5" s="394"/>
    </row>
    <row r="6" spans="2:58" x14ac:dyDescent="0.25">
      <c r="B6" s="395" t="s">
        <v>22</v>
      </c>
      <c r="C6" s="10" t="s">
        <v>23</v>
      </c>
      <c r="D6" s="11">
        <v>0</v>
      </c>
      <c r="E6" s="12">
        <v>424072</v>
      </c>
      <c r="F6" s="13"/>
      <c r="G6" s="14">
        <f>IF($B$4="quarter",SUM((E6/45),(F6/900)),IF($B$4="semester",SUM((E6/30),F6/900)))</f>
        <v>14135.733333333334</v>
      </c>
      <c r="H6" s="15">
        <v>98624152</v>
      </c>
      <c r="I6" s="11">
        <v>0</v>
      </c>
      <c r="J6" s="12">
        <v>420864</v>
      </c>
      <c r="K6" s="13"/>
      <c r="L6" s="14">
        <f>IF($B$4="quarter",SUM((J6/45),(K6/900)),IF($B$4="semester",SUM((J6/30),K6/900)))</f>
        <v>14028.8</v>
      </c>
      <c r="M6" s="15">
        <v>99272317</v>
      </c>
      <c r="N6" s="11">
        <v>16275</v>
      </c>
      <c r="O6" s="12">
        <v>419705</v>
      </c>
      <c r="P6" s="13"/>
      <c r="Q6" s="14">
        <f>IF($B$4="quarter",SUM((O6/45),(P6/900)),IF($B$4="semester",SUM((O6/30),P6/900)))</f>
        <v>13990.166666666666</v>
      </c>
      <c r="R6" s="15">
        <v>95502829</v>
      </c>
      <c r="S6" s="11">
        <v>16214</v>
      </c>
      <c r="T6" s="12">
        <v>419393</v>
      </c>
      <c r="U6" s="13"/>
      <c r="V6" s="14">
        <f>IF($B$4="quarter",SUM((T6/45),(U6/900)),IF($B$4="semester",SUM((T6/30),U6/900)))</f>
        <v>13979.766666666666</v>
      </c>
      <c r="W6" s="15">
        <v>97217149</v>
      </c>
      <c r="X6" s="11">
        <v>16343</v>
      </c>
      <c r="Y6" s="12">
        <v>422330</v>
      </c>
      <c r="Z6" s="13"/>
      <c r="AA6" s="14">
        <f>IF($B$4="quarter",SUM((Y6/45),(Z6/900)),IF($B$4="semester",SUM((Y6/30),Z6/900)))</f>
        <v>14077.666666666666</v>
      </c>
      <c r="AB6" s="15">
        <v>99457518</v>
      </c>
      <c r="AC6" s="11">
        <v>16280</v>
      </c>
      <c r="AD6" s="12">
        <v>421854</v>
      </c>
      <c r="AE6" s="13"/>
      <c r="AF6" s="14">
        <f>IF($B$4="quarter",SUM((AD6/45),(AE6/900)),IF($B$4="semester",SUM((AD6/30),AE6/900)))</f>
        <v>14061.8</v>
      </c>
      <c r="AG6" s="16">
        <v>111434478</v>
      </c>
      <c r="AH6" s="11">
        <v>15861</v>
      </c>
      <c r="AI6" s="12">
        <v>412568</v>
      </c>
      <c r="AJ6" s="13"/>
      <c r="AK6" s="14">
        <f>IF($B$4="quarter",SUM((AI6/45),(AJ6/900)),IF($B$4="semester",SUM((AI6/30),AJ6/900)))</f>
        <v>13752.266666666666</v>
      </c>
      <c r="AL6" s="16">
        <v>112678457</v>
      </c>
      <c r="AM6" s="11">
        <v>15625</v>
      </c>
      <c r="AN6" s="12">
        <v>408074</v>
      </c>
      <c r="AO6" s="13"/>
      <c r="AP6" s="14">
        <f>IF($B$4="quarter",SUM((AN6/45),(AO6/900)),IF($B$4="semester",SUM((AN6/30),AO6/900)))</f>
        <v>13602.466666666667</v>
      </c>
      <c r="AQ6" s="16">
        <v>113723868</v>
      </c>
      <c r="AR6" s="11">
        <v>15642</v>
      </c>
      <c r="AS6" s="12">
        <v>405865</v>
      </c>
      <c r="AT6" s="13"/>
      <c r="AU6" s="14">
        <f>IF($B$4="quarter",SUM((AS6/45),(AT6/900)),IF($B$4="semester",SUM((AS6/30),AT6/900)))</f>
        <v>13528.833333333334</v>
      </c>
      <c r="AV6" s="16">
        <v>116200511</v>
      </c>
      <c r="AW6" s="11">
        <v>15317</v>
      </c>
      <c r="AX6" s="12">
        <v>399750</v>
      </c>
      <c r="AY6" s="12"/>
      <c r="AZ6" s="17">
        <f>IF($B$4="quarter",SUM((AX6/45),(AY6/900)),IF($B$4="semester",SUM((AX6/30),AY6/900)))</f>
        <v>13325</v>
      </c>
      <c r="BA6" s="16">
        <v>111376268</v>
      </c>
      <c r="BB6" s="18">
        <v>15026</v>
      </c>
      <c r="BC6" s="19">
        <v>398200</v>
      </c>
      <c r="BD6" s="12"/>
      <c r="BE6" s="17">
        <f>IF($B$4="quarter",SUM((BC6/45),(BD6/900)),IF($B$4="semester",SUM((BC6/30),BD6/900)))</f>
        <v>13273.333333333334</v>
      </c>
      <c r="BF6" s="68">
        <v>110645917</v>
      </c>
    </row>
    <row r="7" spans="2:58" x14ac:dyDescent="0.25">
      <c r="B7" s="396"/>
      <c r="C7" s="10" t="s">
        <v>24</v>
      </c>
      <c r="D7" s="11">
        <v>0</v>
      </c>
      <c r="E7" s="12">
        <v>104816</v>
      </c>
      <c r="F7" s="13"/>
      <c r="G7" s="14">
        <f>IF($B$4="quarter",SUM((E7/45),(F7/900)),IF($B$4="semester",SUM((E7/30),F7/900)))</f>
        <v>3493.8666666666668</v>
      </c>
      <c r="H7" s="15">
        <v>68446739</v>
      </c>
      <c r="I7" s="11">
        <v>0</v>
      </c>
      <c r="J7" s="12">
        <v>118706</v>
      </c>
      <c r="K7" s="13"/>
      <c r="L7" s="14">
        <f>IF($B$4="quarter",SUM((J7/45),(K7/900)),IF($B$4="semester",SUM((J7/30),K7/900)))</f>
        <v>3956.8666666666668</v>
      </c>
      <c r="M7" s="15">
        <v>81977214</v>
      </c>
      <c r="N7" s="11">
        <v>4962</v>
      </c>
      <c r="O7" s="12">
        <v>133161</v>
      </c>
      <c r="P7" s="13"/>
      <c r="Q7" s="14">
        <f>IF($B$4="quarter",SUM((O7/45),(P7/900)),IF($B$4="semester",SUM((O7/30),P7/900)))</f>
        <v>4438.7</v>
      </c>
      <c r="R7" s="15">
        <v>97201912</v>
      </c>
      <c r="S7" s="11">
        <v>5221</v>
      </c>
      <c r="T7" s="12">
        <v>142962</v>
      </c>
      <c r="U7" s="13"/>
      <c r="V7" s="14">
        <f>IF($B$4="quarter",SUM((T7/45),(U7/900)),IF($B$4="semester",SUM((T7/30),U7/900)))</f>
        <v>4765.3999999999996</v>
      </c>
      <c r="W7" s="15">
        <v>105334042</v>
      </c>
      <c r="X7" s="11">
        <v>5670</v>
      </c>
      <c r="Y7" s="12">
        <v>156228</v>
      </c>
      <c r="Z7" s="13"/>
      <c r="AA7" s="14">
        <f>IF($B$4="quarter",SUM((Y7/45),(Z7/900)),IF($B$4="semester",SUM((Y7/30),Z7/900)))</f>
        <v>5207.6000000000004</v>
      </c>
      <c r="AB7" s="15">
        <v>117603689</v>
      </c>
      <c r="AC7" s="11">
        <v>5980</v>
      </c>
      <c r="AD7" s="12">
        <v>163395</v>
      </c>
      <c r="AE7" s="13"/>
      <c r="AF7" s="14">
        <f>IF($B$4="quarter",SUM((AD7/45),(AE7/900)),IF($B$4="semester",SUM((AD7/30),AE7/900)))</f>
        <v>5446.5</v>
      </c>
      <c r="AG7" s="16">
        <v>123441982</v>
      </c>
      <c r="AH7" s="11">
        <v>5977</v>
      </c>
      <c r="AI7" s="12">
        <v>165228</v>
      </c>
      <c r="AJ7" s="13"/>
      <c r="AK7" s="14">
        <f>IF($B$4="quarter",SUM((AI7/45),(AJ7/900)),IF($B$4="semester",SUM((AI7/30),AJ7/900)))</f>
        <v>5507.6</v>
      </c>
      <c r="AL7" s="16">
        <v>129855539</v>
      </c>
      <c r="AM7" s="11">
        <v>5976</v>
      </c>
      <c r="AN7" s="12">
        <v>164375</v>
      </c>
      <c r="AO7" s="13"/>
      <c r="AP7" s="14">
        <f>IF($B$4="quarter",SUM((AN7/45),(AO7/900)),IF($B$4="semester",SUM((AN7/30),AO7/900)))</f>
        <v>5479.166666666667</v>
      </c>
      <c r="AQ7" s="16">
        <v>135806376</v>
      </c>
      <c r="AR7" s="11">
        <v>5674</v>
      </c>
      <c r="AS7" s="12">
        <v>153451</v>
      </c>
      <c r="AT7" s="13"/>
      <c r="AU7" s="14">
        <f>IF($B$4="quarter",SUM((AS7/45),(AT7/900)),IF($B$4="semester",SUM((AS7/30),AT7/900)))</f>
        <v>5115.0333333333338</v>
      </c>
      <c r="AV7" s="16">
        <v>135933538</v>
      </c>
      <c r="AW7" s="11">
        <v>5259</v>
      </c>
      <c r="AX7" s="12">
        <v>142553</v>
      </c>
      <c r="AY7" s="12"/>
      <c r="AZ7" s="17">
        <f>IF($B$4="quarter",SUM((AX7/45),(AY7/900)),IF($B$4="semester",SUM((AX7/30),AY7/900)))</f>
        <v>4751.7666666666664</v>
      </c>
      <c r="BA7" s="16">
        <v>124587095</v>
      </c>
      <c r="BB7" s="18">
        <v>4992</v>
      </c>
      <c r="BC7" s="19">
        <v>137695</v>
      </c>
      <c r="BD7" s="12"/>
      <c r="BE7" s="17">
        <f>IF($B$4="quarter",SUM((BC7/45),(BD7/900)),IF($B$4="semester",SUM((BC7/30),BD7/900)))</f>
        <v>4589.833333333333</v>
      </c>
      <c r="BF7" s="68">
        <v>120354473</v>
      </c>
    </row>
    <row r="8" spans="2:58" x14ac:dyDescent="0.25">
      <c r="B8" s="397"/>
      <c r="C8" s="20" t="s">
        <v>25</v>
      </c>
      <c r="D8" s="21">
        <f t="shared" ref="D8:AI8" si="0">SUM(D6:D7)</f>
        <v>0</v>
      </c>
      <c r="E8" s="14">
        <f t="shared" si="0"/>
        <v>528888</v>
      </c>
      <c r="F8" s="13">
        <f t="shared" si="0"/>
        <v>0</v>
      </c>
      <c r="G8" s="14">
        <f t="shared" si="0"/>
        <v>17629.599999999999</v>
      </c>
      <c r="H8" s="22">
        <f t="shared" si="0"/>
        <v>167070891</v>
      </c>
      <c r="I8" s="21">
        <f t="shared" si="0"/>
        <v>0</v>
      </c>
      <c r="J8" s="14">
        <f t="shared" si="0"/>
        <v>539570</v>
      </c>
      <c r="K8" s="13">
        <f t="shared" si="0"/>
        <v>0</v>
      </c>
      <c r="L8" s="14">
        <f t="shared" si="0"/>
        <v>17985.666666666664</v>
      </c>
      <c r="M8" s="22">
        <f t="shared" si="0"/>
        <v>181249531</v>
      </c>
      <c r="N8" s="21">
        <f t="shared" si="0"/>
        <v>21237</v>
      </c>
      <c r="O8" s="14">
        <f t="shared" si="0"/>
        <v>552866</v>
      </c>
      <c r="P8" s="13">
        <f t="shared" si="0"/>
        <v>0</v>
      </c>
      <c r="Q8" s="14">
        <f t="shared" si="0"/>
        <v>18428.866666666665</v>
      </c>
      <c r="R8" s="22">
        <f t="shared" si="0"/>
        <v>192704741</v>
      </c>
      <c r="S8" s="21">
        <f t="shared" si="0"/>
        <v>21435</v>
      </c>
      <c r="T8" s="14">
        <f t="shared" si="0"/>
        <v>562355</v>
      </c>
      <c r="U8" s="13">
        <f t="shared" si="0"/>
        <v>0</v>
      </c>
      <c r="V8" s="14">
        <f t="shared" si="0"/>
        <v>18745.166666666664</v>
      </c>
      <c r="W8" s="22">
        <f t="shared" si="0"/>
        <v>202551191</v>
      </c>
      <c r="X8" s="21">
        <f t="shared" si="0"/>
        <v>22013</v>
      </c>
      <c r="Y8" s="14">
        <f t="shared" si="0"/>
        <v>578558</v>
      </c>
      <c r="Z8" s="13">
        <f t="shared" si="0"/>
        <v>0</v>
      </c>
      <c r="AA8" s="14">
        <f t="shared" si="0"/>
        <v>19285.266666666666</v>
      </c>
      <c r="AB8" s="22">
        <f t="shared" si="0"/>
        <v>217061207</v>
      </c>
      <c r="AC8" s="21">
        <f t="shared" si="0"/>
        <v>22260</v>
      </c>
      <c r="AD8" s="14">
        <f t="shared" si="0"/>
        <v>585249</v>
      </c>
      <c r="AE8" s="13">
        <f t="shared" si="0"/>
        <v>0</v>
      </c>
      <c r="AF8" s="14">
        <f t="shared" si="0"/>
        <v>19508.3</v>
      </c>
      <c r="AG8" s="23">
        <f t="shared" si="0"/>
        <v>234876460</v>
      </c>
      <c r="AH8" s="21">
        <f t="shared" si="0"/>
        <v>21838</v>
      </c>
      <c r="AI8" s="14">
        <f t="shared" si="0"/>
        <v>577796</v>
      </c>
      <c r="AJ8" s="13">
        <f t="shared" ref="AJ8:BF8" si="1">SUM(AJ6:AJ7)</f>
        <v>0</v>
      </c>
      <c r="AK8" s="14">
        <f t="shared" si="1"/>
        <v>19259.866666666669</v>
      </c>
      <c r="AL8" s="23">
        <f t="shared" si="1"/>
        <v>242533996</v>
      </c>
      <c r="AM8" s="21">
        <f t="shared" si="1"/>
        <v>21601</v>
      </c>
      <c r="AN8" s="14">
        <f t="shared" si="1"/>
        <v>572449</v>
      </c>
      <c r="AO8" s="13">
        <f t="shared" si="1"/>
        <v>0</v>
      </c>
      <c r="AP8" s="14">
        <f t="shared" si="1"/>
        <v>19081.633333333335</v>
      </c>
      <c r="AQ8" s="23">
        <f t="shared" si="1"/>
        <v>249530244</v>
      </c>
      <c r="AR8" s="21">
        <f t="shared" si="1"/>
        <v>21316</v>
      </c>
      <c r="AS8" s="14">
        <f t="shared" si="1"/>
        <v>559316</v>
      </c>
      <c r="AT8" s="13">
        <f t="shared" si="1"/>
        <v>0</v>
      </c>
      <c r="AU8" s="14">
        <f t="shared" si="1"/>
        <v>18643.866666666669</v>
      </c>
      <c r="AV8" s="23">
        <f t="shared" si="1"/>
        <v>252134049</v>
      </c>
      <c r="AW8" s="24">
        <f t="shared" si="1"/>
        <v>20576</v>
      </c>
      <c r="AX8" s="17">
        <f t="shared" si="1"/>
        <v>542303</v>
      </c>
      <c r="AY8" s="17">
        <f t="shared" si="1"/>
        <v>0</v>
      </c>
      <c r="AZ8" s="17">
        <f t="shared" si="1"/>
        <v>18076.766666666666</v>
      </c>
      <c r="BA8" s="25">
        <f t="shared" si="1"/>
        <v>235963363</v>
      </c>
      <c r="BB8" s="24">
        <f t="shared" si="1"/>
        <v>20018</v>
      </c>
      <c r="BC8" s="17">
        <f t="shared" si="1"/>
        <v>535895</v>
      </c>
      <c r="BD8" s="17">
        <f t="shared" si="1"/>
        <v>0</v>
      </c>
      <c r="BE8" s="17">
        <f t="shared" si="1"/>
        <v>17863.166666666668</v>
      </c>
      <c r="BF8" s="25">
        <f t="shared" si="1"/>
        <v>231000390</v>
      </c>
    </row>
    <row r="9" spans="2:58" x14ac:dyDescent="0.25">
      <c r="B9" s="26"/>
      <c r="C9" s="27"/>
      <c r="D9" s="28"/>
      <c r="E9" s="29"/>
      <c r="F9" s="29"/>
      <c r="G9" s="29"/>
      <c r="H9" s="30"/>
      <c r="I9" s="28"/>
      <c r="J9" s="29"/>
      <c r="K9" s="29"/>
      <c r="L9" s="29"/>
      <c r="M9" s="30"/>
      <c r="N9" s="28"/>
      <c r="O9" s="29"/>
      <c r="P9" s="29"/>
      <c r="Q9" s="29"/>
      <c r="R9" s="30"/>
      <c r="S9" s="28"/>
      <c r="T9" s="29"/>
      <c r="U9" s="29"/>
      <c r="V9" s="29"/>
      <c r="W9" s="30"/>
      <c r="X9" s="28"/>
      <c r="Y9" s="29"/>
      <c r="Z9" s="29"/>
      <c r="AA9" s="29"/>
      <c r="AB9" s="30"/>
      <c r="AC9" s="28"/>
      <c r="AD9" s="29"/>
      <c r="AE9" s="29"/>
      <c r="AF9" s="31"/>
      <c r="AG9" s="32"/>
      <c r="AH9" s="28"/>
      <c r="AI9" s="29"/>
      <c r="AJ9" s="29"/>
      <c r="AK9" s="31"/>
      <c r="AL9" s="32"/>
      <c r="AM9" s="28"/>
      <c r="AN9" s="29"/>
      <c r="AO9" s="29"/>
      <c r="AP9" s="31"/>
      <c r="AQ9" s="33"/>
      <c r="AR9" s="28"/>
      <c r="AS9" s="29"/>
      <c r="AT9" s="29"/>
      <c r="AU9" s="29"/>
      <c r="AV9" s="30"/>
      <c r="AW9" s="28"/>
      <c r="AX9" s="29"/>
      <c r="AY9" s="29"/>
      <c r="AZ9" s="29"/>
      <c r="BA9" s="30"/>
      <c r="BB9" s="28"/>
      <c r="BC9" s="29"/>
      <c r="BD9" s="29"/>
      <c r="BE9" s="29"/>
      <c r="BF9" s="30"/>
    </row>
    <row r="10" spans="2:58" x14ac:dyDescent="0.25">
      <c r="B10" s="395" t="s">
        <v>26</v>
      </c>
      <c r="C10" s="34" t="s">
        <v>23</v>
      </c>
      <c r="D10" s="11">
        <v>0</v>
      </c>
      <c r="E10" s="12">
        <v>31700</v>
      </c>
      <c r="F10" s="13"/>
      <c r="G10" s="14">
        <f>IF($B$4="quarter",SUM((E10/36),(F10/900)),IF($B$4="semester",SUM((E10/24),F10/900)))</f>
        <v>1320.8333333333333</v>
      </c>
      <c r="H10" s="15">
        <v>14058370</v>
      </c>
      <c r="I10" s="11">
        <v>0</v>
      </c>
      <c r="J10" s="12">
        <v>30588</v>
      </c>
      <c r="K10" s="13"/>
      <c r="L10" s="14">
        <f>IF($B$4="quarter",SUM((J10/36),(K10/900)),IF($B$4="semester",SUM((J10/24),K10/900)))</f>
        <v>1274.5</v>
      </c>
      <c r="M10" s="15">
        <v>14372748</v>
      </c>
      <c r="N10" s="11">
        <v>2969</v>
      </c>
      <c r="O10" s="12">
        <v>29279</v>
      </c>
      <c r="P10" s="13"/>
      <c r="Q10" s="14">
        <f>IF($B$4="quarter",SUM((O10/36),(P10/900)),IF($B$4="semester",SUM((O10/24),P10/900)))</f>
        <v>1219.9583333333333</v>
      </c>
      <c r="R10" s="15">
        <v>12252868</v>
      </c>
      <c r="S10" s="35">
        <v>2825</v>
      </c>
      <c r="T10" s="12">
        <v>28654</v>
      </c>
      <c r="U10" s="13"/>
      <c r="V10" s="14">
        <f>IF($B$4="quarter",SUM((T10/36),(U10/900)),IF($B$4="semester",SUM((T10/24),U10/900)))</f>
        <v>1193.9166666666667</v>
      </c>
      <c r="W10" s="15">
        <v>12238303</v>
      </c>
      <c r="X10" s="35">
        <v>2846</v>
      </c>
      <c r="Y10" s="12">
        <v>28367</v>
      </c>
      <c r="Z10" s="13"/>
      <c r="AA10" s="14">
        <f>IF($B$4="quarter",SUM((Y10/36),(Z10/900)),IF($B$4="semester",SUM((Y10/24),Z10/900)))</f>
        <v>1181.9583333333333</v>
      </c>
      <c r="AB10" s="15">
        <v>12117112</v>
      </c>
      <c r="AC10" s="11">
        <v>2603</v>
      </c>
      <c r="AD10" s="12">
        <v>27630</v>
      </c>
      <c r="AE10" s="13"/>
      <c r="AF10" s="14">
        <f>IF($B$4="quarter",SUM((AD10/36),(AE10/900)),IF($B$4="semester",SUM((AD10/24),AE10/900)))</f>
        <v>1151.25</v>
      </c>
      <c r="AG10" s="16">
        <v>17266419</v>
      </c>
      <c r="AH10" s="11">
        <v>2516</v>
      </c>
      <c r="AI10" s="12">
        <v>26823</v>
      </c>
      <c r="AJ10" s="13"/>
      <c r="AK10" s="14">
        <f>IF($B$4="quarter",SUM((AI10/36),(AJ10/900)),IF($B$4="semester",SUM((AI10/24),AJ10/900)))</f>
        <v>1117.625</v>
      </c>
      <c r="AL10" s="16">
        <v>17794683</v>
      </c>
      <c r="AM10" s="11">
        <v>2441</v>
      </c>
      <c r="AN10" s="12">
        <v>25047</v>
      </c>
      <c r="AO10" s="13"/>
      <c r="AP10" s="14">
        <f>IF($B$4="quarter",SUM((AN10/36),(AO10/900)),IF($B$4="semester",SUM((AN10/24),AO10/900)))</f>
        <v>1043.625</v>
      </c>
      <c r="AQ10" s="16">
        <v>18310031</v>
      </c>
      <c r="AR10" s="11">
        <v>2301</v>
      </c>
      <c r="AS10" s="12">
        <v>24614</v>
      </c>
      <c r="AT10" s="13"/>
      <c r="AU10" s="14">
        <f>IF($B$4="quarter",SUM((AS10/36),(AT10/900)),IF($B$4="semester",SUM((AS10/24),AT10/900)))</f>
        <v>1025.5833333333333</v>
      </c>
      <c r="AV10" s="16">
        <v>14694281</v>
      </c>
      <c r="AW10" s="11">
        <v>2244</v>
      </c>
      <c r="AX10" s="12">
        <v>22773</v>
      </c>
      <c r="AY10" s="12"/>
      <c r="AZ10" s="17">
        <f>IF($B$4="quarter",SUM((AX10/36),(AY10/900)),IF($B$4="semester",SUM((AX10/24),AY10/900)))</f>
        <v>948.875</v>
      </c>
      <c r="BA10" s="16">
        <v>14072379</v>
      </c>
      <c r="BB10" s="18">
        <v>2104</v>
      </c>
      <c r="BC10" s="19">
        <v>21663</v>
      </c>
      <c r="BD10" s="12"/>
      <c r="BE10" s="17">
        <f>IF($B$4="quarter",SUM((BC10/36),(BD10/900)),IF($B$4="semester",SUM((BC10/24),BD10/900)))</f>
        <v>902.625</v>
      </c>
      <c r="BF10" s="68">
        <v>12474022</v>
      </c>
    </row>
    <row r="11" spans="2:58" x14ac:dyDescent="0.25">
      <c r="B11" s="396"/>
      <c r="C11" s="34" t="s">
        <v>24</v>
      </c>
      <c r="D11" s="11">
        <v>0</v>
      </c>
      <c r="E11" s="12">
        <v>39785</v>
      </c>
      <c r="F11" s="13"/>
      <c r="G11" s="14">
        <f>IF($B$4="quarter",SUM((E11/36),(F11/900)),IF($B$4="semester",SUM((E11/24),F11/900)))</f>
        <v>1657.7083333333333</v>
      </c>
      <c r="H11" s="15">
        <v>33473573</v>
      </c>
      <c r="I11" s="11">
        <v>0</v>
      </c>
      <c r="J11" s="12">
        <v>41617</v>
      </c>
      <c r="K11" s="13"/>
      <c r="L11" s="14">
        <f>IF($B$4="quarter",SUM((J11/36),(K11/900)),IF($B$4="semester",SUM((J11/24),K11/900)))</f>
        <v>1734.0416666666667</v>
      </c>
      <c r="M11" s="15">
        <v>36097337</v>
      </c>
      <c r="N11" s="11">
        <v>3060</v>
      </c>
      <c r="O11" s="12">
        <v>41487</v>
      </c>
      <c r="P11" s="13"/>
      <c r="Q11" s="14">
        <f>IF($B$4="quarter",SUM((O11/36),(P11/900)),IF($B$4="semester",SUM((O11/24),P11/900)))</f>
        <v>1728.625</v>
      </c>
      <c r="R11" s="15">
        <v>39626802</v>
      </c>
      <c r="S11" s="35">
        <v>3147</v>
      </c>
      <c r="T11" s="12">
        <v>42422</v>
      </c>
      <c r="U11" s="13"/>
      <c r="V11" s="14">
        <f>IF($B$4="quarter",SUM((T11/36),(U11/900)),IF($B$4="semester",SUM((T11/24),U11/900)))</f>
        <v>1767.5833333333333</v>
      </c>
      <c r="W11" s="15">
        <v>41021941</v>
      </c>
      <c r="X11" s="35">
        <v>3193</v>
      </c>
      <c r="Y11" s="12">
        <v>43131</v>
      </c>
      <c r="Z11" s="13"/>
      <c r="AA11" s="14">
        <f>IF($B$4="quarter",SUM((Y11/36),(Z11/900)),IF($B$4="semester",SUM((Y11/24),Z11/900)))</f>
        <v>1797.125</v>
      </c>
      <c r="AB11" s="15">
        <v>41711480</v>
      </c>
      <c r="AC11" s="11">
        <v>3249</v>
      </c>
      <c r="AD11" s="12">
        <v>43655</v>
      </c>
      <c r="AE11" s="13"/>
      <c r="AF11" s="14">
        <f>IF($B$4="quarter",SUM((AD11/36),(AE11/900)),IF($B$4="semester",SUM((AD11/24),AE11/900)))</f>
        <v>1818.9583333333333</v>
      </c>
      <c r="AG11" s="16">
        <v>40090988</v>
      </c>
      <c r="AH11" s="11">
        <v>3117</v>
      </c>
      <c r="AI11" s="12">
        <v>43091</v>
      </c>
      <c r="AJ11" s="13"/>
      <c r="AK11" s="14">
        <f>IF($B$4="quarter",SUM((AI11/36),(AJ11/900)),IF($B$4="semester",SUM((AI11/24),AJ11/900)))</f>
        <v>1795.4583333333333</v>
      </c>
      <c r="AL11" s="16">
        <v>40808615</v>
      </c>
      <c r="AM11" s="11">
        <v>3109</v>
      </c>
      <c r="AN11" s="12">
        <v>42623</v>
      </c>
      <c r="AO11" s="13"/>
      <c r="AP11" s="14">
        <f>IF($B$4="quarter",SUM((AN11/36),(AO11/900)),IF($B$4="semester",SUM((AN11/24),AO11/900)))</f>
        <v>1775.9583333333333</v>
      </c>
      <c r="AQ11" s="16">
        <v>40183423</v>
      </c>
      <c r="AR11" s="11">
        <v>3179</v>
      </c>
      <c r="AS11" s="12">
        <v>43163</v>
      </c>
      <c r="AT11" s="13"/>
      <c r="AU11" s="14">
        <f>IF($B$4="quarter",SUM((AS11/36),(AT11/900)),IF($B$4="semester",SUM((AS11/24),AT11/900)))</f>
        <v>1798.4583333333333</v>
      </c>
      <c r="AV11" s="16">
        <v>35542722</v>
      </c>
      <c r="AW11" s="11">
        <v>3269</v>
      </c>
      <c r="AX11" s="12">
        <v>42110</v>
      </c>
      <c r="AY11" s="12"/>
      <c r="AZ11" s="17">
        <f>IF($B$4="quarter",SUM((AX11/36),(AY11/900)),IF($B$4="semester",SUM((AX11/24),AY11/900)))</f>
        <v>1754.5833333333333</v>
      </c>
      <c r="BA11" s="16">
        <v>35967004</v>
      </c>
      <c r="BB11" s="18">
        <v>2984</v>
      </c>
      <c r="BC11" s="19">
        <v>39814</v>
      </c>
      <c r="BD11" s="12"/>
      <c r="BE11" s="17">
        <f>IF($B$4="quarter",SUM((BC11/36),(BD11/900)),IF($B$4="semester",SUM((BC11/24),BD11/900)))</f>
        <v>1658.9166666666667</v>
      </c>
      <c r="BF11" s="68">
        <v>34550861</v>
      </c>
    </row>
    <row r="12" spans="2:58" x14ac:dyDescent="0.25">
      <c r="B12" s="397"/>
      <c r="C12" s="36" t="s">
        <v>25</v>
      </c>
      <c r="D12" s="21">
        <f t="shared" ref="D12:AI12" si="2">SUM(D10:D11)</f>
        <v>0</v>
      </c>
      <c r="E12" s="14">
        <f t="shared" si="2"/>
        <v>71485</v>
      </c>
      <c r="F12" s="13">
        <f t="shared" si="2"/>
        <v>0</v>
      </c>
      <c r="G12" s="14">
        <f t="shared" si="2"/>
        <v>2978.5416666666665</v>
      </c>
      <c r="H12" s="22">
        <f t="shared" si="2"/>
        <v>47531943</v>
      </c>
      <c r="I12" s="21">
        <f t="shared" si="2"/>
        <v>0</v>
      </c>
      <c r="J12" s="14">
        <f t="shared" si="2"/>
        <v>72205</v>
      </c>
      <c r="K12" s="13">
        <f t="shared" si="2"/>
        <v>0</v>
      </c>
      <c r="L12" s="14">
        <f t="shared" si="2"/>
        <v>3008.541666666667</v>
      </c>
      <c r="M12" s="22">
        <f t="shared" si="2"/>
        <v>50470085</v>
      </c>
      <c r="N12" s="21">
        <f t="shared" si="2"/>
        <v>6029</v>
      </c>
      <c r="O12" s="14">
        <f t="shared" si="2"/>
        <v>70766</v>
      </c>
      <c r="P12" s="13">
        <f t="shared" si="2"/>
        <v>0</v>
      </c>
      <c r="Q12" s="14">
        <f t="shared" si="2"/>
        <v>2948.583333333333</v>
      </c>
      <c r="R12" s="22">
        <f t="shared" si="2"/>
        <v>51879670</v>
      </c>
      <c r="S12" s="21">
        <f t="shared" si="2"/>
        <v>5972</v>
      </c>
      <c r="T12" s="14">
        <f t="shared" si="2"/>
        <v>71076</v>
      </c>
      <c r="U12" s="13">
        <f t="shared" si="2"/>
        <v>0</v>
      </c>
      <c r="V12" s="14">
        <f t="shared" si="2"/>
        <v>2961.5</v>
      </c>
      <c r="W12" s="22">
        <f t="shared" si="2"/>
        <v>53260244</v>
      </c>
      <c r="X12" s="21">
        <f t="shared" si="2"/>
        <v>6039</v>
      </c>
      <c r="Y12" s="14">
        <f t="shared" si="2"/>
        <v>71498</v>
      </c>
      <c r="Z12" s="13">
        <f t="shared" si="2"/>
        <v>0</v>
      </c>
      <c r="AA12" s="14">
        <f t="shared" si="2"/>
        <v>2979.083333333333</v>
      </c>
      <c r="AB12" s="22">
        <f t="shared" si="2"/>
        <v>53828592</v>
      </c>
      <c r="AC12" s="21">
        <f t="shared" si="2"/>
        <v>5852</v>
      </c>
      <c r="AD12" s="14">
        <f t="shared" si="2"/>
        <v>71285</v>
      </c>
      <c r="AE12" s="13">
        <f t="shared" si="2"/>
        <v>0</v>
      </c>
      <c r="AF12" s="14">
        <f t="shared" si="2"/>
        <v>2970.208333333333</v>
      </c>
      <c r="AG12" s="23">
        <f t="shared" si="2"/>
        <v>57357407</v>
      </c>
      <c r="AH12" s="21">
        <f t="shared" si="2"/>
        <v>5633</v>
      </c>
      <c r="AI12" s="14">
        <f t="shared" si="2"/>
        <v>69914</v>
      </c>
      <c r="AJ12" s="13">
        <f t="shared" ref="AJ12:BF12" si="3">SUM(AJ10:AJ11)</f>
        <v>0</v>
      </c>
      <c r="AK12" s="14">
        <f t="shared" si="3"/>
        <v>2913.083333333333</v>
      </c>
      <c r="AL12" s="23">
        <f t="shared" si="3"/>
        <v>58603298</v>
      </c>
      <c r="AM12" s="21">
        <f t="shared" si="3"/>
        <v>5550</v>
      </c>
      <c r="AN12" s="14">
        <f t="shared" si="3"/>
        <v>67670</v>
      </c>
      <c r="AO12" s="13">
        <f t="shared" si="3"/>
        <v>0</v>
      </c>
      <c r="AP12" s="14">
        <f t="shared" si="3"/>
        <v>2819.583333333333</v>
      </c>
      <c r="AQ12" s="23">
        <f t="shared" si="3"/>
        <v>58493454</v>
      </c>
      <c r="AR12" s="21">
        <f t="shared" si="3"/>
        <v>5480</v>
      </c>
      <c r="AS12" s="14">
        <f t="shared" si="3"/>
        <v>67777</v>
      </c>
      <c r="AT12" s="13">
        <f t="shared" si="3"/>
        <v>0</v>
      </c>
      <c r="AU12" s="14">
        <f t="shared" si="3"/>
        <v>2824.0416666666665</v>
      </c>
      <c r="AV12" s="23">
        <f t="shared" si="3"/>
        <v>50237003</v>
      </c>
      <c r="AW12" s="24">
        <f t="shared" si="3"/>
        <v>5513</v>
      </c>
      <c r="AX12" s="17">
        <f t="shared" si="3"/>
        <v>64883</v>
      </c>
      <c r="AY12" s="17">
        <f t="shared" si="3"/>
        <v>0</v>
      </c>
      <c r="AZ12" s="17">
        <f t="shared" si="3"/>
        <v>2703.458333333333</v>
      </c>
      <c r="BA12" s="25">
        <f t="shared" si="3"/>
        <v>50039383</v>
      </c>
      <c r="BB12" s="24">
        <f t="shared" si="3"/>
        <v>5088</v>
      </c>
      <c r="BC12" s="17">
        <f t="shared" si="3"/>
        <v>61477</v>
      </c>
      <c r="BD12" s="17">
        <f t="shared" si="3"/>
        <v>0</v>
      </c>
      <c r="BE12" s="17">
        <f t="shared" si="3"/>
        <v>2561.541666666667</v>
      </c>
      <c r="BF12" s="25">
        <f t="shared" si="3"/>
        <v>47024883</v>
      </c>
    </row>
    <row r="13" spans="2:58" x14ac:dyDescent="0.25">
      <c r="B13" s="26"/>
      <c r="C13" s="27"/>
      <c r="D13" s="28"/>
      <c r="E13" s="29"/>
      <c r="F13" s="29"/>
      <c r="G13" s="29"/>
      <c r="H13" s="30"/>
      <c r="I13" s="28"/>
      <c r="J13" s="29"/>
      <c r="K13" s="29"/>
      <c r="L13" s="29"/>
      <c r="M13" s="30"/>
      <c r="N13" s="28"/>
      <c r="O13" s="29"/>
      <c r="P13" s="29"/>
      <c r="Q13" s="29"/>
      <c r="R13" s="30"/>
      <c r="S13" s="28"/>
      <c r="T13" s="29"/>
      <c r="U13" s="29"/>
      <c r="V13" s="29"/>
      <c r="W13" s="30"/>
      <c r="X13" s="28"/>
      <c r="Y13" s="29"/>
      <c r="Z13" s="29"/>
      <c r="AA13" s="29"/>
      <c r="AB13" s="30"/>
      <c r="AC13" s="28"/>
      <c r="AD13" s="29"/>
      <c r="AE13" s="29"/>
      <c r="AF13" s="31"/>
      <c r="AG13" s="32"/>
      <c r="AH13" s="28"/>
      <c r="AI13" s="29"/>
      <c r="AJ13" s="29"/>
      <c r="AK13" s="31"/>
      <c r="AL13" s="32"/>
      <c r="AM13" s="28"/>
      <c r="AN13" s="29"/>
      <c r="AO13" s="29"/>
      <c r="AP13" s="31"/>
      <c r="AQ13" s="33"/>
      <c r="AR13" s="28"/>
      <c r="AS13" s="29"/>
      <c r="AT13" s="29"/>
      <c r="AU13" s="29"/>
      <c r="AV13" s="30"/>
      <c r="AW13" s="28"/>
      <c r="AX13" s="29"/>
      <c r="AY13" s="29"/>
      <c r="AZ13" s="29"/>
      <c r="BA13" s="30"/>
      <c r="BB13" s="28"/>
      <c r="BC13" s="29"/>
      <c r="BD13" s="29"/>
      <c r="BE13" s="29"/>
      <c r="BF13" s="30"/>
    </row>
    <row r="14" spans="2:58" x14ac:dyDescent="0.25">
      <c r="B14" s="395" t="s">
        <v>27</v>
      </c>
      <c r="C14" s="34" t="s">
        <v>23</v>
      </c>
      <c r="D14" s="11">
        <v>0</v>
      </c>
      <c r="E14" s="12">
        <v>12370</v>
      </c>
      <c r="F14" s="13"/>
      <c r="G14" s="14">
        <f>IF($B$4="quarter",SUM((E14/36),(F14/900)),IF($B$4="semester",SUM((E14/24),F14/900)))</f>
        <v>515.41666666666663</v>
      </c>
      <c r="H14" s="15"/>
      <c r="I14" s="11">
        <v>0</v>
      </c>
      <c r="J14" s="12">
        <v>11022</v>
      </c>
      <c r="K14" s="13"/>
      <c r="L14" s="14">
        <f>IF($B$4="quarter",SUM((J14/36),(K14/900)),IF($B$4="semester",SUM((J14/24),K14/900)))</f>
        <v>459.25</v>
      </c>
      <c r="M14" s="15"/>
      <c r="N14" s="11">
        <v>379</v>
      </c>
      <c r="O14" s="12">
        <v>10999</v>
      </c>
      <c r="P14" s="13"/>
      <c r="Q14" s="14">
        <f>IF($B$4="quarter",SUM((O14/36),(P14/900)),IF($B$4="semester",SUM((O14/24),P14/900)))</f>
        <v>458.29166666666669</v>
      </c>
      <c r="R14" s="15"/>
      <c r="S14" s="11">
        <v>375</v>
      </c>
      <c r="T14" s="12">
        <v>10770</v>
      </c>
      <c r="U14" s="13"/>
      <c r="V14" s="14">
        <f>IF($B$4="quarter",SUM((T14/36),(U14/900)),IF($B$4="semester",SUM((T14/24),U14/900)))</f>
        <v>448.75</v>
      </c>
      <c r="W14" s="15"/>
      <c r="X14" s="11">
        <v>378</v>
      </c>
      <c r="Y14" s="12">
        <v>10867</v>
      </c>
      <c r="Z14" s="13"/>
      <c r="AA14" s="14">
        <f>IF($B$4="quarter",SUM((Y14/36),(Z14/900)),IF($B$4="semester",SUM((Y14/24),Z14/900)))</f>
        <v>452.79166666666669</v>
      </c>
      <c r="AB14" s="15"/>
      <c r="AC14" s="11">
        <v>356</v>
      </c>
      <c r="AD14" s="12">
        <v>10548</v>
      </c>
      <c r="AE14" s="13"/>
      <c r="AF14" s="14">
        <f>IF($B$4="quarter",SUM((AD14/36),(AE14/900)),IF($B$4="semester",SUM((AD14/24),AE14/900)))</f>
        <v>439.5</v>
      </c>
      <c r="AG14" s="16"/>
      <c r="AH14" s="11">
        <v>395</v>
      </c>
      <c r="AI14" s="12">
        <v>10795</v>
      </c>
      <c r="AJ14" s="13"/>
      <c r="AK14" s="14">
        <f>IF($B$4="quarter",SUM((AI14/36),(AJ14/900)),IF($B$4="semester",SUM((AI14/24),AJ14/900)))</f>
        <v>449.79166666666669</v>
      </c>
      <c r="AL14" s="16"/>
      <c r="AM14" s="11">
        <v>401</v>
      </c>
      <c r="AN14" s="12">
        <v>11208</v>
      </c>
      <c r="AO14" s="13"/>
      <c r="AP14" s="14">
        <f>IF($B$4="quarter",SUM((AN14/36),(AO14/900)),IF($B$4="semester",SUM((AN14/24),AO14/900)))</f>
        <v>467</v>
      </c>
      <c r="AQ14" s="16"/>
      <c r="AR14" s="11">
        <v>394</v>
      </c>
      <c r="AS14" s="12">
        <v>11048</v>
      </c>
      <c r="AT14" s="13"/>
      <c r="AU14" s="14">
        <f>IF($B$4="quarter",SUM((AS14/36),(AT14/900)),IF($B$4="semester",SUM((AS14/24),AT14/900)))</f>
        <v>460.33333333333331</v>
      </c>
      <c r="AV14" s="16">
        <v>5166327</v>
      </c>
      <c r="AW14" s="11">
        <v>419</v>
      </c>
      <c r="AX14" s="12">
        <v>11770</v>
      </c>
      <c r="AY14" s="12"/>
      <c r="AZ14" s="17">
        <f>IF($B$4="quarter",SUM((AX14/36),(AY14/900)),IF($B$4="semester",SUM((AX14/24),AY14/900)))</f>
        <v>490.41666666666669</v>
      </c>
      <c r="BA14" s="16">
        <v>5347033</v>
      </c>
      <c r="BB14" s="18">
        <v>395</v>
      </c>
      <c r="BC14" s="19">
        <v>10792</v>
      </c>
      <c r="BD14" s="12"/>
      <c r="BE14" s="17">
        <f>IF($B$4="quarter",SUM((BC14/36),(BD14/900)),IF($B$4="semester",SUM((BC14/24),BD14/900)))</f>
        <v>449.66666666666669</v>
      </c>
      <c r="BF14" s="68">
        <v>4849257</v>
      </c>
    </row>
    <row r="15" spans="2:58" x14ac:dyDescent="0.25">
      <c r="B15" s="396"/>
      <c r="C15" s="34" t="s">
        <v>24</v>
      </c>
      <c r="D15" s="11">
        <v>0</v>
      </c>
      <c r="E15" s="12">
        <v>3186</v>
      </c>
      <c r="F15" s="13"/>
      <c r="G15" s="14">
        <f>IF($B$4="quarter",SUM((E15/36),(F15/900)),IF($B$4="semester",SUM((E15/24),F15/900)))</f>
        <v>132.75</v>
      </c>
      <c r="H15" s="15"/>
      <c r="I15" s="11">
        <v>0</v>
      </c>
      <c r="J15" s="12">
        <v>3556</v>
      </c>
      <c r="K15" s="13"/>
      <c r="L15" s="14">
        <f>IF($B$4="quarter",SUM((J15/36),(K15/900)),IF($B$4="semester",SUM((J15/24),K15/900)))</f>
        <v>148.16666666666666</v>
      </c>
      <c r="M15" s="15"/>
      <c r="N15" s="11">
        <v>142</v>
      </c>
      <c r="O15" s="12">
        <v>3515</v>
      </c>
      <c r="P15" s="13"/>
      <c r="Q15" s="14">
        <f>IF($B$4="quarter",SUM((O15/36),(P15/900)),IF($B$4="semester",SUM((O15/24),P15/900)))</f>
        <v>146.45833333333334</v>
      </c>
      <c r="R15" s="15"/>
      <c r="S15" s="11">
        <v>126</v>
      </c>
      <c r="T15" s="12">
        <v>3246</v>
      </c>
      <c r="U15" s="13"/>
      <c r="V15" s="14">
        <f>IF($B$4="quarter",SUM((T15/36),(U15/900)),IF($B$4="semester",SUM((T15/24),U15/900)))</f>
        <v>135.25</v>
      </c>
      <c r="W15" s="15"/>
      <c r="X15" s="11">
        <v>120</v>
      </c>
      <c r="Y15" s="12">
        <v>3352</v>
      </c>
      <c r="Z15" s="13"/>
      <c r="AA15" s="14">
        <f>IF($B$4="quarter",SUM((Y15/36),(Z15/900)),IF($B$4="semester",SUM((Y15/24),Z15/900)))</f>
        <v>139.66666666666666</v>
      </c>
      <c r="AB15" s="15"/>
      <c r="AC15" s="11">
        <v>174</v>
      </c>
      <c r="AD15" s="12">
        <v>4672</v>
      </c>
      <c r="AE15" s="13"/>
      <c r="AF15" s="14">
        <f>IF($B$4="quarter",SUM((AD15/36),(AE15/900)),IF($B$4="semester",SUM((AD15/24),AE15/900)))</f>
        <v>194.66666666666666</v>
      </c>
      <c r="AG15" s="16"/>
      <c r="AH15" s="11">
        <v>199</v>
      </c>
      <c r="AI15" s="12">
        <v>5161</v>
      </c>
      <c r="AJ15" s="13"/>
      <c r="AK15" s="14">
        <f>IF($B$4="quarter",SUM((AI15/36),(AJ15/900)),IF($B$4="semester",SUM((AI15/24),AJ15/900)))</f>
        <v>215.04166666666666</v>
      </c>
      <c r="AL15" s="16"/>
      <c r="AM15" s="11">
        <v>208</v>
      </c>
      <c r="AN15" s="12">
        <v>4742</v>
      </c>
      <c r="AO15" s="13"/>
      <c r="AP15" s="14">
        <f>IF($B$4="quarter",SUM((AN15/36),(AO15/900)),IF($B$4="semester",SUM((AN15/24),AO15/900)))</f>
        <v>197.58333333333334</v>
      </c>
      <c r="AQ15" s="16"/>
      <c r="AR15" s="11">
        <v>200</v>
      </c>
      <c r="AS15" s="12">
        <v>4979</v>
      </c>
      <c r="AT15" s="13"/>
      <c r="AU15" s="14">
        <f>IF($B$4="quarter",SUM((AS15/36),(AT15/900)),IF($B$4="semester",SUM((AS15/24),AT15/900)))</f>
        <v>207.45833333333334</v>
      </c>
      <c r="AV15" s="16">
        <v>5026127</v>
      </c>
      <c r="AW15" s="11">
        <v>214</v>
      </c>
      <c r="AX15" s="12">
        <v>5454</v>
      </c>
      <c r="AY15" s="12"/>
      <c r="AZ15" s="17">
        <f>IF($B$4="quarter",SUM((AX15/36),(AY15/900)),IF($B$4="semester",SUM((AX15/24),AY15/900)))</f>
        <v>227.25</v>
      </c>
      <c r="BA15" s="16">
        <v>5654451</v>
      </c>
      <c r="BB15" s="18">
        <v>223</v>
      </c>
      <c r="BC15" s="19">
        <v>5744</v>
      </c>
      <c r="BD15" s="12"/>
      <c r="BE15" s="17">
        <f>IF($B$4="quarter",SUM((BC15/36),(BD15/900)),IF($B$4="semester",SUM((BC15/24),BD15/900)))</f>
        <v>239.33333333333334</v>
      </c>
      <c r="BF15" s="68">
        <v>6058510</v>
      </c>
    </row>
    <row r="16" spans="2:58" x14ac:dyDescent="0.25">
      <c r="B16" s="397"/>
      <c r="C16" s="36" t="s">
        <v>25</v>
      </c>
      <c r="D16" s="21">
        <f t="shared" ref="D16:AI16" si="4">SUM(D14:D15)</f>
        <v>0</v>
      </c>
      <c r="E16" s="14">
        <f t="shared" si="4"/>
        <v>15556</v>
      </c>
      <c r="F16" s="13">
        <f t="shared" si="4"/>
        <v>0</v>
      </c>
      <c r="G16" s="14">
        <f t="shared" si="4"/>
        <v>648.16666666666663</v>
      </c>
      <c r="H16" s="22">
        <f t="shared" si="4"/>
        <v>0</v>
      </c>
      <c r="I16" s="21">
        <f t="shared" si="4"/>
        <v>0</v>
      </c>
      <c r="J16" s="14">
        <f t="shared" si="4"/>
        <v>14578</v>
      </c>
      <c r="K16" s="13">
        <f t="shared" si="4"/>
        <v>0</v>
      </c>
      <c r="L16" s="14">
        <f t="shared" si="4"/>
        <v>607.41666666666663</v>
      </c>
      <c r="M16" s="22">
        <f t="shared" si="4"/>
        <v>0</v>
      </c>
      <c r="N16" s="21">
        <f t="shared" si="4"/>
        <v>521</v>
      </c>
      <c r="O16" s="14">
        <f t="shared" si="4"/>
        <v>14514</v>
      </c>
      <c r="P16" s="13">
        <f t="shared" si="4"/>
        <v>0</v>
      </c>
      <c r="Q16" s="14">
        <f t="shared" si="4"/>
        <v>604.75</v>
      </c>
      <c r="R16" s="22">
        <f t="shared" si="4"/>
        <v>0</v>
      </c>
      <c r="S16" s="21">
        <f t="shared" si="4"/>
        <v>501</v>
      </c>
      <c r="T16" s="14">
        <f t="shared" si="4"/>
        <v>14016</v>
      </c>
      <c r="U16" s="13">
        <f t="shared" si="4"/>
        <v>0</v>
      </c>
      <c r="V16" s="14">
        <f t="shared" si="4"/>
        <v>584</v>
      </c>
      <c r="W16" s="22">
        <f t="shared" si="4"/>
        <v>0</v>
      </c>
      <c r="X16" s="21">
        <f t="shared" si="4"/>
        <v>498</v>
      </c>
      <c r="Y16" s="14">
        <f t="shared" si="4"/>
        <v>14219</v>
      </c>
      <c r="Z16" s="13">
        <f t="shared" si="4"/>
        <v>0</v>
      </c>
      <c r="AA16" s="14">
        <f t="shared" si="4"/>
        <v>592.45833333333337</v>
      </c>
      <c r="AB16" s="22">
        <f t="shared" si="4"/>
        <v>0</v>
      </c>
      <c r="AC16" s="21">
        <f t="shared" si="4"/>
        <v>530</v>
      </c>
      <c r="AD16" s="14">
        <f t="shared" si="4"/>
        <v>15220</v>
      </c>
      <c r="AE16" s="13">
        <f t="shared" si="4"/>
        <v>0</v>
      </c>
      <c r="AF16" s="14">
        <f t="shared" si="4"/>
        <v>634.16666666666663</v>
      </c>
      <c r="AG16" s="23">
        <f t="shared" si="4"/>
        <v>0</v>
      </c>
      <c r="AH16" s="21">
        <f t="shared" si="4"/>
        <v>594</v>
      </c>
      <c r="AI16" s="14">
        <f t="shared" si="4"/>
        <v>15956</v>
      </c>
      <c r="AJ16" s="13">
        <f t="shared" ref="AJ16:BF16" si="5">SUM(AJ14:AJ15)</f>
        <v>0</v>
      </c>
      <c r="AK16" s="14">
        <f t="shared" si="5"/>
        <v>664.83333333333337</v>
      </c>
      <c r="AL16" s="23">
        <f t="shared" si="5"/>
        <v>0</v>
      </c>
      <c r="AM16" s="21">
        <f t="shared" si="5"/>
        <v>609</v>
      </c>
      <c r="AN16" s="14">
        <f t="shared" si="5"/>
        <v>15950</v>
      </c>
      <c r="AO16" s="13">
        <f t="shared" si="5"/>
        <v>0</v>
      </c>
      <c r="AP16" s="14">
        <f t="shared" si="5"/>
        <v>664.58333333333337</v>
      </c>
      <c r="AQ16" s="23">
        <f t="shared" si="5"/>
        <v>0</v>
      </c>
      <c r="AR16" s="21">
        <f t="shared" si="5"/>
        <v>594</v>
      </c>
      <c r="AS16" s="14">
        <f t="shared" si="5"/>
        <v>16027</v>
      </c>
      <c r="AT16" s="13">
        <f t="shared" si="5"/>
        <v>0</v>
      </c>
      <c r="AU16" s="14">
        <f t="shared" si="5"/>
        <v>667.79166666666663</v>
      </c>
      <c r="AV16" s="23">
        <f t="shared" si="5"/>
        <v>10192454</v>
      </c>
      <c r="AW16" s="24">
        <f t="shared" si="5"/>
        <v>633</v>
      </c>
      <c r="AX16" s="17">
        <f t="shared" si="5"/>
        <v>17224</v>
      </c>
      <c r="AY16" s="17">
        <f t="shared" si="5"/>
        <v>0</v>
      </c>
      <c r="AZ16" s="17">
        <f t="shared" si="5"/>
        <v>717.66666666666674</v>
      </c>
      <c r="BA16" s="25">
        <f t="shared" si="5"/>
        <v>11001484</v>
      </c>
      <c r="BB16" s="24">
        <f t="shared" si="5"/>
        <v>618</v>
      </c>
      <c r="BC16" s="17">
        <f t="shared" si="5"/>
        <v>16536</v>
      </c>
      <c r="BD16" s="17">
        <f t="shared" si="5"/>
        <v>0</v>
      </c>
      <c r="BE16" s="17">
        <f t="shared" si="5"/>
        <v>689</v>
      </c>
      <c r="BF16" s="25">
        <f t="shared" si="5"/>
        <v>10907767</v>
      </c>
    </row>
    <row r="17" spans="2:58" x14ac:dyDescent="0.25">
      <c r="B17" s="26"/>
      <c r="C17" s="27"/>
      <c r="D17" s="28"/>
      <c r="E17" s="29"/>
      <c r="F17" s="29"/>
      <c r="G17" s="29"/>
      <c r="H17" s="30"/>
      <c r="I17" s="28"/>
      <c r="J17" s="29"/>
      <c r="K17" s="29"/>
      <c r="L17" s="29"/>
      <c r="M17" s="30"/>
      <c r="N17" s="28"/>
      <c r="O17" s="29"/>
      <c r="P17" s="29"/>
      <c r="Q17" s="29"/>
      <c r="R17" s="30"/>
      <c r="S17" s="28"/>
      <c r="T17" s="29"/>
      <c r="U17" s="29"/>
      <c r="V17" s="29"/>
      <c r="W17" s="30"/>
      <c r="X17" s="28"/>
      <c r="Y17" s="29"/>
      <c r="Z17" s="29"/>
      <c r="AA17" s="29"/>
      <c r="AB17" s="30"/>
      <c r="AC17" s="28"/>
      <c r="AD17" s="29"/>
      <c r="AE17" s="29"/>
      <c r="AF17" s="29"/>
      <c r="AG17" s="30"/>
      <c r="AH17" s="28"/>
      <c r="AI17" s="29"/>
      <c r="AJ17" s="29"/>
      <c r="AK17" s="29"/>
      <c r="AL17" s="30"/>
      <c r="AM17" s="28"/>
      <c r="AN17" s="29"/>
      <c r="AO17" s="29"/>
      <c r="AP17" s="29"/>
      <c r="AQ17" s="30"/>
      <c r="AR17" s="28"/>
      <c r="AS17" s="29"/>
      <c r="AT17" s="29"/>
      <c r="AU17" s="29"/>
      <c r="AV17" s="30"/>
      <c r="AW17" s="28"/>
      <c r="AX17" s="29"/>
      <c r="AY17" s="29"/>
      <c r="AZ17" s="29"/>
      <c r="BA17" s="30"/>
      <c r="BB17" s="28"/>
      <c r="BC17" s="29"/>
      <c r="BD17" s="29"/>
      <c r="BE17" s="29"/>
      <c r="BF17" s="30"/>
    </row>
    <row r="18" spans="2:58" x14ac:dyDescent="0.25">
      <c r="B18" s="395" t="s">
        <v>28</v>
      </c>
      <c r="C18" s="34" t="s">
        <v>23</v>
      </c>
      <c r="D18" s="21">
        <f t="shared" ref="D18:G19" si="6">D14+D10+D6</f>
        <v>0</v>
      </c>
      <c r="E18" s="14">
        <f t="shared" si="6"/>
        <v>468142</v>
      </c>
      <c r="F18" s="13">
        <f t="shared" si="6"/>
        <v>0</v>
      </c>
      <c r="G18" s="14">
        <f t="shared" si="6"/>
        <v>15971.983333333334</v>
      </c>
      <c r="H18" s="23">
        <f>H6+H10+H14</f>
        <v>112682522</v>
      </c>
      <c r="I18" s="21">
        <f t="shared" ref="I18:L19" si="7">I14+I10+I6</f>
        <v>0</v>
      </c>
      <c r="J18" s="14">
        <f t="shared" si="7"/>
        <v>462474</v>
      </c>
      <c r="K18" s="13">
        <f t="shared" si="7"/>
        <v>0</v>
      </c>
      <c r="L18" s="14">
        <f t="shared" si="7"/>
        <v>15762.55</v>
      </c>
      <c r="M18" s="23">
        <f>M6+M10+M14</f>
        <v>113645065</v>
      </c>
      <c r="N18" s="21">
        <f t="shared" ref="N18:Q19" si="8">N14+N10+N6</f>
        <v>19623</v>
      </c>
      <c r="O18" s="14">
        <f t="shared" si="8"/>
        <v>459983</v>
      </c>
      <c r="P18" s="13">
        <f t="shared" si="8"/>
        <v>0</v>
      </c>
      <c r="Q18" s="14">
        <f t="shared" si="8"/>
        <v>15668.416666666666</v>
      </c>
      <c r="R18" s="23">
        <f>R6+R10+R14</f>
        <v>107755697</v>
      </c>
      <c r="S18" s="21">
        <f t="shared" ref="S18:V19" si="9">S14+S10+S6</f>
        <v>19414</v>
      </c>
      <c r="T18" s="14">
        <f t="shared" si="9"/>
        <v>458817</v>
      </c>
      <c r="U18" s="13">
        <f t="shared" si="9"/>
        <v>0</v>
      </c>
      <c r="V18" s="14">
        <f t="shared" si="9"/>
        <v>15622.433333333332</v>
      </c>
      <c r="W18" s="23">
        <f>W6+W10+W14</f>
        <v>109455452</v>
      </c>
      <c r="X18" s="21">
        <f t="shared" ref="X18:AA19" si="10">X14+X10+X6</f>
        <v>19567</v>
      </c>
      <c r="Y18" s="14">
        <f t="shared" si="10"/>
        <v>461564</v>
      </c>
      <c r="Z18" s="13">
        <f t="shared" si="10"/>
        <v>0</v>
      </c>
      <c r="AA18" s="14">
        <f t="shared" si="10"/>
        <v>15712.416666666666</v>
      </c>
      <c r="AB18" s="23">
        <f>AB6+AB10+AB14</f>
        <v>111574630</v>
      </c>
      <c r="AC18" s="21">
        <f t="shared" ref="AC18:AF19" si="11">AC14+AC10+AC6</f>
        <v>19239</v>
      </c>
      <c r="AD18" s="14">
        <f t="shared" si="11"/>
        <v>460032</v>
      </c>
      <c r="AE18" s="13">
        <f t="shared" si="11"/>
        <v>0</v>
      </c>
      <c r="AF18" s="14">
        <f t="shared" si="11"/>
        <v>15652.55</v>
      </c>
      <c r="AG18" s="23">
        <f>AG6+AG10+AG14</f>
        <v>128700897</v>
      </c>
      <c r="AH18" s="21">
        <f t="shared" ref="AH18:AK19" si="12">AH14+AH10+AH6</f>
        <v>18772</v>
      </c>
      <c r="AI18" s="14">
        <f t="shared" si="12"/>
        <v>450186</v>
      </c>
      <c r="AJ18" s="13">
        <f t="shared" si="12"/>
        <v>0</v>
      </c>
      <c r="AK18" s="14">
        <f t="shared" si="12"/>
        <v>15319.683333333332</v>
      </c>
      <c r="AL18" s="23">
        <f>AL6+AL10+AL14</f>
        <v>130473140</v>
      </c>
      <c r="AM18" s="21">
        <f t="shared" ref="AM18:AP19" si="13">AM14+AM10+AM6</f>
        <v>18467</v>
      </c>
      <c r="AN18" s="14">
        <f t="shared" si="13"/>
        <v>444329</v>
      </c>
      <c r="AO18" s="13">
        <f t="shared" si="13"/>
        <v>0</v>
      </c>
      <c r="AP18" s="14">
        <f t="shared" si="13"/>
        <v>15113.091666666667</v>
      </c>
      <c r="AQ18" s="23">
        <f>AQ6+AQ10+AQ14</f>
        <v>132033899</v>
      </c>
      <c r="AR18" s="21">
        <f t="shared" ref="AR18:AU19" si="14">AR14+AR10+AR6</f>
        <v>18337</v>
      </c>
      <c r="AS18" s="14">
        <f t="shared" si="14"/>
        <v>441527</v>
      </c>
      <c r="AT18" s="13">
        <f t="shared" si="14"/>
        <v>0</v>
      </c>
      <c r="AU18" s="14">
        <f t="shared" si="14"/>
        <v>15014.75</v>
      </c>
      <c r="AV18" s="23">
        <f>AV6+AV10+AV14</f>
        <v>136061119</v>
      </c>
      <c r="AW18" s="24">
        <f t="shared" ref="AW18:AZ19" si="15">AW14+AW10+AW6</f>
        <v>17980</v>
      </c>
      <c r="AX18" s="17">
        <f t="shared" si="15"/>
        <v>434293</v>
      </c>
      <c r="AY18" s="17">
        <f t="shared" si="15"/>
        <v>0</v>
      </c>
      <c r="AZ18" s="17">
        <f t="shared" si="15"/>
        <v>14764.291666666666</v>
      </c>
      <c r="BA18" s="25">
        <f>BA6+BA10+BA14</f>
        <v>130795680</v>
      </c>
      <c r="BB18" s="24">
        <f t="shared" ref="BB18:BE19" si="16">BB14+BB10+BB6</f>
        <v>17525</v>
      </c>
      <c r="BC18" s="17">
        <f t="shared" si="16"/>
        <v>430655</v>
      </c>
      <c r="BD18" s="17">
        <f t="shared" si="16"/>
        <v>0</v>
      </c>
      <c r="BE18" s="17">
        <f t="shared" si="16"/>
        <v>14625.625</v>
      </c>
      <c r="BF18" s="25">
        <f>BF6+BF10+BF14</f>
        <v>127969196</v>
      </c>
    </row>
    <row r="19" spans="2:58" x14ac:dyDescent="0.25">
      <c r="B19" s="396"/>
      <c r="C19" s="34" t="s">
        <v>24</v>
      </c>
      <c r="D19" s="21">
        <f t="shared" si="6"/>
        <v>0</v>
      </c>
      <c r="E19" s="14">
        <f t="shared" si="6"/>
        <v>147787</v>
      </c>
      <c r="F19" s="13">
        <f t="shared" si="6"/>
        <v>0</v>
      </c>
      <c r="G19" s="14">
        <f t="shared" si="6"/>
        <v>5284.3249999999998</v>
      </c>
      <c r="H19" s="23">
        <f>H7+H11+H15</f>
        <v>101920312</v>
      </c>
      <c r="I19" s="21">
        <f t="shared" si="7"/>
        <v>0</v>
      </c>
      <c r="J19" s="14">
        <f t="shared" si="7"/>
        <v>163879</v>
      </c>
      <c r="K19" s="13">
        <f t="shared" si="7"/>
        <v>0</v>
      </c>
      <c r="L19" s="14">
        <f t="shared" si="7"/>
        <v>5839.0750000000007</v>
      </c>
      <c r="M19" s="23">
        <f>M7+M11+M15</f>
        <v>118074551</v>
      </c>
      <c r="N19" s="21">
        <f t="shared" si="8"/>
        <v>8164</v>
      </c>
      <c r="O19" s="14">
        <f t="shared" si="8"/>
        <v>178163</v>
      </c>
      <c r="P19" s="13">
        <f t="shared" si="8"/>
        <v>0</v>
      </c>
      <c r="Q19" s="14">
        <f t="shared" si="8"/>
        <v>6313.7833333333328</v>
      </c>
      <c r="R19" s="23">
        <f>R7+R11+R15</f>
        <v>136828714</v>
      </c>
      <c r="S19" s="21">
        <f t="shared" si="9"/>
        <v>8494</v>
      </c>
      <c r="T19" s="14">
        <f t="shared" si="9"/>
        <v>188630</v>
      </c>
      <c r="U19" s="13">
        <f t="shared" si="9"/>
        <v>0</v>
      </c>
      <c r="V19" s="14">
        <f t="shared" si="9"/>
        <v>6668.2333333333327</v>
      </c>
      <c r="W19" s="23">
        <f>W7+W11+W15</f>
        <v>146355983</v>
      </c>
      <c r="X19" s="21">
        <f t="shared" si="10"/>
        <v>8983</v>
      </c>
      <c r="Y19" s="14">
        <f t="shared" si="10"/>
        <v>202711</v>
      </c>
      <c r="Z19" s="13">
        <f t="shared" si="10"/>
        <v>0</v>
      </c>
      <c r="AA19" s="14">
        <f t="shared" si="10"/>
        <v>7144.3916666666673</v>
      </c>
      <c r="AB19" s="23">
        <f>AB7+AB11+AB15</f>
        <v>159315169</v>
      </c>
      <c r="AC19" s="21">
        <f t="shared" si="11"/>
        <v>9403</v>
      </c>
      <c r="AD19" s="14">
        <f t="shared" si="11"/>
        <v>211722</v>
      </c>
      <c r="AE19" s="13">
        <f t="shared" si="11"/>
        <v>0</v>
      </c>
      <c r="AF19" s="14">
        <f t="shared" si="11"/>
        <v>7460.125</v>
      </c>
      <c r="AG19" s="23">
        <f>AG7+AG11+AG15</f>
        <v>163532970</v>
      </c>
      <c r="AH19" s="21">
        <f t="shared" si="12"/>
        <v>9293</v>
      </c>
      <c r="AI19" s="14">
        <f t="shared" si="12"/>
        <v>213480</v>
      </c>
      <c r="AJ19" s="13">
        <f t="shared" si="12"/>
        <v>0</v>
      </c>
      <c r="AK19" s="14">
        <f t="shared" si="12"/>
        <v>7518.1</v>
      </c>
      <c r="AL19" s="23">
        <f>AL7+AL11+AL15</f>
        <v>170664154</v>
      </c>
      <c r="AM19" s="21">
        <f t="shared" si="13"/>
        <v>9293</v>
      </c>
      <c r="AN19" s="14">
        <f t="shared" si="13"/>
        <v>211740</v>
      </c>
      <c r="AO19" s="13">
        <f t="shared" si="13"/>
        <v>0</v>
      </c>
      <c r="AP19" s="14">
        <f t="shared" si="13"/>
        <v>7452.7083333333339</v>
      </c>
      <c r="AQ19" s="23">
        <f>AQ7+AQ11+AQ15</f>
        <v>175989799</v>
      </c>
      <c r="AR19" s="21">
        <f t="shared" si="14"/>
        <v>9053</v>
      </c>
      <c r="AS19" s="14">
        <f t="shared" si="14"/>
        <v>201593</v>
      </c>
      <c r="AT19" s="13">
        <f t="shared" si="14"/>
        <v>0</v>
      </c>
      <c r="AU19" s="14">
        <f t="shared" si="14"/>
        <v>7120.9500000000007</v>
      </c>
      <c r="AV19" s="23">
        <f>AV7+AV11+AV15</f>
        <v>176502387</v>
      </c>
      <c r="AW19" s="24">
        <f t="shared" si="15"/>
        <v>8742</v>
      </c>
      <c r="AX19" s="17">
        <f t="shared" si="15"/>
        <v>190117</v>
      </c>
      <c r="AY19" s="17">
        <f t="shared" si="15"/>
        <v>0</v>
      </c>
      <c r="AZ19" s="17">
        <f t="shared" si="15"/>
        <v>6733.5999999999995</v>
      </c>
      <c r="BA19" s="25">
        <f>BA7+BA11+BA15</f>
        <v>166208550</v>
      </c>
      <c r="BB19" s="24">
        <f t="shared" si="16"/>
        <v>8199</v>
      </c>
      <c r="BC19" s="17">
        <f t="shared" si="16"/>
        <v>183253</v>
      </c>
      <c r="BD19" s="17">
        <f t="shared" si="16"/>
        <v>0</v>
      </c>
      <c r="BE19" s="17">
        <f t="shared" si="16"/>
        <v>6488.083333333333</v>
      </c>
      <c r="BF19" s="25">
        <f>BF7+BF11+BF15</f>
        <v>160963844</v>
      </c>
    </row>
    <row r="20" spans="2:58" x14ac:dyDescent="0.25">
      <c r="B20" s="397"/>
      <c r="C20" s="36" t="s">
        <v>25</v>
      </c>
      <c r="D20" s="21">
        <f t="shared" ref="D20:AI20" si="17">SUM(D18:D19)</f>
        <v>0</v>
      </c>
      <c r="E20" s="14">
        <f t="shared" si="17"/>
        <v>615929</v>
      </c>
      <c r="F20" s="13">
        <f t="shared" si="17"/>
        <v>0</v>
      </c>
      <c r="G20" s="14">
        <f t="shared" si="17"/>
        <v>21256.308333333334</v>
      </c>
      <c r="H20" s="22">
        <f t="shared" si="17"/>
        <v>214602834</v>
      </c>
      <c r="I20" s="21">
        <f t="shared" si="17"/>
        <v>0</v>
      </c>
      <c r="J20" s="14">
        <f t="shared" si="17"/>
        <v>626353</v>
      </c>
      <c r="K20" s="13">
        <f t="shared" si="17"/>
        <v>0</v>
      </c>
      <c r="L20" s="14">
        <f t="shared" si="17"/>
        <v>21601.625</v>
      </c>
      <c r="M20" s="22">
        <f t="shared" si="17"/>
        <v>231719616</v>
      </c>
      <c r="N20" s="21">
        <f t="shared" si="17"/>
        <v>27787</v>
      </c>
      <c r="O20" s="14">
        <f t="shared" si="17"/>
        <v>638146</v>
      </c>
      <c r="P20" s="13">
        <f t="shared" si="17"/>
        <v>0</v>
      </c>
      <c r="Q20" s="14">
        <f t="shared" si="17"/>
        <v>21982.199999999997</v>
      </c>
      <c r="R20" s="22">
        <f t="shared" si="17"/>
        <v>244584411</v>
      </c>
      <c r="S20" s="21">
        <f t="shared" si="17"/>
        <v>27908</v>
      </c>
      <c r="T20" s="14">
        <f t="shared" si="17"/>
        <v>647447</v>
      </c>
      <c r="U20" s="13">
        <f t="shared" si="17"/>
        <v>0</v>
      </c>
      <c r="V20" s="14">
        <f t="shared" si="17"/>
        <v>22290.666666666664</v>
      </c>
      <c r="W20" s="22">
        <f t="shared" si="17"/>
        <v>255811435</v>
      </c>
      <c r="X20" s="21">
        <f t="shared" si="17"/>
        <v>28550</v>
      </c>
      <c r="Y20" s="14">
        <f t="shared" si="17"/>
        <v>664275</v>
      </c>
      <c r="Z20" s="13">
        <f t="shared" si="17"/>
        <v>0</v>
      </c>
      <c r="AA20" s="14">
        <f t="shared" si="17"/>
        <v>22856.808333333334</v>
      </c>
      <c r="AB20" s="22">
        <f t="shared" si="17"/>
        <v>270889799</v>
      </c>
      <c r="AC20" s="21">
        <f t="shared" si="17"/>
        <v>28642</v>
      </c>
      <c r="AD20" s="14">
        <f t="shared" si="17"/>
        <v>671754</v>
      </c>
      <c r="AE20" s="13">
        <f t="shared" si="17"/>
        <v>0</v>
      </c>
      <c r="AF20" s="14">
        <f t="shared" si="17"/>
        <v>23112.674999999999</v>
      </c>
      <c r="AG20" s="22">
        <f t="shared" si="17"/>
        <v>292233867</v>
      </c>
      <c r="AH20" s="21">
        <f t="shared" si="17"/>
        <v>28065</v>
      </c>
      <c r="AI20" s="14">
        <f t="shared" si="17"/>
        <v>663666</v>
      </c>
      <c r="AJ20" s="13">
        <f t="shared" ref="AJ20:BF20" si="18">SUM(AJ18:AJ19)</f>
        <v>0</v>
      </c>
      <c r="AK20" s="14">
        <f t="shared" si="18"/>
        <v>22837.783333333333</v>
      </c>
      <c r="AL20" s="22">
        <f t="shared" si="18"/>
        <v>301137294</v>
      </c>
      <c r="AM20" s="21">
        <f t="shared" si="18"/>
        <v>27760</v>
      </c>
      <c r="AN20" s="14">
        <f t="shared" si="18"/>
        <v>656069</v>
      </c>
      <c r="AO20" s="13">
        <f t="shared" si="18"/>
        <v>0</v>
      </c>
      <c r="AP20" s="14">
        <f t="shared" si="18"/>
        <v>22565.800000000003</v>
      </c>
      <c r="AQ20" s="22">
        <f t="shared" si="18"/>
        <v>308023698</v>
      </c>
      <c r="AR20" s="21">
        <f t="shared" si="18"/>
        <v>27390</v>
      </c>
      <c r="AS20" s="14">
        <f t="shared" si="18"/>
        <v>643120</v>
      </c>
      <c r="AT20" s="13">
        <f t="shared" si="18"/>
        <v>0</v>
      </c>
      <c r="AU20" s="14">
        <f t="shared" si="18"/>
        <v>22135.7</v>
      </c>
      <c r="AV20" s="22">
        <f t="shared" si="18"/>
        <v>312563506</v>
      </c>
      <c r="AW20" s="24">
        <f t="shared" si="18"/>
        <v>26722</v>
      </c>
      <c r="AX20" s="17">
        <f t="shared" si="18"/>
        <v>624410</v>
      </c>
      <c r="AY20" s="17">
        <f t="shared" si="18"/>
        <v>0</v>
      </c>
      <c r="AZ20" s="17">
        <f t="shared" si="18"/>
        <v>21497.891666666666</v>
      </c>
      <c r="BA20" s="25">
        <f t="shared" si="18"/>
        <v>297004230</v>
      </c>
      <c r="BB20" s="24">
        <f t="shared" si="18"/>
        <v>25724</v>
      </c>
      <c r="BC20" s="17">
        <f t="shared" si="18"/>
        <v>613908</v>
      </c>
      <c r="BD20" s="17">
        <f t="shared" si="18"/>
        <v>0</v>
      </c>
      <c r="BE20" s="17">
        <f t="shared" si="18"/>
        <v>21113.708333333332</v>
      </c>
      <c r="BF20" s="25">
        <f t="shared" si="18"/>
        <v>288933040</v>
      </c>
    </row>
    <row r="21" spans="2:58" ht="24.75" customHeight="1" x14ac:dyDescent="0.25">
      <c r="B21" s="37" t="s">
        <v>29</v>
      </c>
      <c r="D21" s="28"/>
      <c r="E21" s="29"/>
      <c r="F21" s="29"/>
      <c r="G21" s="29"/>
      <c r="H21" s="38"/>
      <c r="I21" s="39"/>
      <c r="J21" s="29"/>
      <c r="K21" s="29"/>
      <c r="L21" s="29"/>
      <c r="M21" s="40"/>
      <c r="N21" s="28"/>
      <c r="O21" s="29"/>
      <c r="P21" s="29"/>
      <c r="Q21" s="29"/>
      <c r="R21" s="40"/>
      <c r="S21" s="28"/>
      <c r="T21" s="29"/>
      <c r="U21" s="29"/>
      <c r="V21" s="29"/>
      <c r="W21" s="40"/>
      <c r="X21" s="28"/>
      <c r="Y21" s="29"/>
      <c r="Z21" s="29"/>
      <c r="AA21" s="29"/>
      <c r="AB21" s="40"/>
      <c r="AC21" s="28"/>
      <c r="AD21" s="29"/>
      <c r="AE21" s="29"/>
      <c r="AF21" s="29"/>
      <c r="AG21" s="40"/>
      <c r="AH21" s="28"/>
      <c r="AI21" s="29"/>
      <c r="AJ21" s="29"/>
      <c r="AK21" s="29"/>
      <c r="AL21" s="40"/>
      <c r="AM21" s="28"/>
      <c r="AN21" s="29"/>
      <c r="AO21" s="29"/>
      <c r="AP21" s="29"/>
      <c r="AQ21" s="40"/>
      <c r="AR21" s="28"/>
      <c r="AS21" s="29"/>
      <c r="AT21" s="29"/>
      <c r="AU21" s="29"/>
      <c r="AV21" s="40"/>
      <c r="AW21" s="28"/>
      <c r="AX21" s="29"/>
      <c r="AY21" s="29"/>
      <c r="AZ21" s="29"/>
      <c r="BA21" s="40"/>
      <c r="BB21" s="28"/>
      <c r="BC21" s="29"/>
      <c r="BD21" s="29"/>
      <c r="BE21" s="29"/>
      <c r="BF21" s="40"/>
    </row>
    <row r="22" spans="2:58" x14ac:dyDescent="0.25">
      <c r="B22" s="41" t="s">
        <v>30</v>
      </c>
      <c r="D22" s="28"/>
      <c r="E22" s="29"/>
      <c r="F22" s="29"/>
      <c r="G22" s="29"/>
      <c r="H22" s="42">
        <v>8338945</v>
      </c>
      <c r="I22" s="39"/>
      <c r="J22" s="29"/>
      <c r="K22" s="29"/>
      <c r="L22" s="29"/>
      <c r="M22" s="43">
        <v>8360241</v>
      </c>
      <c r="N22" s="28"/>
      <c r="O22" s="29"/>
      <c r="P22" s="29"/>
      <c r="Q22" s="29"/>
      <c r="R22" s="43">
        <v>8887538</v>
      </c>
      <c r="S22" s="28"/>
      <c r="T22" s="29"/>
      <c r="U22" s="29"/>
      <c r="V22" s="29"/>
      <c r="W22" s="43">
        <v>8941869</v>
      </c>
      <c r="X22" s="28"/>
      <c r="Y22" s="29"/>
      <c r="Z22" s="29"/>
      <c r="AA22" s="29"/>
      <c r="AB22" s="43">
        <v>9154426</v>
      </c>
      <c r="AC22" s="28"/>
      <c r="AD22" s="29"/>
      <c r="AE22" s="29"/>
      <c r="AF22" s="29"/>
      <c r="AG22" s="43">
        <v>2993764</v>
      </c>
      <c r="AH22" s="28"/>
      <c r="AI22" s="29"/>
      <c r="AJ22" s="29"/>
      <c r="AK22" s="29"/>
      <c r="AL22" s="43">
        <v>3047977</v>
      </c>
      <c r="AM22" s="28"/>
      <c r="AN22" s="29"/>
      <c r="AO22" s="29"/>
      <c r="AP22" s="29"/>
      <c r="AQ22" s="43">
        <v>2745039</v>
      </c>
      <c r="AR22" s="28"/>
      <c r="AS22" s="29"/>
      <c r="AT22" s="29"/>
      <c r="AU22" s="29"/>
      <c r="AV22" s="43">
        <v>3845818</v>
      </c>
      <c r="AW22" s="28"/>
      <c r="AX22" s="29"/>
      <c r="AY22" s="29"/>
      <c r="AZ22" s="29"/>
      <c r="BA22" s="43">
        <v>0</v>
      </c>
      <c r="BB22" s="28"/>
      <c r="BC22" s="29"/>
      <c r="BD22" s="29"/>
      <c r="BE22" s="29"/>
      <c r="BF22" s="69">
        <v>0</v>
      </c>
    </row>
    <row r="23" spans="2:58" x14ac:dyDescent="0.25">
      <c r="B23" s="41" t="s">
        <v>31</v>
      </c>
      <c r="D23" s="28"/>
      <c r="E23" s="29"/>
      <c r="F23" s="29"/>
      <c r="G23" s="29"/>
      <c r="H23" s="42">
        <v>54323237</v>
      </c>
      <c r="I23" s="39"/>
      <c r="J23" s="29"/>
      <c r="K23" s="29"/>
      <c r="L23" s="29"/>
      <c r="M23" s="43">
        <v>62215472</v>
      </c>
      <c r="N23" s="28"/>
      <c r="O23" s="29"/>
      <c r="P23" s="29"/>
      <c r="Q23" s="29"/>
      <c r="R23" s="43">
        <v>66133810</v>
      </c>
      <c r="S23" s="28"/>
      <c r="T23" s="39"/>
      <c r="U23" s="29"/>
      <c r="V23" s="39"/>
      <c r="W23" s="43">
        <v>72753314</v>
      </c>
      <c r="X23" s="28"/>
      <c r="Y23" s="39"/>
      <c r="Z23" s="29"/>
      <c r="AA23" s="39"/>
      <c r="AB23" s="43">
        <v>80649651</v>
      </c>
      <c r="AC23" s="28"/>
      <c r="AD23" s="39"/>
      <c r="AE23" s="29"/>
      <c r="AF23" s="39"/>
      <c r="AG23" s="43">
        <v>90743550</v>
      </c>
      <c r="AH23" s="28"/>
      <c r="AI23" s="39"/>
      <c r="AJ23" s="29"/>
      <c r="AK23" s="39"/>
      <c r="AL23" s="43">
        <v>99170154</v>
      </c>
      <c r="AM23" s="28"/>
      <c r="AN23" s="39"/>
      <c r="AO23" s="29"/>
      <c r="AP23" s="39"/>
      <c r="AQ23" s="43">
        <v>100508361</v>
      </c>
      <c r="AR23" s="28"/>
      <c r="AS23" s="39"/>
      <c r="AT23" s="29"/>
      <c r="AU23" s="39"/>
      <c r="AV23" s="43">
        <v>106780192</v>
      </c>
      <c r="AW23" s="28"/>
      <c r="AX23" s="39"/>
      <c r="AY23" s="29"/>
      <c r="AZ23" s="39"/>
      <c r="BA23" s="43">
        <v>108261858</v>
      </c>
      <c r="BB23" s="28"/>
      <c r="BC23" s="39"/>
      <c r="BD23" s="29"/>
      <c r="BE23" s="39"/>
      <c r="BF23" s="69">
        <v>108749342</v>
      </c>
    </row>
    <row r="24" spans="2:58" x14ac:dyDescent="0.25">
      <c r="B24" s="41" t="s">
        <v>32</v>
      </c>
      <c r="D24" s="28"/>
      <c r="E24" s="29"/>
      <c r="F24" s="29"/>
      <c r="G24" s="29"/>
      <c r="H24" s="44">
        <f>H20-H22-H23</f>
        <v>151940652</v>
      </c>
      <c r="I24" s="39"/>
      <c r="J24" s="29"/>
      <c r="K24" s="29"/>
      <c r="L24" s="29"/>
      <c r="M24" s="44">
        <f>M20-M22-M23</f>
        <v>161143903</v>
      </c>
      <c r="N24" s="28"/>
      <c r="O24" s="29"/>
      <c r="P24" s="29"/>
      <c r="Q24" s="29"/>
      <c r="R24" s="44">
        <f>R20-R22-R23</f>
        <v>169563063</v>
      </c>
      <c r="S24" s="28"/>
      <c r="T24" s="29"/>
      <c r="U24" s="29"/>
      <c r="V24" s="29"/>
      <c r="W24" s="44">
        <f>W20-W22-W23</f>
        <v>174116252</v>
      </c>
      <c r="X24" s="28"/>
      <c r="Y24" s="29"/>
      <c r="Z24" s="29"/>
      <c r="AA24" s="29"/>
      <c r="AB24" s="44">
        <f>AB20-AB22-AB23</f>
        <v>181085722</v>
      </c>
      <c r="AC24" s="28"/>
      <c r="AD24" s="29"/>
      <c r="AE24" s="29"/>
      <c r="AF24" s="29"/>
      <c r="AG24" s="44">
        <f>AG20-AG22-AG23</f>
        <v>198496553</v>
      </c>
      <c r="AH24" s="28"/>
      <c r="AI24" s="29"/>
      <c r="AJ24" s="29"/>
      <c r="AK24" s="29"/>
      <c r="AL24" s="44">
        <f>AL20-AL22-AL23</f>
        <v>198919163</v>
      </c>
      <c r="AM24" s="28"/>
      <c r="AN24" s="29"/>
      <c r="AO24" s="29"/>
      <c r="AP24" s="29"/>
      <c r="AQ24" s="44">
        <f>AQ20-AQ22-AQ23</f>
        <v>204770298</v>
      </c>
      <c r="AR24" s="28"/>
      <c r="AS24" s="29"/>
      <c r="AT24" s="29"/>
      <c r="AU24" s="29"/>
      <c r="AV24" s="44">
        <f>AV20-AV22-AV23</f>
        <v>201937496</v>
      </c>
      <c r="AW24" s="28"/>
      <c r="AX24" s="29"/>
      <c r="AY24" s="29"/>
      <c r="AZ24" s="29"/>
      <c r="BA24" s="45">
        <f>BA20-BA22-BA23</f>
        <v>188742372</v>
      </c>
      <c r="BB24" s="28"/>
      <c r="BC24" s="29"/>
      <c r="BD24" s="29"/>
      <c r="BE24" s="29"/>
      <c r="BF24" s="45">
        <f>BF20-BF22-BF23</f>
        <v>180183698</v>
      </c>
    </row>
    <row r="25" spans="2:58" x14ac:dyDescent="0.25">
      <c r="B25" s="41"/>
      <c r="D25" s="28"/>
      <c r="E25" s="29"/>
      <c r="F25" s="29"/>
      <c r="G25" s="29"/>
      <c r="H25" s="38"/>
      <c r="I25" s="39"/>
      <c r="J25" s="29"/>
      <c r="K25" s="29"/>
      <c r="L25" s="29"/>
      <c r="M25" s="40"/>
      <c r="N25" s="28"/>
      <c r="O25" s="29"/>
      <c r="P25" s="29"/>
      <c r="Q25" s="29"/>
      <c r="R25" s="40"/>
      <c r="S25" s="28"/>
      <c r="T25" s="29"/>
      <c r="U25" s="29"/>
      <c r="V25" s="29"/>
      <c r="W25" s="40"/>
      <c r="X25" s="28"/>
      <c r="Y25" s="29"/>
      <c r="Z25" s="29"/>
      <c r="AA25" s="29"/>
      <c r="AB25" s="40"/>
      <c r="AC25" s="28"/>
      <c r="AD25" s="29"/>
      <c r="AE25" s="29"/>
      <c r="AF25" s="29"/>
      <c r="AG25" s="40"/>
      <c r="AH25" s="28"/>
      <c r="AI25" s="29"/>
      <c r="AJ25" s="29"/>
      <c r="AK25" s="29"/>
      <c r="AL25" s="40"/>
      <c r="AM25" s="28"/>
      <c r="AN25" s="29"/>
      <c r="AO25" s="29"/>
      <c r="AP25" s="29"/>
      <c r="AQ25" s="40"/>
      <c r="AR25" s="28"/>
      <c r="AS25" s="29"/>
      <c r="AT25" s="29"/>
      <c r="AU25" s="29"/>
      <c r="AV25" s="40"/>
      <c r="AW25" s="28"/>
      <c r="AX25" s="29"/>
      <c r="AY25" s="29"/>
      <c r="AZ25" s="29"/>
      <c r="BA25" s="40"/>
      <c r="BB25" s="28"/>
      <c r="BC25" s="29"/>
      <c r="BD25" s="29"/>
      <c r="BE25" s="29"/>
      <c r="BF25" s="40"/>
    </row>
    <row r="26" spans="2:58" ht="11.25" customHeight="1" x14ac:dyDescent="0.25">
      <c r="B26" s="46"/>
      <c r="C26" s="46"/>
      <c r="D26" s="47"/>
      <c r="E26" s="46"/>
      <c r="F26" s="46"/>
      <c r="G26" s="46"/>
      <c r="H26" s="48"/>
      <c r="I26" s="49"/>
      <c r="J26" s="46"/>
      <c r="K26" s="46"/>
      <c r="L26" s="46"/>
      <c r="M26" s="50"/>
      <c r="N26" s="47"/>
      <c r="O26" s="46"/>
      <c r="P26" s="46"/>
      <c r="Q26" s="46"/>
      <c r="R26" s="50"/>
      <c r="S26" s="47"/>
      <c r="T26" s="46"/>
      <c r="U26" s="46"/>
      <c r="V26" s="46"/>
      <c r="W26" s="50"/>
      <c r="X26" s="47"/>
      <c r="Y26" s="46"/>
      <c r="Z26" s="46"/>
      <c r="AA26" s="46"/>
      <c r="AB26" s="50"/>
      <c r="AC26" s="47"/>
      <c r="AD26" s="46"/>
      <c r="AE26" s="46"/>
      <c r="AF26" s="46"/>
      <c r="AG26" s="50"/>
      <c r="AH26" s="47"/>
      <c r="AI26" s="46"/>
      <c r="AJ26" s="46"/>
      <c r="AK26" s="46"/>
      <c r="AL26" s="50"/>
      <c r="AM26" s="47"/>
      <c r="AN26" s="46"/>
      <c r="AO26" s="46"/>
      <c r="AP26" s="46"/>
      <c r="AQ26" s="50"/>
      <c r="AR26" s="47"/>
      <c r="AS26" s="46"/>
      <c r="AT26" s="46"/>
      <c r="AU26" s="46"/>
      <c r="AV26" s="50"/>
      <c r="AW26" s="47"/>
      <c r="AX26" s="46"/>
      <c r="AY26" s="46"/>
      <c r="AZ26" s="46"/>
      <c r="BA26" s="50"/>
      <c r="BB26" s="47"/>
      <c r="BC26" s="46"/>
      <c r="BD26" s="46"/>
      <c r="BE26" s="46"/>
      <c r="BF26" s="50"/>
    </row>
    <row r="27" spans="2:58" ht="15.75" x14ac:dyDescent="0.25">
      <c r="B27" s="382" t="s">
        <v>33</v>
      </c>
      <c r="C27" s="382"/>
      <c r="D27" s="51"/>
      <c r="I27" s="53"/>
      <c r="M27" s="54"/>
      <c r="N27" s="51"/>
      <c r="R27" s="54"/>
      <c r="S27" s="51"/>
      <c r="W27" s="54"/>
      <c r="X27" s="51"/>
      <c r="AB27" s="54"/>
      <c r="AC27" s="51"/>
      <c r="AG27" s="54"/>
      <c r="AH27" s="51"/>
      <c r="AL27" s="54"/>
      <c r="AM27" s="51"/>
      <c r="AQ27" s="54"/>
      <c r="AR27" s="51"/>
      <c r="AV27" s="54"/>
      <c r="AW27" s="51"/>
      <c r="BA27" s="54"/>
      <c r="BB27" s="51"/>
      <c r="BF27" s="54"/>
    </row>
    <row r="28" spans="2:58" x14ac:dyDescent="0.25">
      <c r="B28" s="383" t="s">
        <v>34</v>
      </c>
      <c r="C28" s="34" t="s">
        <v>23</v>
      </c>
      <c r="D28" s="11">
        <v>0</v>
      </c>
      <c r="E28" s="12">
        <v>0</v>
      </c>
      <c r="F28" s="13"/>
      <c r="G28" s="14">
        <f>IF($B$4="quarter",SUM((E28/45),(F28/900)),IF($B$4="semester",SUM((E28/30),F28/900)))</f>
        <v>0</v>
      </c>
      <c r="H28" s="55"/>
      <c r="I28" s="35">
        <v>0</v>
      </c>
      <c r="J28" s="12">
        <v>0</v>
      </c>
      <c r="K28" s="13"/>
      <c r="L28" s="14">
        <f>IF($B$4="quarter",SUM((J28/45),(K28/900)),IF($B$4="semester",SUM((J28/30),K28/900)))</f>
        <v>0</v>
      </c>
      <c r="M28" s="56"/>
      <c r="N28" s="11">
        <v>0</v>
      </c>
      <c r="O28" s="12">
        <v>0</v>
      </c>
      <c r="P28" s="13"/>
      <c r="Q28" s="14">
        <f>IF($B$4="quarter",SUM((O28/45),(P28/900)),IF($B$4="semester",SUM((O28/30),P28/900)))</f>
        <v>0</v>
      </c>
      <c r="R28" s="56"/>
      <c r="S28" s="11">
        <v>0</v>
      </c>
      <c r="T28" s="12">
        <v>0</v>
      </c>
      <c r="U28" s="13"/>
      <c r="V28" s="14">
        <f>IF($B$4="quarter",SUM((T28/45),(U28/900)),IF($B$4="semester",SUM((T28/30),U28/900)))</f>
        <v>0</v>
      </c>
      <c r="W28" s="56"/>
      <c r="X28" s="11">
        <v>0</v>
      </c>
      <c r="Y28" s="12">
        <v>0</v>
      </c>
      <c r="Z28" s="13"/>
      <c r="AA28" s="14">
        <f>IF($B$4="quarter",SUM((Y28/45),(Z28/900)),IF($B$4="semester",SUM((Y28/30),Z28/900)))</f>
        <v>0</v>
      </c>
      <c r="AB28" s="56"/>
      <c r="AC28" s="11">
        <v>0</v>
      </c>
      <c r="AD28" s="12">
        <v>0</v>
      </c>
      <c r="AE28" s="13"/>
      <c r="AF28" s="14">
        <f>IF($B$4="quarter",SUM((AD28/45),(AE28/900)),IF($B$4="semester",SUM((AD28/30),AE28/900)))</f>
        <v>0</v>
      </c>
      <c r="AG28" s="56"/>
      <c r="AH28" s="11">
        <v>0</v>
      </c>
      <c r="AI28" s="12">
        <v>0</v>
      </c>
      <c r="AJ28" s="13"/>
      <c r="AK28" s="14">
        <f>IF($B$4="quarter",SUM((AI28/45),(AJ28/900)),IF($B$4="semester",SUM((AI28/30),AJ28/900)))</f>
        <v>0</v>
      </c>
      <c r="AL28" s="56"/>
      <c r="AM28" s="11">
        <v>0</v>
      </c>
      <c r="AN28" s="12">
        <v>0</v>
      </c>
      <c r="AO28" s="13"/>
      <c r="AP28" s="14">
        <f>IF($B$4="quarter",SUM((AN28/45),(AO28/900)),IF($B$4="semester",SUM((AN28/30),AO28/900)))</f>
        <v>0</v>
      </c>
      <c r="AQ28" s="56"/>
      <c r="AR28" s="11">
        <v>0</v>
      </c>
      <c r="AS28" s="12">
        <v>0</v>
      </c>
      <c r="AT28" s="13"/>
      <c r="AU28" s="14">
        <f>IF($B$4="quarter",SUM((AS28/45),(AT28/900)),IF($B$4="semester",SUM((AS28/30),AT28/900)))</f>
        <v>0</v>
      </c>
      <c r="AV28" s="56"/>
      <c r="AW28" s="11">
        <v>0</v>
      </c>
      <c r="AX28" s="12">
        <v>0</v>
      </c>
      <c r="AY28" s="13"/>
      <c r="AZ28" s="14">
        <f>IF($B$4="quarter",SUM((AX28/45),(AY28/900)),IF($B$4="semester",SUM((AX28/30),AY28/900)))</f>
        <v>0</v>
      </c>
      <c r="BA28" s="56"/>
      <c r="BB28" s="18">
        <v>0</v>
      </c>
      <c r="BC28" s="19">
        <v>0</v>
      </c>
      <c r="BD28" s="13"/>
      <c r="BE28" s="14">
        <f>IF($B$4="quarter",SUM((BC28/45),(BD28/900)),IF($B$4="semester",SUM((BC28/30),BD28/900)))</f>
        <v>0</v>
      </c>
      <c r="BF28" s="56"/>
    </row>
    <row r="29" spans="2:58" x14ac:dyDescent="0.25">
      <c r="B29" s="384"/>
      <c r="C29" s="34" t="s">
        <v>24</v>
      </c>
      <c r="D29" s="11">
        <v>0</v>
      </c>
      <c r="E29" s="12">
        <v>0</v>
      </c>
      <c r="F29" s="13"/>
      <c r="G29" s="14">
        <f>IF($B$4="quarter",SUM((E29/45),(F29/900)),IF($B$4="semester",SUM((E29/30),F29/900)))</f>
        <v>0</v>
      </c>
      <c r="H29" s="55"/>
      <c r="I29" s="35">
        <v>0</v>
      </c>
      <c r="J29" s="12">
        <v>0</v>
      </c>
      <c r="K29" s="13"/>
      <c r="L29" s="14">
        <f>IF($B$4="quarter",SUM((J29/45),(K29/900)),IF($B$4="semester",SUM((J29/30),K29/900)))</f>
        <v>0</v>
      </c>
      <c r="M29" s="56"/>
      <c r="N29" s="11">
        <v>0</v>
      </c>
      <c r="O29" s="12">
        <v>0</v>
      </c>
      <c r="P29" s="13"/>
      <c r="Q29" s="14">
        <f>IF($B$4="quarter",SUM((O29/45),(P29/900)),IF($B$4="semester",SUM((O29/30),P29/900)))</f>
        <v>0</v>
      </c>
      <c r="R29" s="56"/>
      <c r="S29" s="11">
        <v>0</v>
      </c>
      <c r="T29" s="12">
        <v>0</v>
      </c>
      <c r="U29" s="13"/>
      <c r="V29" s="14">
        <f>IF($B$4="quarter",SUM((T29/45),(U29/900)),IF($B$4="semester",SUM((T29/30),U29/900)))</f>
        <v>0</v>
      </c>
      <c r="W29" s="56"/>
      <c r="X29" s="11">
        <v>0</v>
      </c>
      <c r="Y29" s="12">
        <v>0</v>
      </c>
      <c r="Z29" s="13"/>
      <c r="AA29" s="14">
        <f>IF($B$4="quarter",SUM((Y29/45),(Z29/900)),IF($B$4="semester",SUM((Y29/30),Z29/900)))</f>
        <v>0</v>
      </c>
      <c r="AB29" s="56"/>
      <c r="AC29" s="11">
        <v>0</v>
      </c>
      <c r="AD29" s="12">
        <v>0</v>
      </c>
      <c r="AE29" s="13"/>
      <c r="AF29" s="14">
        <f>IF($B$4="quarter",SUM((AD29/45),(AE29/900)),IF($B$4="semester",SUM((AD29/30),AE29/900)))</f>
        <v>0</v>
      </c>
      <c r="AG29" s="56"/>
      <c r="AH29" s="11">
        <v>0</v>
      </c>
      <c r="AI29" s="12">
        <v>0</v>
      </c>
      <c r="AJ29" s="13"/>
      <c r="AK29" s="14">
        <f>IF($B$4="quarter",SUM((AI29/45),(AJ29/900)),IF($B$4="semester",SUM((AI29/30),AJ29/900)))</f>
        <v>0</v>
      </c>
      <c r="AL29" s="56"/>
      <c r="AM29" s="11">
        <v>0</v>
      </c>
      <c r="AN29" s="12">
        <v>0</v>
      </c>
      <c r="AO29" s="13"/>
      <c r="AP29" s="14">
        <f>IF($B$4="quarter",SUM((AN29/45),(AO29/900)),IF($B$4="semester",SUM((AN29/30),AO29/900)))</f>
        <v>0</v>
      </c>
      <c r="AQ29" s="56"/>
      <c r="AR29" s="11">
        <v>0</v>
      </c>
      <c r="AS29" s="12">
        <v>0</v>
      </c>
      <c r="AT29" s="13"/>
      <c r="AU29" s="14">
        <f>IF($B$4="quarter",SUM((AS29/45),(AT29/900)),IF($B$4="semester",SUM((AS29/30),AT29/900)))</f>
        <v>0</v>
      </c>
      <c r="AV29" s="56"/>
      <c r="AW29" s="11">
        <v>0</v>
      </c>
      <c r="AX29" s="12">
        <v>0</v>
      </c>
      <c r="AY29" s="13"/>
      <c r="AZ29" s="14">
        <f>IF($B$4="quarter",SUM((AX29/45),(AY29/900)),IF($B$4="semester",SUM((AX29/30),AY29/900)))</f>
        <v>0</v>
      </c>
      <c r="BA29" s="56"/>
      <c r="BB29" s="18">
        <v>0</v>
      </c>
      <c r="BC29" s="19">
        <v>0</v>
      </c>
      <c r="BD29" s="13"/>
      <c r="BE29" s="14">
        <f>IF($B$4="quarter",SUM((BC29/45),(BD29/900)),IF($B$4="semester",SUM((BC29/30),BD29/900)))</f>
        <v>0</v>
      </c>
      <c r="BF29" s="56"/>
    </row>
    <row r="30" spans="2:58" x14ac:dyDescent="0.25">
      <c r="B30" s="384"/>
      <c r="C30" s="36" t="s">
        <v>25</v>
      </c>
      <c r="D30" s="21">
        <f>SUM(D28:D29)</f>
        <v>0</v>
      </c>
      <c r="E30" s="14">
        <f>SUM(E28:E29)</f>
        <v>0</v>
      </c>
      <c r="F30" s="13">
        <f>SUM(F28:F29)</f>
        <v>0</v>
      </c>
      <c r="G30" s="14">
        <f>SUM(G28:G29)</f>
        <v>0</v>
      </c>
      <c r="H30" s="55"/>
      <c r="I30" s="57">
        <f>SUM(I28:I29)</f>
        <v>0</v>
      </c>
      <c r="J30" s="14">
        <f>SUM(J28:J29)</f>
        <v>0</v>
      </c>
      <c r="K30" s="13">
        <f>SUM(K28:K29)</f>
        <v>0</v>
      </c>
      <c r="L30" s="14">
        <f>SUM(L28:L29)</f>
        <v>0</v>
      </c>
      <c r="M30" s="56"/>
      <c r="N30" s="21">
        <f>SUM(N28:N29)</f>
        <v>0</v>
      </c>
      <c r="O30" s="14">
        <f>SUM(O28:O29)</f>
        <v>0</v>
      </c>
      <c r="P30" s="13">
        <f>SUM(P28:P29)</f>
        <v>0</v>
      </c>
      <c r="Q30" s="14">
        <f>SUM(Q28:Q29)</f>
        <v>0</v>
      </c>
      <c r="R30" s="56"/>
      <c r="S30" s="21">
        <f>SUM(S28:S29)</f>
        <v>0</v>
      </c>
      <c r="T30" s="14">
        <f>SUM(T28:T29)</f>
        <v>0</v>
      </c>
      <c r="U30" s="13">
        <f>SUM(U28:U29)</f>
        <v>0</v>
      </c>
      <c r="V30" s="14">
        <f>SUM(V28:V29)</f>
        <v>0</v>
      </c>
      <c r="W30" s="56"/>
      <c r="X30" s="21">
        <f>SUM(X28:X29)</f>
        <v>0</v>
      </c>
      <c r="Y30" s="14">
        <f>SUM(Y28:Y29)</f>
        <v>0</v>
      </c>
      <c r="Z30" s="13">
        <f>SUM(Z28:Z29)</f>
        <v>0</v>
      </c>
      <c r="AA30" s="14">
        <f>SUM(AA28:AA29)</f>
        <v>0</v>
      </c>
      <c r="AB30" s="56"/>
      <c r="AC30" s="21">
        <f>SUM(AC28:AC29)</f>
        <v>0</v>
      </c>
      <c r="AD30" s="14">
        <f>SUM(AD28:AD29)</f>
        <v>0</v>
      </c>
      <c r="AE30" s="13">
        <f>SUM(AE28:AE29)</f>
        <v>0</v>
      </c>
      <c r="AF30" s="14">
        <f>SUM(AF28:AF29)</f>
        <v>0</v>
      </c>
      <c r="AG30" s="56"/>
      <c r="AH30" s="21">
        <f>SUM(AH28:AH29)</f>
        <v>0</v>
      </c>
      <c r="AI30" s="14">
        <f>SUM(AI28:AI29)</f>
        <v>0</v>
      </c>
      <c r="AJ30" s="13">
        <f>SUM(AJ28:AJ29)</f>
        <v>0</v>
      </c>
      <c r="AK30" s="14">
        <f>SUM(AK28:AK29)</f>
        <v>0</v>
      </c>
      <c r="AL30" s="56"/>
      <c r="AM30" s="21">
        <f>SUM(AM28:AM29)</f>
        <v>0</v>
      </c>
      <c r="AN30" s="14">
        <f>SUM(AN28:AN29)</f>
        <v>0</v>
      </c>
      <c r="AO30" s="13">
        <f>SUM(AO28:AO29)</f>
        <v>0</v>
      </c>
      <c r="AP30" s="14">
        <f>SUM(AP28:AP29)</f>
        <v>0</v>
      </c>
      <c r="AQ30" s="56"/>
      <c r="AR30" s="21">
        <f>SUM(AR28:AR29)</f>
        <v>0</v>
      </c>
      <c r="AS30" s="14">
        <f>SUM(AS28:AS29)</f>
        <v>0</v>
      </c>
      <c r="AT30" s="13">
        <f>SUM(AT28:AT29)</f>
        <v>0</v>
      </c>
      <c r="AU30" s="14">
        <f>SUM(AU28:AU29)</f>
        <v>0</v>
      </c>
      <c r="AV30" s="56"/>
      <c r="AW30" s="21">
        <f>SUM(AW28:AW29)</f>
        <v>0</v>
      </c>
      <c r="AX30" s="14">
        <f>SUM(AX28:AX29)</f>
        <v>0</v>
      </c>
      <c r="AY30" s="13">
        <f>SUM(AY28:AY29)</f>
        <v>0</v>
      </c>
      <c r="AZ30" s="14">
        <f>SUM(AZ28:AZ29)</f>
        <v>0</v>
      </c>
      <c r="BA30" s="56"/>
      <c r="BB30" s="21">
        <f>SUM(BB28:BB29)</f>
        <v>0</v>
      </c>
      <c r="BC30" s="14">
        <f>SUM(BC28:BC29)</f>
        <v>0</v>
      </c>
      <c r="BD30" s="13">
        <f>SUM(BD28:BD29)</f>
        <v>0</v>
      </c>
      <c r="BE30" s="14">
        <f>SUM(BE28:BE29)</f>
        <v>0</v>
      </c>
      <c r="BF30" s="56"/>
    </row>
    <row r="31" spans="2:58" x14ac:dyDescent="0.25">
      <c r="B31" s="58"/>
      <c r="D31" s="59"/>
      <c r="E31" s="58"/>
      <c r="F31" s="58"/>
      <c r="G31" s="58"/>
      <c r="H31" s="60"/>
      <c r="I31" s="61"/>
      <c r="J31" s="58"/>
      <c r="K31" s="58"/>
      <c r="L31" s="58"/>
      <c r="M31" s="62"/>
      <c r="N31" s="59"/>
      <c r="O31" s="63"/>
      <c r="P31" s="58"/>
      <c r="Q31" s="58"/>
      <c r="R31" s="62"/>
      <c r="S31" s="59"/>
      <c r="T31" s="63"/>
      <c r="U31" s="58"/>
      <c r="V31" s="58"/>
      <c r="W31" s="62"/>
      <c r="X31" s="59"/>
      <c r="Y31" s="63"/>
      <c r="Z31" s="58"/>
      <c r="AA31" s="58"/>
      <c r="AB31" s="62"/>
      <c r="AC31" s="59"/>
      <c r="AD31" s="63"/>
      <c r="AE31" s="58"/>
      <c r="AF31" s="58"/>
      <c r="AG31" s="62"/>
      <c r="AH31" s="59"/>
      <c r="AI31" s="63"/>
      <c r="AJ31" s="58"/>
      <c r="AK31" s="58"/>
      <c r="AL31" s="62"/>
      <c r="AM31" s="59"/>
      <c r="AN31" s="63"/>
      <c r="AO31" s="58"/>
      <c r="AP31" s="58"/>
      <c r="AQ31" s="62"/>
      <c r="AR31" s="59"/>
      <c r="AS31" s="63"/>
      <c r="AT31" s="58"/>
      <c r="AU31" s="58"/>
      <c r="AV31" s="62"/>
      <c r="AW31" s="59"/>
      <c r="AX31" s="63"/>
      <c r="AY31" s="58"/>
      <c r="AZ31" s="58"/>
      <c r="BA31" s="62"/>
      <c r="BB31" s="59"/>
      <c r="BC31" s="63"/>
      <c r="BD31" s="58"/>
      <c r="BE31" s="58"/>
      <c r="BF31" s="62"/>
    </row>
    <row r="32" spans="2:58" x14ac:dyDescent="0.25">
      <c r="B32" s="385" t="s">
        <v>35</v>
      </c>
      <c r="C32" s="34" t="s">
        <v>23</v>
      </c>
      <c r="D32" s="11">
        <v>0</v>
      </c>
      <c r="E32" s="12">
        <v>0</v>
      </c>
      <c r="F32" s="13"/>
      <c r="G32" s="14">
        <f>IF($B$4="quarter",SUM((E32/45),(F32/900)),IF($B$4="semester",SUM((E32/30),F32/900)))</f>
        <v>0</v>
      </c>
      <c r="H32" s="55"/>
      <c r="I32" s="35">
        <v>0</v>
      </c>
      <c r="J32" s="12">
        <v>0</v>
      </c>
      <c r="K32" s="13"/>
      <c r="L32" s="14">
        <f>IF($B$4="quarter",SUM((J32/45),(K32/900)),IF($B$4="semester",SUM((J32/30),K32/900)))</f>
        <v>0</v>
      </c>
      <c r="M32" s="56"/>
      <c r="N32" s="11">
        <v>155</v>
      </c>
      <c r="O32" s="12">
        <v>651</v>
      </c>
      <c r="P32" s="13"/>
      <c r="Q32" s="14">
        <f>IF($B$4="quarter",SUM((O32/45),(P32/900)),IF($B$4="semester",SUM((O32/30),P32/900)))</f>
        <v>21.7</v>
      </c>
      <c r="R32" s="56"/>
      <c r="S32" s="11">
        <v>119</v>
      </c>
      <c r="T32" s="12">
        <v>500</v>
      </c>
      <c r="U32" s="13"/>
      <c r="V32" s="14">
        <f>IF($B$4="quarter",SUM((T32/45),(U32/900)),IF($B$4="semester",SUM((T32/30),U32/900)))</f>
        <v>16.666666666666668</v>
      </c>
      <c r="W32" s="56"/>
      <c r="X32" s="11"/>
      <c r="Y32" s="12"/>
      <c r="Z32" s="13"/>
      <c r="AA32" s="14">
        <f>IF($B$4="quarter",SUM((Y32/45),(Z32/900)),IF($B$4="semester",SUM((Y32/30),Z32/900)))</f>
        <v>0</v>
      </c>
      <c r="AB32" s="56"/>
      <c r="AC32" s="11">
        <v>8</v>
      </c>
      <c r="AD32" s="12">
        <v>32</v>
      </c>
      <c r="AE32" s="13"/>
      <c r="AF32" s="14">
        <f>IF($B$4="quarter",SUM((AD32/45),(AE32/900)),IF($B$4="semester",SUM((AD32/30),AE32/900)))</f>
        <v>1.0666666666666667</v>
      </c>
      <c r="AG32" s="56"/>
      <c r="AH32" s="11">
        <v>13</v>
      </c>
      <c r="AI32" s="12">
        <v>52</v>
      </c>
      <c r="AJ32" s="13"/>
      <c r="AK32" s="14">
        <f>IF($B$4="quarter",SUM((AI32/45),(AJ32/900)),IF($B$4="semester",SUM((AI32/30),AJ32/900)))</f>
        <v>1.7333333333333334</v>
      </c>
      <c r="AL32" s="56"/>
      <c r="AM32" s="11">
        <v>10</v>
      </c>
      <c r="AN32" s="12">
        <v>40</v>
      </c>
      <c r="AO32" s="13"/>
      <c r="AP32" s="14">
        <f>IF($B$4="quarter",SUM((AN32/45),(AO32/900)),IF($B$4="semester",SUM((AN32/30),AO32/900)))</f>
        <v>1.3333333333333333</v>
      </c>
      <c r="AQ32" s="56"/>
      <c r="AR32" s="11">
        <v>23</v>
      </c>
      <c r="AS32" s="12">
        <v>92</v>
      </c>
      <c r="AT32" s="13"/>
      <c r="AU32" s="14">
        <f>IF($B$4="quarter",SUM((AS32/45),(AT32/900)),IF($B$4="semester",SUM((AS32/30),AT32/900)))</f>
        <v>3.0666666666666669</v>
      </c>
      <c r="AV32" s="56"/>
      <c r="AW32" s="11">
        <v>21</v>
      </c>
      <c r="AX32" s="12">
        <v>84</v>
      </c>
      <c r="AY32" s="13"/>
      <c r="AZ32" s="14">
        <f>IF($B$4="quarter",SUM((AX32/45),(AY32/900)),IF($B$4="semester",SUM((AX32/30),AY32/900)))</f>
        <v>2.8</v>
      </c>
      <c r="BA32" s="56"/>
      <c r="BB32" s="18">
        <v>18</v>
      </c>
      <c r="BC32" s="19">
        <v>72</v>
      </c>
      <c r="BD32" s="13"/>
      <c r="BE32" s="14">
        <f>IF($B$4="quarter",SUM((BC32/45),(BD32/900)),IF($B$4="semester",SUM((BC32/30),BD32/900)))</f>
        <v>2.4</v>
      </c>
      <c r="BF32" s="56"/>
    </row>
    <row r="33" spans="2:58" x14ac:dyDescent="0.25">
      <c r="B33" s="385"/>
      <c r="C33" s="34" t="s">
        <v>24</v>
      </c>
      <c r="D33" s="11">
        <v>0</v>
      </c>
      <c r="E33" s="12">
        <v>0</v>
      </c>
      <c r="F33" s="13"/>
      <c r="G33" s="14">
        <f>IF($B$4="quarter",SUM((E33/45),(F33/900)),IF($B$4="semester",SUM((E33/30),F33/900)))</f>
        <v>0</v>
      </c>
      <c r="H33" s="55"/>
      <c r="I33" s="35">
        <v>0</v>
      </c>
      <c r="J33" s="12">
        <v>0</v>
      </c>
      <c r="K33" s="13"/>
      <c r="L33" s="14">
        <f>IF($B$4="quarter",SUM((J33/45),(K33/900)),IF($B$4="semester",SUM((J33/30),K33/900)))</f>
        <v>0</v>
      </c>
      <c r="M33" s="56"/>
      <c r="N33" s="11">
        <v>1</v>
      </c>
      <c r="O33" s="12">
        <v>6</v>
      </c>
      <c r="P33" s="13"/>
      <c r="Q33" s="14">
        <f>IF($B$4="quarter",SUM((O33/45),(P33/900)),IF($B$4="semester",SUM((O33/30),P33/900)))</f>
        <v>0.2</v>
      </c>
      <c r="R33" s="56"/>
      <c r="S33" s="11">
        <v>4</v>
      </c>
      <c r="T33" s="12">
        <v>21</v>
      </c>
      <c r="U33" s="13"/>
      <c r="V33" s="14">
        <f>IF($B$4="quarter",SUM((T33/45),(U33/900)),IF($B$4="semester",SUM((T33/30),U33/900)))</f>
        <v>0.7</v>
      </c>
      <c r="W33" s="56"/>
      <c r="X33" s="11">
        <v>0</v>
      </c>
      <c r="Y33" s="12">
        <v>0</v>
      </c>
      <c r="Z33" s="13"/>
      <c r="AA33" s="14">
        <f>IF($B$4="quarter",SUM((Y33/45),(Z33/900)),IF($B$4="semester",SUM((Y33/30),Z33/900)))</f>
        <v>0</v>
      </c>
      <c r="AB33" s="56"/>
      <c r="AC33" s="11">
        <v>0</v>
      </c>
      <c r="AD33" s="12">
        <v>0</v>
      </c>
      <c r="AE33" s="13"/>
      <c r="AF33" s="14">
        <f>IF($B$4="quarter",SUM((AD33/45),(AE33/900)),IF($B$4="semester",SUM((AD33/30),AE33/900)))</f>
        <v>0</v>
      </c>
      <c r="AG33" s="56"/>
      <c r="AH33" s="11">
        <v>0</v>
      </c>
      <c r="AI33" s="12">
        <v>0</v>
      </c>
      <c r="AJ33" s="13"/>
      <c r="AK33" s="14">
        <f>IF($B$4="quarter",SUM((AI33/45),(AJ33/900)),IF($B$4="semester",SUM((AI33/30),AJ33/900)))</f>
        <v>0</v>
      </c>
      <c r="AL33" s="56"/>
      <c r="AM33" s="11">
        <v>0</v>
      </c>
      <c r="AN33" s="12">
        <v>0</v>
      </c>
      <c r="AO33" s="13"/>
      <c r="AP33" s="14">
        <f>IF($B$4="quarter",SUM((AN33/45),(AO33/900)),IF($B$4="semester",SUM((AN33/30),AO33/900)))</f>
        <v>0</v>
      </c>
      <c r="AQ33" s="56"/>
      <c r="AR33" s="11">
        <v>0</v>
      </c>
      <c r="AS33" s="12">
        <v>0</v>
      </c>
      <c r="AT33" s="13"/>
      <c r="AU33" s="14">
        <f>IF($B$4="quarter",SUM((AS33/45),(AT33/900)),IF($B$4="semester",SUM((AS33/30),AT33/900)))</f>
        <v>0</v>
      </c>
      <c r="AV33" s="56"/>
      <c r="AW33" s="11">
        <v>0</v>
      </c>
      <c r="AX33" s="12">
        <v>0</v>
      </c>
      <c r="AY33" s="13"/>
      <c r="AZ33" s="14">
        <f>IF($B$4="quarter",SUM((AX33/45),(AY33/900)),IF($B$4="semester",SUM((AX33/30),AY33/900)))</f>
        <v>0</v>
      </c>
      <c r="BA33" s="56"/>
      <c r="BB33" s="18">
        <v>0</v>
      </c>
      <c r="BC33" s="19">
        <v>0</v>
      </c>
      <c r="BD33" s="13"/>
      <c r="BE33" s="14">
        <f>IF($B$4="quarter",SUM((BC33/45),(BD33/900)),IF($B$4="semester",SUM((BC33/30),BD33/900)))</f>
        <v>0</v>
      </c>
      <c r="BF33" s="56"/>
    </row>
    <row r="34" spans="2:58" x14ac:dyDescent="0.25">
      <c r="B34" s="385"/>
      <c r="C34" s="36" t="s">
        <v>25</v>
      </c>
      <c r="D34" s="21">
        <f>SUM(D32:D33)</f>
        <v>0</v>
      </c>
      <c r="E34" s="14">
        <f>SUM(E32:E33)</f>
        <v>0</v>
      </c>
      <c r="F34" s="13">
        <f>SUM(F32:F33)</f>
        <v>0</v>
      </c>
      <c r="G34" s="14">
        <f>SUM(G32:G33)</f>
        <v>0</v>
      </c>
      <c r="H34" s="55"/>
      <c r="I34" s="57">
        <f>SUM(I32:I33)</f>
        <v>0</v>
      </c>
      <c r="J34" s="14">
        <f>SUM(J32:J33)</f>
        <v>0</v>
      </c>
      <c r="K34" s="13">
        <f>SUM(K32:K33)</f>
        <v>0</v>
      </c>
      <c r="L34" s="14">
        <f>SUM(L32:L33)</f>
        <v>0</v>
      </c>
      <c r="M34" s="56"/>
      <c r="N34" s="21">
        <f>SUM(N32:N33)</f>
        <v>156</v>
      </c>
      <c r="O34" s="14">
        <f>SUM(O32:O33)</f>
        <v>657</v>
      </c>
      <c r="P34" s="13">
        <f>SUM(P32:P33)</f>
        <v>0</v>
      </c>
      <c r="Q34" s="14">
        <f>SUM(Q32:Q33)</f>
        <v>21.9</v>
      </c>
      <c r="R34" s="56"/>
      <c r="S34" s="21">
        <f>SUM(S32:S33)</f>
        <v>123</v>
      </c>
      <c r="T34" s="14">
        <f>SUM(T32:T33)</f>
        <v>521</v>
      </c>
      <c r="U34" s="13">
        <f>SUM(U32:U33)</f>
        <v>0</v>
      </c>
      <c r="V34" s="14">
        <f>SUM(V32:V33)</f>
        <v>17.366666666666667</v>
      </c>
      <c r="W34" s="56"/>
      <c r="X34" s="21">
        <f>SUM(X32:X33)</f>
        <v>0</v>
      </c>
      <c r="Y34" s="14">
        <f>SUM(Y32:Y33)</f>
        <v>0</v>
      </c>
      <c r="Z34" s="13">
        <f>SUM(Z32:Z33)</f>
        <v>0</v>
      </c>
      <c r="AA34" s="14">
        <f>SUM(AA32:AA33)</f>
        <v>0</v>
      </c>
      <c r="AB34" s="56"/>
      <c r="AC34" s="21">
        <f>SUM(AC32:AC33)</f>
        <v>8</v>
      </c>
      <c r="AD34" s="14">
        <f>SUM(AD32:AD33)</f>
        <v>32</v>
      </c>
      <c r="AE34" s="13">
        <f>SUM(AE32:AE33)</f>
        <v>0</v>
      </c>
      <c r="AF34" s="14">
        <f>SUM(AF32:AF33)</f>
        <v>1.0666666666666667</v>
      </c>
      <c r="AG34" s="56"/>
      <c r="AH34" s="21">
        <f>SUM(AH32:AH33)</f>
        <v>13</v>
      </c>
      <c r="AI34" s="14">
        <f>SUM(AI32:AI33)</f>
        <v>52</v>
      </c>
      <c r="AJ34" s="13">
        <f>SUM(AJ32:AJ33)</f>
        <v>0</v>
      </c>
      <c r="AK34" s="14">
        <f>SUM(AK32:AK33)</f>
        <v>1.7333333333333334</v>
      </c>
      <c r="AL34" s="56"/>
      <c r="AM34" s="21">
        <f>SUM(AM32:AM33)</f>
        <v>10</v>
      </c>
      <c r="AN34" s="14">
        <f>SUM(AN32:AN33)</f>
        <v>40</v>
      </c>
      <c r="AO34" s="13">
        <f>SUM(AO32:AO33)</f>
        <v>0</v>
      </c>
      <c r="AP34" s="14">
        <f>SUM(AP32:AP33)</f>
        <v>1.3333333333333333</v>
      </c>
      <c r="AQ34" s="56"/>
      <c r="AR34" s="21">
        <f>SUM(AR32:AR33)</f>
        <v>23</v>
      </c>
      <c r="AS34" s="14">
        <f>SUM(AS32:AS33)</f>
        <v>92</v>
      </c>
      <c r="AT34" s="13">
        <f>SUM(AT32:AT33)</f>
        <v>0</v>
      </c>
      <c r="AU34" s="14">
        <f>SUM(AU32:AU33)</f>
        <v>3.0666666666666669</v>
      </c>
      <c r="AV34" s="56"/>
      <c r="AW34" s="21">
        <f>SUM(AW32:AW33)</f>
        <v>21</v>
      </c>
      <c r="AX34" s="14">
        <f>SUM(AX32:AX33)</f>
        <v>84</v>
      </c>
      <c r="AY34" s="13">
        <f>SUM(AY32:AY33)</f>
        <v>0</v>
      </c>
      <c r="AZ34" s="14">
        <f>SUM(AZ32:AZ33)</f>
        <v>2.8</v>
      </c>
      <c r="BA34" s="56"/>
      <c r="BB34" s="21">
        <f>SUM(BB32:BB33)</f>
        <v>18</v>
      </c>
      <c r="BC34" s="14">
        <f>SUM(BC32:BC33)</f>
        <v>72</v>
      </c>
      <c r="BD34" s="13">
        <f>SUM(BD32:BD33)</f>
        <v>0</v>
      </c>
      <c r="BE34" s="14">
        <f>SUM(BE32:BE33)</f>
        <v>2.4</v>
      </c>
      <c r="BF34" s="56"/>
    </row>
    <row r="35" spans="2:58" x14ac:dyDescent="0.25">
      <c r="B35" s="64"/>
      <c r="C35" s="8"/>
      <c r="D35" s="39"/>
      <c r="E35" s="29"/>
      <c r="F35" s="29"/>
      <c r="G35" s="29"/>
      <c r="H35" s="38"/>
      <c r="I35" s="39"/>
      <c r="J35" s="29"/>
      <c r="K35" s="29"/>
      <c r="L35" s="29"/>
      <c r="M35" s="38"/>
      <c r="N35" s="39"/>
      <c r="O35" s="29"/>
      <c r="P35" s="29"/>
      <c r="Q35" s="29"/>
      <c r="R35" s="38"/>
      <c r="S35" s="39"/>
      <c r="T35" s="29"/>
      <c r="U35" s="29"/>
      <c r="V35" s="29"/>
      <c r="W35" s="38"/>
      <c r="X35" s="39"/>
      <c r="Y35" s="29"/>
      <c r="Z35" s="29"/>
      <c r="AA35" s="29"/>
      <c r="AB35" s="38"/>
      <c r="AC35" s="39"/>
      <c r="AD35" s="29"/>
      <c r="AE35" s="29"/>
      <c r="AF35" s="29"/>
      <c r="AG35" s="38"/>
      <c r="AH35" s="39"/>
      <c r="AI35" s="29"/>
      <c r="AJ35" s="29"/>
      <c r="AK35" s="29"/>
      <c r="AL35" s="38"/>
      <c r="AM35" s="39"/>
      <c r="AN35" s="29"/>
      <c r="AO35" s="29"/>
      <c r="AP35" s="29"/>
      <c r="AQ35" s="38"/>
      <c r="AR35" s="39"/>
      <c r="AS35" s="29"/>
      <c r="AT35" s="29"/>
      <c r="AU35" s="29"/>
      <c r="AV35" s="38"/>
      <c r="AW35" s="39"/>
      <c r="AX35" s="29"/>
      <c r="AY35" s="29"/>
      <c r="AZ35" s="29"/>
      <c r="BA35" s="38"/>
      <c r="BB35" s="39"/>
      <c r="BC35" s="29"/>
      <c r="BD35" s="29"/>
      <c r="BE35" s="29"/>
      <c r="BF35" s="38"/>
    </row>
    <row r="37" spans="2:58" s="65" customFormat="1" x14ac:dyDescent="0.25">
      <c r="D37" s="65" t="str">
        <f>D2&amp;" COMMENTS"</f>
        <v>2012-13 COMMENTS</v>
      </c>
      <c r="H37" s="66"/>
      <c r="I37" s="65" t="str">
        <f>I2&amp;" COMMENTS"</f>
        <v>2013-14 COMMENTS</v>
      </c>
      <c r="M37" s="66"/>
      <c r="N37" s="65" t="str">
        <f>N2&amp;" COMMENTS"</f>
        <v>2014-15 COMMENTS</v>
      </c>
      <c r="R37" s="66"/>
      <c r="S37" s="65" t="str">
        <f>S2&amp;" COMMENTS"</f>
        <v>2015-16 COMMENTS</v>
      </c>
      <c r="W37" s="66"/>
      <c r="X37" s="65" t="str">
        <f>X2&amp;" COMMENTS"</f>
        <v>2016-17 COMMENTS</v>
      </c>
      <c r="AB37" s="66"/>
      <c r="AC37" s="65" t="str">
        <f>AC2&amp;" COMMENTS"</f>
        <v>2017-18 COMMENTS</v>
      </c>
      <c r="AG37" s="66"/>
      <c r="AH37" s="65" t="str">
        <f>AH2&amp;" COMMENTS"</f>
        <v>2018-19 COMMENTS</v>
      </c>
      <c r="AL37" s="66"/>
      <c r="AM37" s="65" t="str">
        <f>AM2&amp;" COMMENTS"</f>
        <v>2019-20 COMMENTS</v>
      </c>
      <c r="AQ37" s="66"/>
      <c r="AR37" s="65" t="str">
        <f>AR2&amp;" COMMENTS"</f>
        <v>2020-21 COMMENTS</v>
      </c>
      <c r="AV37" s="66"/>
      <c r="AW37" s="65" t="str">
        <f>AW2&amp;" COMMENTS"</f>
        <v>2021-22 COMMENTS</v>
      </c>
      <c r="BA37" s="66"/>
      <c r="BB37" s="65" t="str">
        <f>BB2&amp;" COMMENTS"</f>
        <v>2022-23 COMMENTS</v>
      </c>
      <c r="BF37" s="66"/>
    </row>
    <row r="38" spans="2:58" s="67" customFormat="1" ht="14.25" x14ac:dyDescent="0.2">
      <c r="D38" s="386"/>
      <c r="E38" s="387"/>
      <c r="F38" s="387"/>
      <c r="G38" s="387"/>
      <c r="H38" s="388"/>
      <c r="I38" s="386"/>
      <c r="J38" s="387"/>
      <c r="K38" s="387"/>
      <c r="L38" s="387"/>
      <c r="M38" s="388"/>
      <c r="N38" s="386"/>
      <c r="O38" s="387"/>
      <c r="P38" s="387"/>
      <c r="Q38" s="387"/>
      <c r="R38" s="388"/>
      <c r="S38" s="376"/>
      <c r="T38" s="377"/>
      <c r="U38" s="377"/>
      <c r="V38" s="377"/>
      <c r="W38" s="378"/>
      <c r="X38" s="376" t="s">
        <v>36</v>
      </c>
      <c r="Y38" s="377"/>
      <c r="Z38" s="377"/>
      <c r="AA38" s="377"/>
      <c r="AB38" s="378"/>
      <c r="AC38" s="376" t="s">
        <v>37</v>
      </c>
      <c r="AD38" s="377"/>
      <c r="AE38" s="377"/>
      <c r="AF38" s="377"/>
      <c r="AG38" s="378"/>
      <c r="AH38" s="376"/>
      <c r="AI38" s="377"/>
      <c r="AJ38" s="377"/>
      <c r="AK38" s="377"/>
      <c r="AL38" s="378"/>
      <c r="AM38" s="376"/>
      <c r="AN38" s="377"/>
      <c r="AO38" s="377"/>
      <c r="AP38" s="377"/>
      <c r="AQ38" s="378"/>
      <c r="AR38" s="376" t="s">
        <v>38</v>
      </c>
      <c r="AS38" s="377"/>
      <c r="AT38" s="377"/>
      <c r="AU38" s="377"/>
      <c r="AV38" s="378"/>
      <c r="AW38" s="376" t="s">
        <v>39</v>
      </c>
      <c r="AX38" s="377"/>
      <c r="AY38" s="377"/>
      <c r="AZ38" s="377"/>
      <c r="BA38" s="378"/>
      <c r="BB38" s="379"/>
      <c r="BC38" s="380"/>
      <c r="BD38" s="380"/>
      <c r="BE38" s="380"/>
      <c r="BF38" s="381"/>
    </row>
  </sheetData>
  <mergeCells count="84">
    <mergeCell ref="BB2:BF2"/>
    <mergeCell ref="D3:D5"/>
    <mergeCell ref="E3:E5"/>
    <mergeCell ref="F3:F5"/>
    <mergeCell ref="G3:G5"/>
    <mergeCell ref="H3:H5"/>
    <mergeCell ref="D2:H2"/>
    <mergeCell ref="I2:M2"/>
    <mergeCell ref="N2:R2"/>
    <mergeCell ref="S2:W2"/>
    <mergeCell ref="X2:AB2"/>
    <mergeCell ref="AC2:AG2"/>
    <mergeCell ref="N3:N5"/>
    <mergeCell ref="AH2:AL2"/>
    <mergeCell ref="AM2:AQ2"/>
    <mergeCell ref="AR2:AV2"/>
    <mergeCell ref="AW2:BA2"/>
    <mergeCell ref="I3:I5"/>
    <mergeCell ref="J3:J5"/>
    <mergeCell ref="K3:K5"/>
    <mergeCell ref="L3:L5"/>
    <mergeCell ref="M3:M5"/>
    <mergeCell ref="Z3:Z5"/>
    <mergeCell ref="O3:O5"/>
    <mergeCell ref="P3:P5"/>
    <mergeCell ref="Q3:Q5"/>
    <mergeCell ref="R3:R5"/>
    <mergeCell ref="S3:S5"/>
    <mergeCell ref="T3:T5"/>
    <mergeCell ref="U3:U5"/>
    <mergeCell ref="V3:V5"/>
    <mergeCell ref="W3:W5"/>
    <mergeCell ref="X3:X5"/>
    <mergeCell ref="Y3:Y5"/>
    <mergeCell ref="AL3:AL5"/>
    <mergeCell ref="AA3:AA5"/>
    <mergeCell ref="AB3:AB5"/>
    <mergeCell ref="AC3:AC5"/>
    <mergeCell ref="AD3:AD5"/>
    <mergeCell ref="AE3:AE5"/>
    <mergeCell ref="AF3:AF5"/>
    <mergeCell ref="AG3:AG5"/>
    <mergeCell ref="AH3:AH5"/>
    <mergeCell ref="AI3:AI5"/>
    <mergeCell ref="AJ3:AJ5"/>
    <mergeCell ref="AK3:AK5"/>
    <mergeCell ref="AV3:AV5"/>
    <mergeCell ref="AW3:AW5"/>
    <mergeCell ref="AX3:AX5"/>
    <mergeCell ref="AM3:AM5"/>
    <mergeCell ref="AN3:AN5"/>
    <mergeCell ref="AO3:AO5"/>
    <mergeCell ref="AP3:AP5"/>
    <mergeCell ref="AQ3:AQ5"/>
    <mergeCell ref="AR3:AR5"/>
    <mergeCell ref="N38:R38"/>
    <mergeCell ref="BE3:BE5"/>
    <mergeCell ref="BF3:BF5"/>
    <mergeCell ref="B6:B8"/>
    <mergeCell ref="B10:B12"/>
    <mergeCell ref="B14:B16"/>
    <mergeCell ref="B18:B20"/>
    <mergeCell ref="AY3:AY5"/>
    <mergeCell ref="AZ3:AZ5"/>
    <mergeCell ref="BA3:BA5"/>
    <mergeCell ref="BB3:BB5"/>
    <mergeCell ref="BC3:BC5"/>
    <mergeCell ref="BD3:BD5"/>
    <mergeCell ref="AS3:AS5"/>
    <mergeCell ref="AT3:AT5"/>
    <mergeCell ref="AU3:AU5"/>
    <mergeCell ref="B27:C27"/>
    <mergeCell ref="B28:B30"/>
    <mergeCell ref="B32:B34"/>
    <mergeCell ref="D38:H38"/>
    <mergeCell ref="I38:M38"/>
    <mergeCell ref="AW38:BA38"/>
    <mergeCell ref="BB38:BF38"/>
    <mergeCell ref="S38:W38"/>
    <mergeCell ref="X38:AB38"/>
    <mergeCell ref="AC38:AG38"/>
    <mergeCell ref="AH38:AL38"/>
    <mergeCell ref="AM38:AQ38"/>
    <mergeCell ref="AR38:AV38"/>
  </mergeCells>
  <dataValidations count="2">
    <dataValidation type="list" allowBlank="1" showInputMessage="1" showErrorMessage="1" sqref="B4" xr:uid="{00000000-0002-0000-0000-000000000000}">
      <formula1>"Semester,Quarter"</formula1>
    </dataValidation>
    <dataValidation type="decimal" operator="greaterThanOrEqual" allowBlank="1" showInputMessage="1" showErrorMessage="1" errorTitle="data type error" error="value must be number greater than or equal to 0" sqref="S10:T11 X10:Y11" xr:uid="{00000000-0002-0000-0000-000001000000}">
      <formula1>0</formula1>
    </dataValidation>
  </dataValidations>
  <pageMargins left="0.7" right="0.7" top="0.75" bottom="0.75" header="0.3" footer="0.3"/>
  <pageSetup paperSize="1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49"/>
  <sheetViews>
    <sheetView zoomScaleNormal="100" workbookViewId="0">
      <pane xSplit="1" ySplit="3" topLeftCell="B4" activePane="bottomRight" state="frozen"/>
      <selection pane="topRight" activeCell="B1" sqref="B1"/>
      <selection pane="bottomLeft" activeCell="A4" sqref="A4"/>
      <selection pane="bottomRight" activeCell="ZY15" sqref="ZY15"/>
    </sheetView>
  </sheetViews>
  <sheetFormatPr defaultColWidth="21.28515625" defaultRowHeight="15" x14ac:dyDescent="0.25"/>
  <cols>
    <col min="1" max="1" width="1.5703125" style="70" customWidth="1"/>
    <col min="2" max="2" width="36.85546875" style="70" customWidth="1"/>
    <col min="3" max="3" width="20.28515625" style="70" bestFit="1" customWidth="1"/>
    <col min="4" max="4" width="18.5703125" style="71" bestFit="1" customWidth="1"/>
    <col min="5" max="5" width="14.28515625" style="70" hidden="1" customWidth="1"/>
    <col min="6" max="6" width="10.28515625" style="70" hidden="1" customWidth="1"/>
    <col min="7" max="7" width="14.28515625" style="70" hidden="1" customWidth="1"/>
    <col min="8" max="8" width="10.28515625" style="70" hidden="1" customWidth="1"/>
    <col min="9" max="9" width="14.28515625" style="70" hidden="1" customWidth="1"/>
    <col min="10" max="10" width="10.28515625" style="70" hidden="1" customWidth="1"/>
    <col min="11" max="11" width="14.28515625" style="70" hidden="1" customWidth="1"/>
    <col min="12" max="12" width="10.28515625" style="70" hidden="1" customWidth="1"/>
    <col min="13" max="13" width="14.28515625" style="70" hidden="1" customWidth="1"/>
    <col min="14" max="14" width="10.28515625" style="70" hidden="1" customWidth="1"/>
    <col min="15" max="15" width="15.140625" style="70" hidden="1" customWidth="1"/>
    <col min="16" max="16" width="10.28515625" style="70" hidden="1" customWidth="1"/>
    <col min="17" max="17" width="15.140625" style="70" hidden="1" customWidth="1"/>
    <col min="18" max="18" width="10.28515625" style="70" hidden="1" customWidth="1"/>
    <col min="19" max="19" width="15.140625" style="70" customWidth="1"/>
    <col min="20" max="20" width="10.28515625" style="70" customWidth="1"/>
    <col min="21" max="21" width="12.7109375" style="70" customWidth="1"/>
    <col min="22" max="22" width="10.28515625" style="70" customWidth="1"/>
    <col min="23" max="23" width="12.7109375" style="70" customWidth="1"/>
    <col min="24" max="24" width="10.28515625" style="70" customWidth="1"/>
    <col min="25" max="25" width="12.7109375" style="70" customWidth="1"/>
    <col min="26" max="26" width="10.28515625" style="70" customWidth="1"/>
    <col min="27" max="32" width="16" style="70" hidden="1" customWidth="1"/>
    <col min="33" max="35" width="16" style="70" customWidth="1"/>
    <col min="36" max="36" width="3.28515625" style="70" customWidth="1"/>
    <col min="37" max="16384" width="21.28515625" style="70"/>
  </cols>
  <sheetData>
    <row r="1" spans="2:36" s="144" customFormat="1" ht="15.75" customHeight="1" thickBot="1" x14ac:dyDescent="0.3">
      <c r="C1" s="154"/>
      <c r="D1" s="153"/>
      <c r="E1" s="432" t="s">
        <v>83</v>
      </c>
      <c r="F1" s="432"/>
      <c r="G1" s="432"/>
      <c r="H1" s="432"/>
      <c r="I1" s="432"/>
      <c r="J1" s="432"/>
      <c r="K1" s="432"/>
      <c r="L1" s="432"/>
      <c r="M1" s="432"/>
      <c r="N1" s="432"/>
      <c r="O1" s="432"/>
      <c r="P1" s="432"/>
      <c r="Q1" s="432"/>
      <c r="R1" s="432"/>
      <c r="S1" s="432"/>
      <c r="T1" s="432"/>
      <c r="U1" s="432"/>
      <c r="V1" s="432"/>
      <c r="W1" s="432"/>
      <c r="X1" s="432"/>
      <c r="Y1" s="152"/>
      <c r="Z1" s="432" t="s">
        <v>82</v>
      </c>
      <c r="AA1" s="432"/>
      <c r="AB1" s="432"/>
      <c r="AC1" s="432"/>
      <c r="AD1" s="432"/>
      <c r="AE1" s="432"/>
      <c r="AF1" s="432"/>
      <c r="AG1" s="432"/>
      <c r="AH1" s="432"/>
      <c r="AI1" s="432"/>
      <c r="AJ1" s="151"/>
    </row>
    <row r="2" spans="2:36" s="144" customFormat="1" ht="15.75" thickBot="1" x14ac:dyDescent="0.3">
      <c r="D2" s="150"/>
      <c r="E2" s="435" t="s">
        <v>3</v>
      </c>
      <c r="F2" s="436"/>
      <c r="G2" s="437" t="s">
        <v>4</v>
      </c>
      <c r="H2" s="438"/>
      <c r="I2" s="424" t="s">
        <v>5</v>
      </c>
      <c r="J2" s="425"/>
      <c r="K2" s="426" t="s">
        <v>6</v>
      </c>
      <c r="L2" s="439"/>
      <c r="M2" s="440" t="s">
        <v>7</v>
      </c>
      <c r="N2" s="441"/>
      <c r="O2" s="433" t="s">
        <v>8</v>
      </c>
      <c r="P2" s="434"/>
      <c r="Q2" s="435" t="s">
        <v>9</v>
      </c>
      <c r="R2" s="436"/>
      <c r="S2" s="437" t="s">
        <v>10</v>
      </c>
      <c r="T2" s="438"/>
      <c r="U2" s="424" t="s">
        <v>11</v>
      </c>
      <c r="V2" s="425"/>
      <c r="W2" s="426" t="s">
        <v>12</v>
      </c>
      <c r="X2" s="427"/>
      <c r="Y2" s="428" t="s">
        <v>81</v>
      </c>
      <c r="Z2" s="429"/>
      <c r="AA2" s="149"/>
      <c r="AB2" s="148"/>
      <c r="AC2" s="147"/>
      <c r="AD2" s="147"/>
      <c r="AE2" s="147"/>
      <c r="AF2" s="147"/>
      <c r="AG2" s="147"/>
      <c r="AH2" s="147"/>
      <c r="AI2" s="146"/>
      <c r="AJ2" s="145"/>
    </row>
    <row r="3" spans="2:36" s="131" customFormat="1" ht="15.75" thickBot="1" x14ac:dyDescent="0.3">
      <c r="B3" s="143" t="s">
        <v>80</v>
      </c>
      <c r="C3" s="140" t="s">
        <v>79</v>
      </c>
      <c r="D3" s="142" t="s">
        <v>78</v>
      </c>
      <c r="E3" s="141" t="s">
        <v>77</v>
      </c>
      <c r="F3" s="140" t="s">
        <v>76</v>
      </c>
      <c r="G3" s="140" t="s">
        <v>77</v>
      </c>
      <c r="H3" s="140" t="s">
        <v>76</v>
      </c>
      <c r="I3" s="140" t="s">
        <v>77</v>
      </c>
      <c r="J3" s="140" t="s">
        <v>76</v>
      </c>
      <c r="K3" s="140" t="s">
        <v>77</v>
      </c>
      <c r="L3" s="140" t="s">
        <v>76</v>
      </c>
      <c r="M3" s="140" t="s">
        <v>77</v>
      </c>
      <c r="N3" s="140" t="s">
        <v>76</v>
      </c>
      <c r="O3" s="140" t="s">
        <v>77</v>
      </c>
      <c r="P3" s="140" t="s">
        <v>76</v>
      </c>
      <c r="Q3" s="140" t="s">
        <v>77</v>
      </c>
      <c r="R3" s="140" t="s">
        <v>76</v>
      </c>
      <c r="S3" s="140" t="s">
        <v>77</v>
      </c>
      <c r="T3" s="140" t="s">
        <v>76</v>
      </c>
      <c r="U3" s="140" t="s">
        <v>77</v>
      </c>
      <c r="V3" s="140" t="s">
        <v>76</v>
      </c>
      <c r="W3" s="140" t="s">
        <v>77</v>
      </c>
      <c r="X3" s="139" t="s">
        <v>76</v>
      </c>
      <c r="Y3" s="140" t="s">
        <v>77</v>
      </c>
      <c r="Z3" s="139" t="s">
        <v>76</v>
      </c>
      <c r="AA3" s="135" t="s">
        <v>4</v>
      </c>
      <c r="AB3" s="134" t="s">
        <v>5</v>
      </c>
      <c r="AC3" s="133" t="s">
        <v>6</v>
      </c>
      <c r="AD3" s="138" t="s">
        <v>7</v>
      </c>
      <c r="AE3" s="137" t="s">
        <v>8</v>
      </c>
      <c r="AF3" s="136" t="s">
        <v>9</v>
      </c>
      <c r="AG3" s="135" t="s">
        <v>10</v>
      </c>
      <c r="AH3" s="134" t="s">
        <v>11</v>
      </c>
      <c r="AI3" s="133" t="s">
        <v>12</v>
      </c>
      <c r="AJ3" s="132"/>
    </row>
    <row r="4" spans="2:36" customFormat="1" ht="19.5" customHeight="1" x14ac:dyDescent="0.25">
      <c r="B4" s="103" t="s">
        <v>75</v>
      </c>
      <c r="C4" s="37"/>
      <c r="D4" s="123"/>
      <c r="E4" s="130"/>
      <c r="F4" s="129"/>
      <c r="G4" s="127"/>
      <c r="H4" s="128"/>
      <c r="I4" s="130"/>
      <c r="J4" s="129"/>
      <c r="K4" s="127"/>
      <c r="L4" s="128"/>
      <c r="M4" s="127"/>
      <c r="N4" s="128"/>
      <c r="O4" s="127"/>
      <c r="P4" s="128"/>
      <c r="Q4" s="127"/>
      <c r="R4" s="128"/>
      <c r="S4" s="127"/>
      <c r="T4" s="128"/>
      <c r="U4" s="127"/>
      <c r="V4" s="128"/>
      <c r="W4" s="127"/>
      <c r="X4" s="128"/>
      <c r="Y4" s="127"/>
      <c r="Z4" s="128"/>
      <c r="AA4" s="127"/>
      <c r="AB4" s="126"/>
      <c r="AC4" s="125"/>
      <c r="AD4" s="125"/>
      <c r="AE4" s="125"/>
      <c r="AF4" s="125"/>
      <c r="AG4" s="125"/>
      <c r="AH4" s="125"/>
      <c r="AI4" s="125"/>
    </row>
    <row r="5" spans="2:36" customFormat="1" x14ac:dyDescent="0.25">
      <c r="B5" s="97" t="s">
        <v>74</v>
      </c>
      <c r="C5" s="91" t="s">
        <v>44</v>
      </c>
      <c r="D5" s="96">
        <v>5.5</v>
      </c>
      <c r="E5" s="92">
        <v>152.47999999999999</v>
      </c>
      <c r="F5" s="91" t="s">
        <v>51</v>
      </c>
      <c r="G5" s="92">
        <v>166.11</v>
      </c>
      <c r="H5" s="91" t="s">
        <v>51</v>
      </c>
      <c r="I5" s="92">
        <v>183.62</v>
      </c>
      <c r="J5" s="91" t="s">
        <v>51</v>
      </c>
      <c r="K5" s="92">
        <v>189.67</v>
      </c>
      <c r="L5" s="91" t="s">
        <v>51</v>
      </c>
      <c r="M5" s="92">
        <v>188.54</v>
      </c>
      <c r="N5" s="91" t="s">
        <v>51</v>
      </c>
      <c r="O5" s="92">
        <v>191.72</v>
      </c>
      <c r="P5" s="91" t="s">
        <v>51</v>
      </c>
      <c r="Q5" s="92">
        <v>192.77</v>
      </c>
      <c r="R5" s="91" t="s">
        <v>51</v>
      </c>
      <c r="S5" s="92">
        <v>194.65</v>
      </c>
      <c r="T5" s="91" t="s">
        <v>51</v>
      </c>
      <c r="U5" s="92">
        <v>202.07</v>
      </c>
      <c r="V5" s="91" t="s">
        <v>51</v>
      </c>
      <c r="W5" s="92">
        <v>207.15</v>
      </c>
      <c r="X5" s="91" t="s">
        <v>51</v>
      </c>
      <c r="Y5" s="124">
        <v>207.15</v>
      </c>
      <c r="Z5" s="91" t="s">
        <v>51</v>
      </c>
      <c r="AA5" s="81">
        <v>7607621</v>
      </c>
      <c r="AB5" s="81">
        <v>8446683</v>
      </c>
      <c r="AC5" s="81">
        <v>8800612</v>
      </c>
      <c r="AD5" s="81">
        <v>9001266</v>
      </c>
      <c r="AE5" s="81">
        <v>9081154</v>
      </c>
      <c r="AF5" s="81">
        <v>8641060</v>
      </c>
      <c r="AG5" s="81">
        <v>8736243</v>
      </c>
      <c r="AH5" s="81">
        <v>8860341</v>
      </c>
      <c r="AI5" s="88">
        <v>8946169</v>
      </c>
    </row>
    <row r="6" spans="2:36" customFormat="1" x14ac:dyDescent="0.25">
      <c r="B6" s="97" t="s">
        <v>73</v>
      </c>
      <c r="C6" s="91" t="s">
        <v>44</v>
      </c>
      <c r="D6" s="96">
        <v>6.2</v>
      </c>
      <c r="E6" s="92">
        <v>0.57999999999999996</v>
      </c>
      <c r="F6" s="91" t="s">
        <v>51</v>
      </c>
      <c r="G6" s="92">
        <v>0.88</v>
      </c>
      <c r="H6" s="91" t="s">
        <v>51</v>
      </c>
      <c r="I6" s="92">
        <v>0.47</v>
      </c>
      <c r="J6" s="91" t="s">
        <v>51</v>
      </c>
      <c r="K6" s="92">
        <v>0.98</v>
      </c>
      <c r="L6" s="91" t="s">
        <v>51</v>
      </c>
      <c r="M6" s="92">
        <v>0.72</v>
      </c>
      <c r="N6" s="91" t="s">
        <v>51</v>
      </c>
      <c r="O6" s="92">
        <v>0.9</v>
      </c>
      <c r="P6" s="91" t="s">
        <v>51</v>
      </c>
      <c r="Q6" s="92">
        <v>0.68</v>
      </c>
      <c r="R6" s="91" t="s">
        <v>51</v>
      </c>
      <c r="S6" s="92">
        <v>0.73</v>
      </c>
      <c r="T6" s="91" t="s">
        <v>51</v>
      </c>
      <c r="U6" s="92">
        <v>0.79</v>
      </c>
      <c r="V6" s="91" t="s">
        <v>51</v>
      </c>
      <c r="W6" s="92">
        <v>0.03</v>
      </c>
      <c r="X6" s="91" t="s">
        <v>51</v>
      </c>
      <c r="Y6" s="124">
        <v>0.03</v>
      </c>
      <c r="Z6" s="91" t="s">
        <v>51</v>
      </c>
      <c r="AA6" s="81">
        <v>668425</v>
      </c>
      <c r="AB6" s="81">
        <v>726324</v>
      </c>
      <c r="AC6" s="81">
        <v>569391</v>
      </c>
      <c r="AD6" s="81">
        <v>47935</v>
      </c>
      <c r="AE6" s="81">
        <v>44359</v>
      </c>
      <c r="AF6" s="81">
        <v>29546</v>
      </c>
      <c r="AG6" s="81">
        <v>31706</v>
      </c>
      <c r="AH6" s="81">
        <v>33582</v>
      </c>
      <c r="AI6" s="88">
        <v>1672</v>
      </c>
    </row>
    <row r="7" spans="2:36" customFormat="1" x14ac:dyDescent="0.25">
      <c r="B7" s="97" t="s">
        <v>72</v>
      </c>
      <c r="C7" s="91" t="s">
        <v>44</v>
      </c>
      <c r="D7" s="96">
        <v>6.2</v>
      </c>
      <c r="E7" s="92">
        <v>111.5</v>
      </c>
      <c r="F7" s="91" t="s">
        <v>51</v>
      </c>
      <c r="G7" s="92">
        <v>111.5</v>
      </c>
      <c r="H7" s="91" t="s">
        <v>51</v>
      </c>
      <c r="I7" s="92">
        <v>111.5</v>
      </c>
      <c r="J7" s="91" t="s">
        <v>51</v>
      </c>
      <c r="K7" s="92">
        <v>111.5</v>
      </c>
      <c r="L7" s="91" t="s">
        <v>51</v>
      </c>
      <c r="M7" s="92">
        <v>111.5</v>
      </c>
      <c r="N7" s="91" t="s">
        <v>51</v>
      </c>
      <c r="O7" s="92">
        <v>111.5</v>
      </c>
      <c r="P7" s="91" t="s">
        <v>51</v>
      </c>
      <c r="Q7" s="92">
        <v>111.5</v>
      </c>
      <c r="R7" s="91" t="s">
        <v>51</v>
      </c>
      <c r="S7" s="92">
        <v>111.5</v>
      </c>
      <c r="T7" s="91" t="s">
        <v>51</v>
      </c>
      <c r="U7" s="92">
        <v>111.5</v>
      </c>
      <c r="V7" s="91" t="s">
        <v>51</v>
      </c>
      <c r="W7" s="92">
        <v>111.5</v>
      </c>
      <c r="X7" s="91" t="s">
        <v>51</v>
      </c>
      <c r="Y7" s="124">
        <v>111.5</v>
      </c>
      <c r="Z7" s="91" t="s">
        <v>51</v>
      </c>
      <c r="AA7" s="81">
        <v>4755974</v>
      </c>
      <c r="AB7" s="81">
        <v>4845595</v>
      </c>
      <c r="AC7" s="81">
        <v>4949081</v>
      </c>
      <c r="AD7" s="81">
        <v>4948184</v>
      </c>
      <c r="AE7" s="81">
        <v>4922185</v>
      </c>
      <c r="AF7" s="81">
        <v>4770147</v>
      </c>
      <c r="AG7" s="81">
        <v>4695973</v>
      </c>
      <c r="AH7" s="81">
        <v>4614066</v>
      </c>
      <c r="AI7" s="88">
        <v>4554922</v>
      </c>
    </row>
    <row r="8" spans="2:36" customFormat="1" x14ac:dyDescent="0.25">
      <c r="B8" s="97" t="s">
        <v>71</v>
      </c>
      <c r="C8" s="91" t="s">
        <v>47</v>
      </c>
      <c r="D8" s="96">
        <v>4.0999999999999996</v>
      </c>
      <c r="E8" s="92">
        <v>4</v>
      </c>
      <c r="F8" s="91" t="s">
        <v>65</v>
      </c>
      <c r="G8" s="92">
        <v>4</v>
      </c>
      <c r="H8" s="91" t="s">
        <v>65</v>
      </c>
      <c r="I8" s="92">
        <v>4</v>
      </c>
      <c r="J8" s="91" t="s">
        <v>65</v>
      </c>
      <c r="K8" s="92">
        <v>6.25</v>
      </c>
      <c r="L8" s="91" t="s">
        <v>65</v>
      </c>
      <c r="M8" s="92">
        <v>6.25</v>
      </c>
      <c r="N8" s="91" t="s">
        <v>65</v>
      </c>
      <c r="O8" s="92">
        <v>6.25</v>
      </c>
      <c r="P8" s="91" t="s">
        <v>65</v>
      </c>
      <c r="Q8" s="92">
        <v>6.25</v>
      </c>
      <c r="R8" s="91" t="s">
        <v>65</v>
      </c>
      <c r="S8" s="92">
        <v>6.25</v>
      </c>
      <c r="T8" s="91" t="s">
        <v>65</v>
      </c>
      <c r="U8" s="92">
        <v>6.25</v>
      </c>
      <c r="V8" s="91" t="s">
        <v>65</v>
      </c>
      <c r="W8" s="92">
        <v>6.25</v>
      </c>
      <c r="X8" s="91" t="s">
        <v>65</v>
      </c>
      <c r="Y8" s="124">
        <v>8.25</v>
      </c>
      <c r="Z8" s="91" t="s">
        <v>65</v>
      </c>
      <c r="AA8" s="81">
        <v>2534669</v>
      </c>
      <c r="AB8" s="81">
        <v>2566463</v>
      </c>
      <c r="AC8" s="81">
        <v>4085251</v>
      </c>
      <c r="AD8" s="81">
        <v>4090285</v>
      </c>
      <c r="AE8" s="81">
        <v>4065450</v>
      </c>
      <c r="AF8" s="81">
        <v>3995240</v>
      </c>
      <c r="AG8" s="81">
        <v>3977721</v>
      </c>
      <c r="AH8" s="81">
        <v>3793508</v>
      </c>
      <c r="AI8" s="88">
        <v>3764081</v>
      </c>
    </row>
    <row r="9" spans="2:36" customFormat="1" x14ac:dyDescent="0.25">
      <c r="B9" s="97" t="s">
        <v>70</v>
      </c>
      <c r="C9" s="91" t="s">
        <v>44</v>
      </c>
      <c r="D9" s="96">
        <v>5.5</v>
      </c>
      <c r="E9" s="92">
        <v>94.25</v>
      </c>
      <c r="F9" s="91" t="s">
        <v>51</v>
      </c>
      <c r="G9" s="92">
        <v>96.6</v>
      </c>
      <c r="H9" s="91" t="s">
        <v>51</v>
      </c>
      <c r="I9" s="92">
        <v>100.5</v>
      </c>
      <c r="J9" s="91" t="s">
        <v>51</v>
      </c>
      <c r="K9" s="92">
        <v>105.38</v>
      </c>
      <c r="L9" s="91" t="s">
        <v>51</v>
      </c>
      <c r="M9" s="92">
        <v>104.38</v>
      </c>
      <c r="N9" s="91" t="s">
        <v>51</v>
      </c>
      <c r="O9" s="92">
        <v>106.59</v>
      </c>
      <c r="P9" s="91" t="s">
        <v>51</v>
      </c>
      <c r="Q9" s="92">
        <v>106.59</v>
      </c>
      <c r="R9" s="91" t="s">
        <v>51</v>
      </c>
      <c r="S9" s="92">
        <v>107.22</v>
      </c>
      <c r="T9" s="91" t="s">
        <v>51</v>
      </c>
      <c r="U9" s="92">
        <v>111.4</v>
      </c>
      <c r="V9" s="91" t="s">
        <v>51</v>
      </c>
      <c r="W9" s="92">
        <v>114.2</v>
      </c>
      <c r="X9" s="91" t="s">
        <v>51</v>
      </c>
      <c r="Y9" s="124">
        <v>114.2</v>
      </c>
      <c r="Z9" s="91" t="s">
        <v>51</v>
      </c>
      <c r="AA9" s="81">
        <v>4424455</v>
      </c>
      <c r="AB9" s="81">
        <v>4622707</v>
      </c>
      <c r="AC9" s="81">
        <v>4889875</v>
      </c>
      <c r="AD9" s="81">
        <v>4983298</v>
      </c>
      <c r="AE9" s="81">
        <v>5048270</v>
      </c>
      <c r="AF9" s="81">
        <v>4778514</v>
      </c>
      <c r="AG9" s="81">
        <v>4812234</v>
      </c>
      <c r="AH9" s="81">
        <v>4884671</v>
      </c>
      <c r="AI9" s="88">
        <v>4931944</v>
      </c>
    </row>
    <row r="10" spans="2:36" customFormat="1" x14ac:dyDescent="0.25">
      <c r="B10" s="97" t="s">
        <v>69</v>
      </c>
      <c r="C10" s="91" t="s">
        <v>44</v>
      </c>
      <c r="D10" s="96">
        <v>7.1</v>
      </c>
      <c r="E10" s="92">
        <v>25.09</v>
      </c>
      <c r="F10" s="91" t="s">
        <v>51</v>
      </c>
      <c r="G10" s="92">
        <v>26.66</v>
      </c>
      <c r="H10" s="91" t="s">
        <v>51</v>
      </c>
      <c r="I10" s="92">
        <v>26.54</v>
      </c>
      <c r="J10" s="91" t="s">
        <v>51</v>
      </c>
      <c r="K10" s="92">
        <v>27.45</v>
      </c>
      <c r="L10" s="91" t="s">
        <v>51</v>
      </c>
      <c r="M10" s="92">
        <v>26.27</v>
      </c>
      <c r="N10" s="91" t="s">
        <v>51</v>
      </c>
      <c r="O10" s="92">
        <v>26.89</v>
      </c>
      <c r="P10" s="91" t="s">
        <v>51</v>
      </c>
      <c r="Q10" s="92">
        <v>27.3</v>
      </c>
      <c r="R10" s="91" t="s">
        <v>51</v>
      </c>
      <c r="S10" s="92">
        <v>27.47</v>
      </c>
      <c r="T10" s="91" t="s">
        <v>51</v>
      </c>
      <c r="U10" s="92">
        <v>25.04</v>
      </c>
      <c r="V10" s="91" t="s">
        <v>51</v>
      </c>
      <c r="W10" s="92">
        <v>25.67</v>
      </c>
      <c r="X10" s="91" t="s">
        <v>51</v>
      </c>
      <c r="Y10" s="124">
        <v>25.67</v>
      </c>
      <c r="Z10" s="91" t="s">
        <v>51</v>
      </c>
      <c r="AA10" s="81">
        <v>1221000</v>
      </c>
      <c r="AB10" s="81">
        <v>1221000</v>
      </c>
      <c r="AC10" s="81">
        <v>1273837</v>
      </c>
      <c r="AD10" s="81">
        <v>1254131</v>
      </c>
      <c r="AE10" s="81">
        <v>1273660</v>
      </c>
      <c r="AF10" s="81">
        <v>1223755</v>
      </c>
      <c r="AG10" s="81">
        <v>1232911</v>
      </c>
      <c r="AH10" s="81">
        <v>1097886</v>
      </c>
      <c r="AI10" s="88">
        <v>1108614</v>
      </c>
    </row>
    <row r="11" spans="2:36" customFormat="1" x14ac:dyDescent="0.25">
      <c r="B11" s="97" t="s">
        <v>68</v>
      </c>
      <c r="C11" s="91" t="s">
        <v>47</v>
      </c>
      <c r="D11" s="96">
        <v>6.8</v>
      </c>
      <c r="E11" s="92">
        <v>20</v>
      </c>
      <c r="F11" s="91" t="s">
        <v>51</v>
      </c>
      <c r="G11" s="92">
        <v>20</v>
      </c>
      <c r="H11" s="91" t="s">
        <v>51</v>
      </c>
      <c r="I11" s="92">
        <v>20</v>
      </c>
      <c r="J11" s="91" t="s">
        <v>51</v>
      </c>
      <c r="K11" s="92">
        <v>20</v>
      </c>
      <c r="L11" s="91" t="s">
        <v>51</v>
      </c>
      <c r="M11" s="92">
        <v>20</v>
      </c>
      <c r="N11" s="91" t="s">
        <v>51</v>
      </c>
      <c r="O11" s="92">
        <v>20</v>
      </c>
      <c r="P11" s="91" t="s">
        <v>51</v>
      </c>
      <c r="Q11" s="92">
        <v>20</v>
      </c>
      <c r="R11" s="91" t="s">
        <v>51</v>
      </c>
      <c r="S11" s="92">
        <v>20</v>
      </c>
      <c r="T11" s="91" t="s">
        <v>51</v>
      </c>
      <c r="U11" s="92">
        <v>20</v>
      </c>
      <c r="V11" s="91" t="s">
        <v>51</v>
      </c>
      <c r="W11" s="92">
        <v>20</v>
      </c>
      <c r="X11" s="91" t="s">
        <v>51</v>
      </c>
      <c r="Y11" s="124">
        <v>20</v>
      </c>
      <c r="Z11" s="91" t="s">
        <v>51</v>
      </c>
      <c r="AA11" s="81">
        <v>1106840</v>
      </c>
      <c r="AB11" s="81">
        <v>1140000</v>
      </c>
      <c r="AC11" s="81">
        <v>1153879</v>
      </c>
      <c r="AD11" s="81">
        <v>1141563</v>
      </c>
      <c r="AE11" s="81">
        <v>1128120</v>
      </c>
      <c r="AF11" s="81">
        <v>1115120</v>
      </c>
      <c r="AG11" s="81">
        <v>1083360</v>
      </c>
      <c r="AH11" s="81">
        <v>1048180</v>
      </c>
      <c r="AI11" s="88">
        <v>1029120</v>
      </c>
    </row>
    <row r="12" spans="2:36" customFormat="1" x14ac:dyDescent="0.25">
      <c r="B12" s="97" t="s">
        <v>67</v>
      </c>
      <c r="C12" s="91" t="s">
        <v>44</v>
      </c>
      <c r="D12" s="96">
        <v>5.2</v>
      </c>
      <c r="E12" s="92">
        <v>22.21</v>
      </c>
      <c r="F12" s="91" t="s">
        <v>51</v>
      </c>
      <c r="G12" s="92">
        <v>23.44</v>
      </c>
      <c r="H12" s="91" t="s">
        <v>51</v>
      </c>
      <c r="I12" s="92">
        <v>23.86</v>
      </c>
      <c r="J12" s="91" t="s">
        <v>51</v>
      </c>
      <c r="K12" s="92">
        <v>26.89</v>
      </c>
      <c r="L12" s="91" t="s">
        <v>51</v>
      </c>
      <c r="M12" s="92">
        <v>24.97</v>
      </c>
      <c r="N12" s="91" t="s">
        <v>51</v>
      </c>
      <c r="O12" s="92">
        <v>26.17</v>
      </c>
      <c r="P12" s="91" t="s">
        <v>51</v>
      </c>
      <c r="Q12" s="92">
        <v>26.04</v>
      </c>
      <c r="R12" s="91" t="s">
        <v>51</v>
      </c>
      <c r="S12" s="92">
        <v>25.42</v>
      </c>
      <c r="T12" s="91" t="s">
        <v>51</v>
      </c>
      <c r="U12" s="92">
        <v>26.16</v>
      </c>
      <c r="V12" s="91" t="s">
        <v>51</v>
      </c>
      <c r="W12" s="92">
        <v>26.78</v>
      </c>
      <c r="X12" s="91" t="s">
        <v>51</v>
      </c>
      <c r="Y12" s="124">
        <v>26.78</v>
      </c>
      <c r="Z12" s="91" t="s">
        <v>51</v>
      </c>
      <c r="AA12" s="81">
        <v>1046120</v>
      </c>
      <c r="AB12" s="81">
        <v>1070838</v>
      </c>
      <c r="AC12" s="81">
        <v>1218755</v>
      </c>
      <c r="AD12" s="81">
        <v>1157545</v>
      </c>
      <c r="AE12" s="81">
        <v>1219140</v>
      </c>
      <c r="AF12" s="81">
        <v>1167534</v>
      </c>
      <c r="AG12" s="81">
        <v>1124119</v>
      </c>
      <c r="AH12" s="81">
        <v>1134323</v>
      </c>
      <c r="AI12" s="88">
        <v>1143961</v>
      </c>
    </row>
    <row r="13" spans="2:36" customFormat="1" x14ac:dyDescent="0.25">
      <c r="B13" s="97" t="s">
        <v>66</v>
      </c>
      <c r="C13" s="91" t="s">
        <v>44</v>
      </c>
      <c r="D13" s="96">
        <v>6.4</v>
      </c>
      <c r="E13" s="92">
        <v>7.35</v>
      </c>
      <c r="F13" s="91" t="s">
        <v>65</v>
      </c>
      <c r="G13" s="92">
        <v>9.25</v>
      </c>
      <c r="H13" s="91" t="s">
        <v>65</v>
      </c>
      <c r="I13" s="92">
        <v>11</v>
      </c>
      <c r="J13" s="91" t="s">
        <v>65</v>
      </c>
      <c r="K13" s="92">
        <v>11</v>
      </c>
      <c r="L13" s="91" t="s">
        <v>65</v>
      </c>
      <c r="M13" s="92">
        <v>11</v>
      </c>
      <c r="N13" s="91" t="s">
        <v>65</v>
      </c>
      <c r="O13" s="92">
        <v>11</v>
      </c>
      <c r="P13" s="91" t="s">
        <v>65</v>
      </c>
      <c r="Q13" s="92">
        <v>11</v>
      </c>
      <c r="R13" s="91" t="s">
        <v>65</v>
      </c>
      <c r="S13" s="92">
        <v>11</v>
      </c>
      <c r="T13" s="91" t="s">
        <v>65</v>
      </c>
      <c r="U13" s="92">
        <v>11</v>
      </c>
      <c r="V13" s="91" t="s">
        <v>65</v>
      </c>
      <c r="W13" s="92">
        <v>11</v>
      </c>
      <c r="X13" s="91" t="s">
        <v>65</v>
      </c>
      <c r="Y13" s="124">
        <v>11</v>
      </c>
      <c r="Z13" s="91" t="s">
        <v>65</v>
      </c>
      <c r="AA13" s="81">
        <v>5855237</v>
      </c>
      <c r="AB13" s="81">
        <v>7160866</v>
      </c>
      <c r="AC13" s="81">
        <v>7548207</v>
      </c>
      <c r="AD13" s="81">
        <v>7451731</v>
      </c>
      <c r="AE13" s="81">
        <v>7247866</v>
      </c>
      <c r="AF13" s="81">
        <v>6817419</v>
      </c>
      <c r="AG13" s="81">
        <v>6932491</v>
      </c>
      <c r="AH13" s="81">
        <v>6525292</v>
      </c>
      <c r="AI13" s="88">
        <v>6180326</v>
      </c>
    </row>
    <row r="14" spans="2:36" customFormat="1" x14ac:dyDescent="0.25">
      <c r="B14" s="97" t="s">
        <v>64</v>
      </c>
      <c r="C14" s="91" t="s">
        <v>44</v>
      </c>
      <c r="D14" s="96">
        <v>5.7</v>
      </c>
      <c r="E14" s="92">
        <v>150.88999999999999</v>
      </c>
      <c r="F14" s="91" t="s">
        <v>51</v>
      </c>
      <c r="G14" s="92">
        <v>150.81</v>
      </c>
      <c r="H14" s="91" t="s">
        <v>51</v>
      </c>
      <c r="I14" s="92">
        <v>151.51</v>
      </c>
      <c r="J14" s="91" t="s">
        <v>51</v>
      </c>
      <c r="K14" s="92">
        <v>149.13</v>
      </c>
      <c r="L14" s="91" t="s">
        <v>51</v>
      </c>
      <c r="M14" s="92">
        <v>145.62</v>
      </c>
      <c r="N14" s="91" t="s">
        <v>51</v>
      </c>
      <c r="O14" s="92">
        <v>159.22999999999999</v>
      </c>
      <c r="P14" s="91" t="s">
        <v>51</v>
      </c>
      <c r="Q14" s="92">
        <v>159.12</v>
      </c>
      <c r="R14" s="91" t="s">
        <v>51</v>
      </c>
      <c r="S14" s="92">
        <v>150.02000000000001</v>
      </c>
      <c r="T14" s="91" t="s">
        <v>51</v>
      </c>
      <c r="U14" s="92">
        <v>154.04</v>
      </c>
      <c r="V14" s="91" t="s">
        <v>51</v>
      </c>
      <c r="W14" s="92">
        <v>160.66999999999999</v>
      </c>
      <c r="X14" s="91" t="s">
        <v>51</v>
      </c>
      <c r="Y14" s="124">
        <v>160.66999999999999</v>
      </c>
      <c r="Z14" s="91" t="s">
        <v>51</v>
      </c>
      <c r="AA14" s="81">
        <v>6102927</v>
      </c>
      <c r="AB14" s="81">
        <v>6259544</v>
      </c>
      <c r="AC14" s="81">
        <v>6656749</v>
      </c>
      <c r="AD14" s="81">
        <v>6497978</v>
      </c>
      <c r="AE14" s="81">
        <v>7124569</v>
      </c>
      <c r="AF14" s="81">
        <v>6839148</v>
      </c>
      <c r="AG14" s="81">
        <v>6733176</v>
      </c>
      <c r="AH14" s="81">
        <v>6754318</v>
      </c>
      <c r="AI14" s="88">
        <v>6938845</v>
      </c>
    </row>
    <row r="15" spans="2:36" customFormat="1" x14ac:dyDescent="0.25">
      <c r="B15" s="94"/>
      <c r="C15" s="89"/>
      <c r="D15" s="93"/>
      <c r="E15" s="92"/>
      <c r="F15" s="91"/>
      <c r="G15" s="92"/>
      <c r="H15" s="91"/>
      <c r="I15" s="92"/>
      <c r="J15" s="91"/>
      <c r="K15" s="92"/>
      <c r="L15" s="91"/>
      <c r="M15" s="92"/>
      <c r="N15" s="91"/>
      <c r="O15" s="92"/>
      <c r="P15" s="91"/>
      <c r="Q15" s="92"/>
      <c r="R15" s="91"/>
      <c r="S15" s="92"/>
      <c r="T15" s="91"/>
      <c r="U15" s="92"/>
      <c r="V15" s="91"/>
      <c r="W15" s="92"/>
      <c r="X15" s="91"/>
      <c r="Y15" s="124"/>
      <c r="Z15" s="89"/>
      <c r="AA15" s="81"/>
      <c r="AB15" s="81"/>
      <c r="AC15" s="81"/>
      <c r="AD15" s="81"/>
      <c r="AE15" s="81"/>
      <c r="AF15" s="81"/>
      <c r="AG15" s="81"/>
      <c r="AH15" s="81"/>
      <c r="AI15" s="88"/>
    </row>
    <row r="16" spans="2:36" customFormat="1" x14ac:dyDescent="0.25">
      <c r="B16" s="94"/>
      <c r="C16" s="89"/>
      <c r="D16" s="93"/>
      <c r="E16" s="92"/>
      <c r="F16" s="91"/>
      <c r="G16" s="92"/>
      <c r="H16" s="91"/>
      <c r="I16" s="92"/>
      <c r="J16" s="91"/>
      <c r="K16" s="92"/>
      <c r="L16" s="91"/>
      <c r="M16" s="92"/>
      <c r="N16" s="91"/>
      <c r="O16" s="92"/>
      <c r="P16" s="91"/>
      <c r="Q16" s="92"/>
      <c r="R16" s="91"/>
      <c r="S16" s="92"/>
      <c r="T16" s="91"/>
      <c r="U16" s="92"/>
      <c r="V16" s="91"/>
      <c r="W16" s="92"/>
      <c r="X16" s="91"/>
      <c r="Y16" s="124"/>
      <c r="Z16" s="89"/>
      <c r="AA16" s="81"/>
      <c r="AB16" s="81"/>
      <c r="AC16" s="81"/>
      <c r="AD16" s="81"/>
      <c r="AE16" s="81"/>
      <c r="AF16" s="81"/>
      <c r="AG16" s="81"/>
      <c r="AH16" s="81"/>
      <c r="AI16" s="88"/>
    </row>
    <row r="17" spans="2:35" customFormat="1" x14ac:dyDescent="0.25">
      <c r="B17" s="94"/>
      <c r="C17" s="89"/>
      <c r="D17" s="93"/>
      <c r="E17" s="92"/>
      <c r="F17" s="91"/>
      <c r="G17" s="92"/>
      <c r="H17" s="91"/>
      <c r="I17" s="92"/>
      <c r="J17" s="91"/>
      <c r="K17" s="92"/>
      <c r="L17" s="91"/>
      <c r="M17" s="92"/>
      <c r="N17" s="91"/>
      <c r="O17" s="92"/>
      <c r="P17" s="91"/>
      <c r="Q17" s="92"/>
      <c r="R17" s="91"/>
      <c r="S17" s="92"/>
      <c r="T17" s="91"/>
      <c r="U17" s="92"/>
      <c r="V17" s="91"/>
      <c r="W17" s="92"/>
      <c r="X17" s="91"/>
      <c r="Y17" s="124"/>
      <c r="Z17" s="89"/>
      <c r="AA17" s="81"/>
      <c r="AB17" s="81"/>
      <c r="AC17" s="81"/>
      <c r="AD17" s="81"/>
      <c r="AE17" s="81"/>
      <c r="AF17" s="81"/>
      <c r="AG17" s="81"/>
      <c r="AH17" s="81"/>
      <c r="AI17" s="88"/>
    </row>
    <row r="18" spans="2:35" customFormat="1" x14ac:dyDescent="0.25">
      <c r="B18" s="94"/>
      <c r="C18" s="89"/>
      <c r="D18" s="93"/>
      <c r="E18" s="92"/>
      <c r="F18" s="91"/>
      <c r="G18" s="92"/>
      <c r="H18" s="91"/>
      <c r="I18" s="92"/>
      <c r="J18" s="91"/>
      <c r="K18" s="92"/>
      <c r="L18" s="91"/>
      <c r="M18" s="92"/>
      <c r="N18" s="91"/>
      <c r="O18" s="92"/>
      <c r="P18" s="91"/>
      <c r="Q18" s="92"/>
      <c r="R18" s="91"/>
      <c r="S18" s="92"/>
      <c r="T18" s="91"/>
      <c r="U18" s="92"/>
      <c r="V18" s="91"/>
      <c r="W18" s="92"/>
      <c r="X18" s="91"/>
      <c r="Y18" s="124"/>
      <c r="Z18" s="89"/>
      <c r="AA18" s="81"/>
      <c r="AB18" s="81"/>
      <c r="AC18" s="81"/>
      <c r="AD18" s="81"/>
      <c r="AE18" s="81"/>
      <c r="AF18" s="81"/>
      <c r="AG18" s="81"/>
      <c r="AH18" s="81"/>
      <c r="AI18" s="88"/>
    </row>
    <row r="19" spans="2:35" customFormat="1" x14ac:dyDescent="0.25">
      <c r="B19" s="94"/>
      <c r="C19" s="89"/>
      <c r="D19" s="93"/>
      <c r="E19" s="92"/>
      <c r="F19" s="91"/>
      <c r="G19" s="92"/>
      <c r="H19" s="91"/>
      <c r="I19" s="92"/>
      <c r="J19" s="91"/>
      <c r="K19" s="92"/>
      <c r="L19" s="91"/>
      <c r="M19" s="92"/>
      <c r="N19" s="91"/>
      <c r="O19" s="92"/>
      <c r="P19" s="91"/>
      <c r="Q19" s="92"/>
      <c r="R19" s="91"/>
      <c r="S19" s="92"/>
      <c r="T19" s="91"/>
      <c r="U19" s="92"/>
      <c r="V19" s="91"/>
      <c r="W19" s="92"/>
      <c r="X19" s="91"/>
      <c r="Y19" s="124"/>
      <c r="Z19" s="89"/>
      <c r="AA19" s="81"/>
      <c r="AB19" s="81"/>
      <c r="AC19" s="81"/>
      <c r="AD19" s="81"/>
      <c r="AE19" s="81"/>
      <c r="AF19" s="81"/>
      <c r="AG19" s="81"/>
      <c r="AH19" s="81"/>
      <c r="AI19" s="88"/>
    </row>
    <row r="20" spans="2:35" customFormat="1" x14ac:dyDescent="0.25">
      <c r="B20" s="94"/>
      <c r="C20" s="89"/>
      <c r="D20" s="93"/>
      <c r="E20" s="92"/>
      <c r="F20" s="91"/>
      <c r="G20" s="92"/>
      <c r="H20" s="91"/>
      <c r="I20" s="92"/>
      <c r="J20" s="91"/>
      <c r="K20" s="92"/>
      <c r="L20" s="91"/>
      <c r="M20" s="92"/>
      <c r="N20" s="91"/>
      <c r="O20" s="92"/>
      <c r="P20" s="91"/>
      <c r="Q20" s="92"/>
      <c r="R20" s="91"/>
      <c r="S20" s="92"/>
      <c r="T20" s="91"/>
      <c r="U20" s="92"/>
      <c r="V20" s="91"/>
      <c r="W20" s="92"/>
      <c r="X20" s="91"/>
      <c r="Y20" s="124"/>
      <c r="Z20" s="89"/>
      <c r="AA20" s="81"/>
      <c r="AB20" s="81"/>
      <c r="AC20" s="81"/>
      <c r="AD20" s="81"/>
      <c r="AE20" s="81"/>
      <c r="AF20" s="81"/>
      <c r="AG20" s="81"/>
      <c r="AH20" s="81"/>
      <c r="AI20" s="88"/>
    </row>
    <row r="21" spans="2:35" customFormat="1" x14ac:dyDescent="0.25">
      <c r="B21" s="94"/>
      <c r="C21" s="89"/>
      <c r="D21" s="93"/>
      <c r="E21" s="92"/>
      <c r="F21" s="91"/>
      <c r="G21" s="92"/>
      <c r="H21" s="91"/>
      <c r="I21" s="92"/>
      <c r="J21" s="91"/>
      <c r="K21" s="92"/>
      <c r="L21" s="91"/>
      <c r="M21" s="92"/>
      <c r="N21" s="91"/>
      <c r="O21" s="92"/>
      <c r="P21" s="91"/>
      <c r="Q21" s="92"/>
      <c r="R21" s="91"/>
      <c r="S21" s="92"/>
      <c r="T21" s="91"/>
      <c r="U21" s="92"/>
      <c r="V21" s="91"/>
      <c r="W21" s="92"/>
      <c r="X21" s="91"/>
      <c r="Y21" s="124"/>
      <c r="Z21" s="89"/>
      <c r="AA21" s="81"/>
      <c r="AB21" s="81"/>
      <c r="AC21" s="81"/>
      <c r="AD21" s="81"/>
      <c r="AE21" s="81"/>
      <c r="AF21" s="81"/>
      <c r="AG21" s="81"/>
      <c r="AH21" s="81"/>
      <c r="AI21" s="88"/>
    </row>
    <row r="22" spans="2:35" customFormat="1" x14ac:dyDescent="0.25">
      <c r="B22" s="94"/>
      <c r="C22" s="89"/>
      <c r="D22" s="93"/>
      <c r="E22" s="92"/>
      <c r="F22" s="91"/>
      <c r="G22" s="92"/>
      <c r="H22" s="91"/>
      <c r="I22" s="92"/>
      <c r="J22" s="91"/>
      <c r="K22" s="92"/>
      <c r="L22" s="91"/>
      <c r="M22" s="92"/>
      <c r="N22" s="91"/>
      <c r="O22" s="92"/>
      <c r="P22" s="91"/>
      <c r="Q22" s="92"/>
      <c r="R22" s="91"/>
      <c r="S22" s="92"/>
      <c r="T22" s="91"/>
      <c r="U22" s="92"/>
      <c r="V22" s="91"/>
      <c r="W22" s="92"/>
      <c r="X22" s="91"/>
      <c r="Y22" s="124"/>
      <c r="Z22" s="89"/>
      <c r="AA22" s="81"/>
      <c r="AB22" s="81"/>
      <c r="AC22" s="81"/>
      <c r="AD22" s="81"/>
      <c r="AE22" s="81"/>
      <c r="AF22" s="81"/>
      <c r="AG22" s="81"/>
      <c r="AH22" s="81"/>
      <c r="AI22" s="88"/>
    </row>
    <row r="23" spans="2:35" customFormat="1" x14ac:dyDescent="0.25">
      <c r="B23" s="87" t="s">
        <v>42</v>
      </c>
      <c r="C23" s="91"/>
      <c r="D23" s="96"/>
      <c r="E23" s="92"/>
      <c r="F23" s="91"/>
      <c r="G23" s="92"/>
      <c r="H23" s="91"/>
      <c r="I23" s="92"/>
      <c r="J23" s="91"/>
      <c r="K23" s="92"/>
      <c r="L23" s="91"/>
      <c r="M23" s="92"/>
      <c r="N23" s="91"/>
      <c r="O23" s="92"/>
      <c r="P23" s="91"/>
      <c r="Q23" s="92"/>
      <c r="R23" s="91"/>
      <c r="S23" s="92"/>
      <c r="T23" s="91"/>
      <c r="U23" s="92"/>
      <c r="V23" s="91"/>
      <c r="W23" s="92"/>
      <c r="X23" s="91"/>
      <c r="Y23" s="92"/>
      <c r="Z23" s="91"/>
      <c r="AA23" s="81"/>
      <c r="AB23" s="81"/>
      <c r="AC23" s="81"/>
      <c r="AD23" s="81"/>
      <c r="AE23" s="81"/>
      <c r="AF23" s="81"/>
      <c r="AG23" s="81"/>
      <c r="AH23" s="81"/>
      <c r="AI23" s="81"/>
    </row>
    <row r="24" spans="2:35" customFormat="1" x14ac:dyDescent="0.25">
      <c r="B24" s="37"/>
      <c r="C24" s="37"/>
      <c r="D24" s="123"/>
      <c r="E24" s="122"/>
      <c r="F24" s="37"/>
      <c r="G24" s="122"/>
      <c r="H24" s="37"/>
      <c r="I24" s="122"/>
      <c r="J24" s="37"/>
      <c r="K24" s="122"/>
      <c r="L24" s="37"/>
      <c r="M24" s="122"/>
      <c r="N24" s="37"/>
      <c r="O24" s="122"/>
      <c r="P24" s="37"/>
      <c r="Q24" s="122"/>
      <c r="R24" s="37"/>
      <c r="S24" s="122"/>
      <c r="T24" s="37"/>
      <c r="U24" s="122"/>
      <c r="V24" s="37"/>
      <c r="W24" s="122"/>
      <c r="X24" s="37"/>
      <c r="Y24" s="122"/>
      <c r="Z24" s="37"/>
      <c r="AA24" s="119"/>
      <c r="AB24" s="119"/>
      <c r="AC24" s="119"/>
      <c r="AD24" s="119"/>
      <c r="AE24" s="119"/>
      <c r="AF24" s="119"/>
      <c r="AG24" s="119"/>
      <c r="AH24" s="119"/>
      <c r="AI24" s="119"/>
    </row>
    <row r="25" spans="2:35" s="109" customFormat="1" ht="17.25" customHeight="1" x14ac:dyDescent="0.25">
      <c r="B25" s="118" t="s">
        <v>61</v>
      </c>
      <c r="C25" s="117"/>
      <c r="D25" s="116"/>
      <c r="E25" s="114"/>
      <c r="F25" s="115"/>
      <c r="G25" s="114"/>
      <c r="H25" s="115"/>
      <c r="I25" s="114"/>
      <c r="J25" s="115"/>
      <c r="K25" s="114"/>
      <c r="L25" s="115"/>
      <c r="M25" s="114"/>
      <c r="N25" s="113"/>
      <c r="O25" s="112"/>
      <c r="Q25" s="111"/>
      <c r="S25" s="111"/>
      <c r="U25" s="111"/>
      <c r="W25" s="111"/>
      <c r="Y25" s="111"/>
      <c r="AA25" s="110">
        <f>SUM(AA$4:AA24)</f>
        <v>35323268</v>
      </c>
      <c r="AB25" s="110">
        <f>SUM(AB$4:AB24)</f>
        <v>38060020</v>
      </c>
      <c r="AC25" s="110">
        <f>SUM(AC$4:AC24)</f>
        <v>41145637</v>
      </c>
      <c r="AD25" s="110">
        <f>SUM(AD$4:AD24)</f>
        <v>40573916</v>
      </c>
      <c r="AE25" s="110">
        <f>SUM(AE$4:AE24)</f>
        <v>41154773</v>
      </c>
      <c r="AF25" s="110">
        <f>SUM(AF$4:AF24)</f>
        <v>39377483</v>
      </c>
      <c r="AG25" s="110">
        <f>SUM(AG$4:AG24)</f>
        <v>39359934</v>
      </c>
      <c r="AH25" s="110">
        <f>SUM(AH$4:AH24)</f>
        <v>38746167</v>
      </c>
      <c r="AI25" s="110">
        <f>SUM(AI$4:AI24)</f>
        <v>38599654</v>
      </c>
    </row>
    <row r="26" spans="2:35" customFormat="1" ht="17.25" customHeight="1" x14ac:dyDescent="0.25">
      <c r="B26" s="121"/>
      <c r="C26" s="120"/>
      <c r="D26" s="116"/>
      <c r="E26" s="114"/>
      <c r="F26" s="115"/>
      <c r="G26" s="114"/>
      <c r="H26" s="115"/>
      <c r="I26" s="114"/>
      <c r="J26" s="115"/>
      <c r="K26" s="114"/>
      <c r="L26" s="115"/>
      <c r="M26" s="114"/>
      <c r="N26" s="113"/>
      <c r="O26" s="112"/>
      <c r="Q26" s="112"/>
      <c r="S26" s="112"/>
      <c r="U26" s="112"/>
      <c r="W26" s="112"/>
      <c r="Y26" s="112"/>
      <c r="AA26" s="119"/>
      <c r="AB26" s="119"/>
      <c r="AC26" s="119"/>
      <c r="AD26" s="119"/>
      <c r="AE26" s="119"/>
      <c r="AF26" s="119"/>
      <c r="AG26" s="119"/>
      <c r="AH26" s="119"/>
      <c r="AI26" s="119"/>
    </row>
    <row r="27" spans="2:35" s="109" customFormat="1" ht="17.25" customHeight="1" x14ac:dyDescent="0.25">
      <c r="B27" s="118" t="s">
        <v>63</v>
      </c>
      <c r="C27" s="117"/>
      <c r="D27" s="116"/>
      <c r="E27" s="114"/>
      <c r="F27" s="115"/>
      <c r="G27" s="114"/>
      <c r="H27" s="115"/>
      <c r="I27" s="114"/>
      <c r="J27" s="115"/>
      <c r="K27" s="114"/>
      <c r="L27" s="115"/>
      <c r="M27" s="114"/>
      <c r="N27" s="113"/>
      <c r="O27" s="112"/>
      <c r="Q27" s="111"/>
      <c r="S27" s="111"/>
      <c r="U27" s="111"/>
      <c r="W27" s="111"/>
      <c r="Y27" s="111"/>
      <c r="AA27" s="81">
        <v>25177189</v>
      </c>
      <c r="AB27" s="81">
        <v>26674456</v>
      </c>
      <c r="AC27" s="81">
        <v>28284925</v>
      </c>
      <c r="AD27" s="81">
        <v>27478194</v>
      </c>
      <c r="AE27" s="81">
        <v>27607108</v>
      </c>
      <c r="AF27" s="81">
        <v>26372060</v>
      </c>
      <c r="AG27" s="81">
        <v>26764755.120000001</v>
      </c>
      <c r="AH27" s="81">
        <f>ROUND((14764.3/21497.9)*AH25,0)</f>
        <v>26610043</v>
      </c>
      <c r="AI27" s="81">
        <f>ROUND((14625.6/21113.7)*AI25,0)</f>
        <v>26738236</v>
      </c>
    </row>
    <row r="28" spans="2:35" s="109" customFormat="1" ht="17.25" customHeight="1" x14ac:dyDescent="0.25">
      <c r="B28" s="118" t="s">
        <v>62</v>
      </c>
      <c r="C28" s="117"/>
      <c r="D28" s="116"/>
      <c r="E28" s="114"/>
      <c r="F28" s="115"/>
      <c r="G28" s="114"/>
      <c r="H28" s="115"/>
      <c r="I28" s="114"/>
      <c r="J28" s="115"/>
      <c r="K28" s="114"/>
      <c r="L28" s="115"/>
      <c r="M28" s="114"/>
      <c r="N28" s="113"/>
      <c r="O28" s="112"/>
      <c r="Q28" s="111"/>
      <c r="S28" s="111"/>
      <c r="U28" s="111"/>
      <c r="W28" s="111"/>
      <c r="Y28" s="111"/>
      <c r="AA28" s="81">
        <v>10146079</v>
      </c>
      <c r="AB28" s="81">
        <v>11385564</v>
      </c>
      <c r="AC28" s="81">
        <v>12860712</v>
      </c>
      <c r="AD28" s="81">
        <v>13095722</v>
      </c>
      <c r="AE28" s="81">
        <v>13547665</v>
      </c>
      <c r="AF28" s="81">
        <v>13005423</v>
      </c>
      <c r="AG28" s="81">
        <v>12595178.880000001</v>
      </c>
      <c r="AH28" s="81">
        <f>ROUND((6733.6/21497.9)*AH25,0)</f>
        <v>12136124</v>
      </c>
      <c r="AI28" s="81">
        <f>ROUND((6488.1/21113.7)*AI25,0)</f>
        <v>11861418</v>
      </c>
    </row>
    <row r="29" spans="2:35" s="109" customFormat="1" ht="17.25" customHeight="1" x14ac:dyDescent="0.25">
      <c r="B29" s="118" t="s">
        <v>61</v>
      </c>
      <c r="C29" s="117"/>
      <c r="D29" s="116"/>
      <c r="E29" s="114"/>
      <c r="F29" s="115"/>
      <c r="G29" s="114"/>
      <c r="H29" s="115"/>
      <c r="I29" s="114"/>
      <c r="J29" s="115"/>
      <c r="K29" s="114"/>
      <c r="L29" s="115"/>
      <c r="M29" s="114"/>
      <c r="N29" s="113"/>
      <c r="O29" s="112"/>
      <c r="Q29" s="111"/>
      <c r="S29" s="111"/>
      <c r="U29" s="111"/>
      <c r="W29" s="111"/>
      <c r="Y29" s="111"/>
      <c r="AA29" s="110">
        <f t="shared" ref="AA29:AI29" si="0">SUM(AA27:AA28)</f>
        <v>35323268</v>
      </c>
      <c r="AB29" s="110">
        <f t="shared" si="0"/>
        <v>38060020</v>
      </c>
      <c r="AC29" s="110">
        <f t="shared" si="0"/>
        <v>41145637</v>
      </c>
      <c r="AD29" s="110">
        <f t="shared" si="0"/>
        <v>40573916</v>
      </c>
      <c r="AE29" s="110">
        <f t="shared" si="0"/>
        <v>41154773</v>
      </c>
      <c r="AF29" s="110">
        <f t="shared" si="0"/>
        <v>39377483</v>
      </c>
      <c r="AG29" s="110">
        <f t="shared" si="0"/>
        <v>39359934</v>
      </c>
      <c r="AH29" s="110">
        <f t="shared" si="0"/>
        <v>38746167</v>
      </c>
      <c r="AI29" s="110">
        <f t="shared" si="0"/>
        <v>38599654</v>
      </c>
    </row>
    <row r="30" spans="2:35" ht="23.25" customHeight="1" thickBot="1" x14ac:dyDescent="0.3">
      <c r="B30" s="108" t="s">
        <v>60</v>
      </c>
      <c r="C30" s="108"/>
      <c r="D30" s="107" t="s">
        <v>60</v>
      </c>
      <c r="E30" s="106" t="s">
        <v>60</v>
      </c>
      <c r="F30" s="105" t="s">
        <v>60</v>
      </c>
      <c r="G30" s="106" t="s">
        <v>60</v>
      </c>
      <c r="H30" s="105" t="s">
        <v>60</v>
      </c>
      <c r="I30" s="106" t="s">
        <v>60</v>
      </c>
      <c r="J30" s="105" t="s">
        <v>60</v>
      </c>
      <c r="K30" s="106" t="s">
        <v>60</v>
      </c>
      <c r="L30" s="105" t="s">
        <v>60</v>
      </c>
      <c r="M30" s="106"/>
      <c r="N30" s="105"/>
      <c r="O30" s="106"/>
      <c r="P30" s="105"/>
      <c r="Q30" s="106"/>
      <c r="R30" s="105"/>
      <c r="S30" s="106"/>
      <c r="T30" s="105"/>
      <c r="U30" s="106"/>
      <c r="V30" s="105"/>
      <c r="W30" s="106"/>
      <c r="X30" s="105"/>
      <c r="Y30" s="106"/>
      <c r="Z30" s="105"/>
      <c r="AA30" s="104" t="s">
        <v>60</v>
      </c>
      <c r="AB30" s="104" t="s">
        <v>60</v>
      </c>
      <c r="AC30" s="104" t="s">
        <v>60</v>
      </c>
      <c r="AD30" s="104" t="s">
        <v>60</v>
      </c>
      <c r="AE30" s="104" t="s">
        <v>60</v>
      </c>
      <c r="AF30" s="104" t="s">
        <v>60</v>
      </c>
      <c r="AG30" s="104" t="s">
        <v>60</v>
      </c>
      <c r="AH30" s="104" t="s">
        <v>60</v>
      </c>
      <c r="AI30" s="104" t="s">
        <v>60</v>
      </c>
    </row>
    <row r="31" spans="2:35" customFormat="1" ht="21.75" customHeight="1" x14ac:dyDescent="0.25">
      <c r="B31" s="103" t="s">
        <v>59</v>
      </c>
      <c r="C31" s="100"/>
      <c r="D31" s="102"/>
      <c r="E31" s="101"/>
      <c r="F31" s="100"/>
      <c r="G31" s="101"/>
      <c r="H31" s="100"/>
      <c r="I31" s="101"/>
      <c r="J31" s="100"/>
      <c r="K31" s="101"/>
      <c r="L31" s="100"/>
      <c r="M31" s="101"/>
      <c r="N31" s="100"/>
      <c r="O31" s="101"/>
      <c r="P31" s="100"/>
      <c r="Q31" s="101"/>
      <c r="R31" s="100"/>
      <c r="S31" s="101"/>
      <c r="T31" s="100"/>
      <c r="U31" s="101"/>
      <c r="V31" s="100"/>
      <c r="W31" s="101"/>
      <c r="X31" s="100"/>
      <c r="Y31" s="101"/>
      <c r="Z31" s="100"/>
      <c r="AA31" s="99"/>
      <c r="AB31" s="98"/>
      <c r="AC31" s="98"/>
      <c r="AD31" s="98"/>
      <c r="AE31" s="98"/>
      <c r="AF31" s="98"/>
      <c r="AG31" s="98"/>
      <c r="AH31" s="98"/>
      <c r="AI31" s="98"/>
    </row>
    <row r="32" spans="2:35" customFormat="1" x14ac:dyDescent="0.25">
      <c r="B32" s="97" t="s">
        <v>58</v>
      </c>
      <c r="C32" s="91" t="s">
        <v>47</v>
      </c>
      <c r="D32" s="96">
        <v>6.7</v>
      </c>
      <c r="E32" s="92">
        <v>50</v>
      </c>
      <c r="F32" s="91" t="s">
        <v>55</v>
      </c>
      <c r="G32" s="92">
        <v>50</v>
      </c>
      <c r="H32" s="91" t="s">
        <v>55</v>
      </c>
      <c r="I32" s="92">
        <v>50</v>
      </c>
      <c r="J32" s="91" t="s">
        <v>55</v>
      </c>
      <c r="K32" s="92">
        <v>50</v>
      </c>
      <c r="L32" s="91" t="s">
        <v>55</v>
      </c>
      <c r="M32" s="85">
        <v>50</v>
      </c>
      <c r="N32" s="91" t="s">
        <v>55</v>
      </c>
      <c r="O32" s="85">
        <v>50</v>
      </c>
      <c r="P32" s="91" t="s">
        <v>55</v>
      </c>
      <c r="Q32" s="85">
        <v>50</v>
      </c>
      <c r="R32" s="91" t="s">
        <v>55</v>
      </c>
      <c r="S32" s="85">
        <v>50</v>
      </c>
      <c r="T32" s="91" t="s">
        <v>55</v>
      </c>
      <c r="U32" s="85">
        <v>50</v>
      </c>
      <c r="V32" s="91" t="s">
        <v>55</v>
      </c>
      <c r="W32" s="85">
        <v>50</v>
      </c>
      <c r="X32" s="91" t="s">
        <v>55</v>
      </c>
      <c r="Y32" s="95">
        <v>50</v>
      </c>
      <c r="Z32" s="91" t="s">
        <v>55</v>
      </c>
      <c r="AA32" s="81">
        <v>261490</v>
      </c>
      <c r="AB32" s="81">
        <v>252755</v>
      </c>
      <c r="AC32" s="81">
        <v>252918</v>
      </c>
      <c r="AD32" s="81">
        <v>236045</v>
      </c>
      <c r="AE32" s="81">
        <v>228991</v>
      </c>
      <c r="AF32" s="81">
        <v>179053</v>
      </c>
      <c r="AG32" s="81">
        <v>198288</v>
      </c>
      <c r="AH32" s="81">
        <v>195965</v>
      </c>
      <c r="AI32" s="88">
        <v>222622</v>
      </c>
    </row>
    <row r="33" spans="2:36" customFormat="1" x14ac:dyDescent="0.25">
      <c r="B33" s="97" t="s">
        <v>57</v>
      </c>
      <c r="C33" s="91" t="s">
        <v>47</v>
      </c>
      <c r="D33" s="96">
        <v>6.7</v>
      </c>
      <c r="E33" s="92">
        <v>50</v>
      </c>
      <c r="F33" s="91" t="s">
        <v>55</v>
      </c>
      <c r="G33" s="92">
        <v>50</v>
      </c>
      <c r="H33" s="91" t="s">
        <v>55</v>
      </c>
      <c r="I33" s="92">
        <v>50</v>
      </c>
      <c r="J33" s="91" t="s">
        <v>55</v>
      </c>
      <c r="K33" s="92">
        <v>50</v>
      </c>
      <c r="L33" s="91" t="s">
        <v>55</v>
      </c>
      <c r="M33" s="85">
        <v>50</v>
      </c>
      <c r="N33" s="91" t="s">
        <v>55</v>
      </c>
      <c r="O33" s="85">
        <v>50</v>
      </c>
      <c r="P33" s="91" t="s">
        <v>55</v>
      </c>
      <c r="Q33" s="85">
        <v>50</v>
      </c>
      <c r="R33" s="91" t="s">
        <v>55</v>
      </c>
      <c r="S33" s="85">
        <v>50</v>
      </c>
      <c r="T33" s="91" t="s">
        <v>55</v>
      </c>
      <c r="U33" s="85">
        <v>50</v>
      </c>
      <c r="V33" s="91" t="s">
        <v>55</v>
      </c>
      <c r="W33" s="85">
        <v>50</v>
      </c>
      <c r="X33" s="91" t="s">
        <v>55</v>
      </c>
      <c r="Y33" s="95">
        <v>50</v>
      </c>
      <c r="Z33" s="91" t="s">
        <v>55</v>
      </c>
      <c r="AA33" s="81">
        <v>12160</v>
      </c>
      <c r="AB33" s="81">
        <v>14060</v>
      </c>
      <c r="AC33" s="81">
        <v>15010</v>
      </c>
      <c r="AD33" s="81">
        <v>13585</v>
      </c>
      <c r="AE33" s="81">
        <v>16103</v>
      </c>
      <c r="AF33" s="81">
        <v>16517</v>
      </c>
      <c r="AG33" s="81">
        <v>22468</v>
      </c>
      <c r="AH33" s="81">
        <v>18983</v>
      </c>
      <c r="AI33" s="88">
        <v>15722</v>
      </c>
    </row>
    <row r="34" spans="2:36" customFormat="1" x14ac:dyDescent="0.25">
      <c r="B34" s="97" t="s">
        <v>56</v>
      </c>
      <c r="C34" s="91" t="s">
        <v>47</v>
      </c>
      <c r="D34" s="96">
        <v>6.7</v>
      </c>
      <c r="E34" s="92">
        <v>45</v>
      </c>
      <c r="F34" s="91" t="s">
        <v>55</v>
      </c>
      <c r="G34" s="92">
        <v>45</v>
      </c>
      <c r="H34" s="91" t="s">
        <v>55</v>
      </c>
      <c r="I34" s="92">
        <v>45</v>
      </c>
      <c r="J34" s="91" t="s">
        <v>55</v>
      </c>
      <c r="K34" s="92">
        <v>45</v>
      </c>
      <c r="L34" s="91" t="s">
        <v>55</v>
      </c>
      <c r="M34" s="85">
        <v>45</v>
      </c>
      <c r="N34" s="91" t="s">
        <v>55</v>
      </c>
      <c r="O34" s="85">
        <v>45</v>
      </c>
      <c r="P34" s="91" t="s">
        <v>55</v>
      </c>
      <c r="Q34" s="85">
        <v>45</v>
      </c>
      <c r="R34" s="91" t="s">
        <v>55</v>
      </c>
      <c r="S34" s="85">
        <v>45</v>
      </c>
      <c r="T34" s="91" t="s">
        <v>55</v>
      </c>
      <c r="U34" s="85">
        <v>45</v>
      </c>
      <c r="V34" s="91" t="s">
        <v>55</v>
      </c>
      <c r="W34" s="85">
        <v>45</v>
      </c>
      <c r="X34" s="91" t="s">
        <v>55</v>
      </c>
      <c r="Y34" s="95">
        <v>45</v>
      </c>
      <c r="Z34" s="91" t="s">
        <v>55</v>
      </c>
      <c r="AA34" s="81">
        <v>454759</v>
      </c>
      <c r="AB34" s="81">
        <v>486738</v>
      </c>
      <c r="AC34" s="81">
        <v>447770</v>
      </c>
      <c r="AD34" s="81">
        <v>437617</v>
      </c>
      <c r="AE34" s="81">
        <v>346392</v>
      </c>
      <c r="AF34" s="81">
        <v>309481</v>
      </c>
      <c r="AG34" s="81">
        <v>218752</v>
      </c>
      <c r="AH34" s="81">
        <v>209801</v>
      </c>
      <c r="AI34" s="88">
        <v>162517</v>
      </c>
    </row>
    <row r="35" spans="2:36" customFormat="1" x14ac:dyDescent="0.25">
      <c r="B35" s="97" t="s">
        <v>54</v>
      </c>
      <c r="C35" s="91" t="s">
        <v>47</v>
      </c>
      <c r="D35" s="96">
        <v>6.8</v>
      </c>
      <c r="E35" s="92">
        <v>25</v>
      </c>
      <c r="F35" s="91" t="s">
        <v>46</v>
      </c>
      <c r="G35" s="92">
        <v>25</v>
      </c>
      <c r="H35" s="91" t="s">
        <v>53</v>
      </c>
      <c r="I35" s="92">
        <v>25</v>
      </c>
      <c r="J35" s="91" t="s">
        <v>53</v>
      </c>
      <c r="K35" s="92">
        <v>25</v>
      </c>
      <c r="L35" s="91" t="s">
        <v>53</v>
      </c>
      <c r="M35" s="85">
        <v>25</v>
      </c>
      <c r="N35" s="91" t="s">
        <v>53</v>
      </c>
      <c r="O35" s="85">
        <v>25</v>
      </c>
      <c r="P35" s="91" t="s">
        <v>53</v>
      </c>
      <c r="Q35" s="85">
        <v>25</v>
      </c>
      <c r="R35" s="91" t="s">
        <v>53</v>
      </c>
      <c r="S35" s="85">
        <v>25</v>
      </c>
      <c r="T35" s="91" t="s">
        <v>53</v>
      </c>
      <c r="U35" s="85">
        <v>25</v>
      </c>
      <c r="V35" s="91" t="s">
        <v>53</v>
      </c>
      <c r="W35" s="85">
        <v>25</v>
      </c>
      <c r="X35" s="91" t="s">
        <v>53</v>
      </c>
      <c r="Y35" s="95">
        <v>25</v>
      </c>
      <c r="Z35" s="91" t="s">
        <v>53</v>
      </c>
      <c r="AA35" s="81">
        <v>142657</v>
      </c>
      <c r="AB35" s="81">
        <v>139575</v>
      </c>
      <c r="AC35" s="81">
        <v>145350</v>
      </c>
      <c r="AD35" s="81">
        <v>153650</v>
      </c>
      <c r="AE35" s="81">
        <v>160724</v>
      </c>
      <c r="AF35" s="81">
        <v>157030</v>
      </c>
      <c r="AG35" s="81">
        <v>163500</v>
      </c>
      <c r="AH35" s="81">
        <v>159100</v>
      </c>
      <c r="AI35" s="88">
        <v>159000</v>
      </c>
    </row>
    <row r="36" spans="2:36" customFormat="1" x14ac:dyDescent="0.25">
      <c r="B36" s="97" t="s">
        <v>52</v>
      </c>
      <c r="C36" s="91" t="s">
        <v>47</v>
      </c>
      <c r="D36" s="96">
        <v>6.8</v>
      </c>
      <c r="E36" s="92">
        <v>120</v>
      </c>
      <c r="F36" s="91" t="s">
        <v>51</v>
      </c>
      <c r="G36" s="92">
        <v>120</v>
      </c>
      <c r="H36" s="91" t="s">
        <v>51</v>
      </c>
      <c r="I36" s="92">
        <v>120</v>
      </c>
      <c r="J36" s="91" t="s">
        <v>51</v>
      </c>
      <c r="K36" s="92">
        <v>120</v>
      </c>
      <c r="L36" s="91" t="s">
        <v>51</v>
      </c>
      <c r="M36" s="85">
        <v>120</v>
      </c>
      <c r="N36" s="91" t="s">
        <v>51</v>
      </c>
      <c r="O36" s="85">
        <v>120</v>
      </c>
      <c r="P36" s="91" t="s">
        <v>51</v>
      </c>
      <c r="Q36" s="85">
        <v>120</v>
      </c>
      <c r="R36" s="91" t="s">
        <v>51</v>
      </c>
      <c r="S36" s="85">
        <v>120</v>
      </c>
      <c r="T36" s="91" t="s">
        <v>51</v>
      </c>
      <c r="U36" s="85">
        <v>120</v>
      </c>
      <c r="V36" s="91" t="s">
        <v>51</v>
      </c>
      <c r="W36" s="85">
        <v>120</v>
      </c>
      <c r="X36" s="91" t="s">
        <v>51</v>
      </c>
      <c r="Y36" s="95">
        <v>120</v>
      </c>
      <c r="Z36" s="91" t="s">
        <v>51</v>
      </c>
      <c r="AA36" s="81">
        <v>596579</v>
      </c>
      <c r="AB36" s="81">
        <v>610599</v>
      </c>
      <c r="AC36" s="81">
        <v>661129</v>
      </c>
      <c r="AD36" s="81">
        <v>660176</v>
      </c>
      <c r="AE36" s="81">
        <v>615592</v>
      </c>
      <c r="AF36" s="81">
        <v>555335</v>
      </c>
      <c r="AG36" s="81">
        <v>354152</v>
      </c>
      <c r="AH36" s="81">
        <v>318007</v>
      </c>
      <c r="AI36" s="88">
        <v>280889</v>
      </c>
    </row>
    <row r="37" spans="2:36" customFormat="1" x14ac:dyDescent="0.25">
      <c r="B37" s="97" t="s">
        <v>50</v>
      </c>
      <c r="C37" s="91" t="s">
        <v>47</v>
      </c>
      <c r="D37" s="96">
        <v>6.2</v>
      </c>
      <c r="E37" s="92">
        <v>20</v>
      </c>
      <c r="F37" s="91" t="s">
        <v>49</v>
      </c>
      <c r="G37" s="92">
        <v>20</v>
      </c>
      <c r="H37" s="91" t="s">
        <v>49</v>
      </c>
      <c r="I37" s="92">
        <v>20</v>
      </c>
      <c r="J37" s="91" t="s">
        <v>49</v>
      </c>
      <c r="K37" s="92">
        <v>35</v>
      </c>
      <c r="L37" s="91" t="s">
        <v>49</v>
      </c>
      <c r="M37" s="85">
        <v>35</v>
      </c>
      <c r="N37" s="91" t="s">
        <v>49</v>
      </c>
      <c r="O37" s="85">
        <v>35</v>
      </c>
      <c r="P37" s="91" t="s">
        <v>49</v>
      </c>
      <c r="Q37" s="85">
        <v>35</v>
      </c>
      <c r="R37" s="91" t="s">
        <v>49</v>
      </c>
      <c r="S37" s="85">
        <v>35</v>
      </c>
      <c r="T37" s="91" t="s">
        <v>49</v>
      </c>
      <c r="U37" s="85">
        <v>35</v>
      </c>
      <c r="V37" s="91" t="s">
        <v>49</v>
      </c>
      <c r="W37" s="85">
        <v>35</v>
      </c>
      <c r="X37" s="91" t="s">
        <v>49</v>
      </c>
      <c r="Y37" s="95">
        <v>35</v>
      </c>
      <c r="Z37" s="91" t="s">
        <v>49</v>
      </c>
      <c r="AA37" s="81">
        <v>272300</v>
      </c>
      <c r="AB37" s="81">
        <v>272300</v>
      </c>
      <c r="AC37" s="81">
        <v>272300</v>
      </c>
      <c r="AD37" s="81">
        <v>272300</v>
      </c>
      <c r="AE37" s="81">
        <v>272300</v>
      </c>
      <c r="AF37" s="81">
        <v>272300</v>
      </c>
      <c r="AG37" s="81">
        <v>272300</v>
      </c>
      <c r="AH37" s="81">
        <v>272300</v>
      </c>
      <c r="AI37" s="88">
        <v>274878</v>
      </c>
    </row>
    <row r="38" spans="2:36" customFormat="1" x14ac:dyDescent="0.25">
      <c r="B38" s="97" t="s">
        <v>48</v>
      </c>
      <c r="C38" s="91" t="s">
        <v>47</v>
      </c>
      <c r="D38" s="96">
        <v>6.8</v>
      </c>
      <c r="E38" s="92">
        <v>25</v>
      </c>
      <c r="F38" s="91" t="s">
        <v>46</v>
      </c>
      <c r="G38" s="92">
        <v>25</v>
      </c>
      <c r="H38" s="91" t="s">
        <v>46</v>
      </c>
      <c r="I38" s="92">
        <v>25</v>
      </c>
      <c r="J38" s="91" t="s">
        <v>46</v>
      </c>
      <c r="K38" s="92">
        <v>25</v>
      </c>
      <c r="L38" s="91" t="s">
        <v>46</v>
      </c>
      <c r="M38" s="85">
        <v>25</v>
      </c>
      <c r="N38" s="91" t="s">
        <v>46</v>
      </c>
      <c r="O38" s="85">
        <v>25</v>
      </c>
      <c r="P38" s="91" t="s">
        <v>46</v>
      </c>
      <c r="Q38" s="85">
        <v>100</v>
      </c>
      <c r="R38" s="91" t="s">
        <v>46</v>
      </c>
      <c r="S38" s="85">
        <v>100</v>
      </c>
      <c r="T38" s="91" t="s">
        <v>46</v>
      </c>
      <c r="U38" s="85">
        <v>100</v>
      </c>
      <c r="V38" s="91" t="s">
        <v>46</v>
      </c>
      <c r="W38" s="85">
        <v>100</v>
      </c>
      <c r="X38" s="91" t="s">
        <v>46</v>
      </c>
      <c r="Y38" s="95">
        <v>100</v>
      </c>
      <c r="Z38" s="91" t="s">
        <v>46</v>
      </c>
      <c r="AA38" s="81">
        <v>28000</v>
      </c>
      <c r="AB38" s="81">
        <v>23275</v>
      </c>
      <c r="AC38" s="81">
        <v>13600</v>
      </c>
      <c r="AD38" s="81">
        <v>18525</v>
      </c>
      <c r="AE38" s="81">
        <v>23625</v>
      </c>
      <c r="AF38" s="81">
        <v>74050</v>
      </c>
      <c r="AG38" s="81">
        <v>69525</v>
      </c>
      <c r="AH38" s="81">
        <v>63075</v>
      </c>
      <c r="AI38" s="88">
        <v>46075</v>
      </c>
    </row>
    <row r="39" spans="2:36" customFormat="1" x14ac:dyDescent="0.25">
      <c r="B39" s="97" t="s">
        <v>45</v>
      </c>
      <c r="C39" s="91" t="s">
        <v>44</v>
      </c>
      <c r="D39" s="96">
        <v>5.5</v>
      </c>
      <c r="E39" s="92">
        <v>9532</v>
      </c>
      <c r="F39" s="91" t="s">
        <v>43</v>
      </c>
      <c r="G39" s="92">
        <v>9961</v>
      </c>
      <c r="H39" s="91" t="s">
        <v>43</v>
      </c>
      <c r="I39" s="92">
        <v>10310</v>
      </c>
      <c r="J39" s="91" t="s">
        <v>43</v>
      </c>
      <c r="K39" s="92">
        <v>10826</v>
      </c>
      <c r="L39" s="91" t="s">
        <v>43</v>
      </c>
      <c r="M39" s="85">
        <v>11234</v>
      </c>
      <c r="N39" s="91" t="s">
        <v>43</v>
      </c>
      <c r="O39" s="85">
        <v>11430</v>
      </c>
      <c r="P39" s="91" t="s">
        <v>43</v>
      </c>
      <c r="Q39" s="85">
        <v>11830</v>
      </c>
      <c r="R39" s="91" t="s">
        <v>43</v>
      </c>
      <c r="S39" s="85">
        <v>12186</v>
      </c>
      <c r="T39" s="91" t="s">
        <v>43</v>
      </c>
      <c r="U39" s="85">
        <v>11920</v>
      </c>
      <c r="V39" s="91" t="s">
        <v>43</v>
      </c>
      <c r="W39" s="85">
        <v>12430</v>
      </c>
      <c r="X39" s="91" t="s">
        <v>43</v>
      </c>
      <c r="Y39" s="95">
        <v>13856</v>
      </c>
      <c r="Z39" s="91" t="s">
        <v>43</v>
      </c>
      <c r="AA39" s="81">
        <v>62022225</v>
      </c>
      <c r="AB39" s="81">
        <v>63685810</v>
      </c>
      <c r="AC39" s="81">
        <v>64907620</v>
      </c>
      <c r="AD39" s="81">
        <v>64673336</v>
      </c>
      <c r="AE39" s="81">
        <v>67417784</v>
      </c>
      <c r="AF39" s="81">
        <v>66644379</v>
      </c>
      <c r="AG39" s="81">
        <v>54101262</v>
      </c>
      <c r="AH39" s="81">
        <v>62578875</v>
      </c>
      <c r="AI39" s="88">
        <v>66014249</v>
      </c>
    </row>
    <row r="40" spans="2:36" customFormat="1" x14ac:dyDescent="0.25">
      <c r="B40" s="94"/>
      <c r="C40" s="89"/>
      <c r="D40" s="93"/>
      <c r="E40" s="92"/>
      <c r="F40" s="91"/>
      <c r="G40" s="92"/>
      <c r="H40" s="91"/>
      <c r="I40" s="92"/>
      <c r="J40" s="91"/>
      <c r="K40" s="92"/>
      <c r="L40" s="91"/>
      <c r="M40" s="85"/>
      <c r="N40" s="91"/>
      <c r="O40" s="85"/>
      <c r="P40" s="91"/>
      <c r="Q40" s="85"/>
      <c r="R40" s="91"/>
      <c r="S40" s="85"/>
      <c r="T40" s="91"/>
      <c r="U40" s="85"/>
      <c r="V40" s="91"/>
      <c r="W40" s="85"/>
      <c r="X40" s="91"/>
      <c r="Y40" s="90"/>
      <c r="Z40" s="89"/>
      <c r="AA40" s="81"/>
      <c r="AB40" s="81"/>
      <c r="AC40" s="81"/>
      <c r="AD40" s="81"/>
      <c r="AE40" s="81"/>
      <c r="AF40" s="81"/>
      <c r="AG40" s="81"/>
      <c r="AH40" s="81"/>
      <c r="AI40" s="88"/>
    </row>
    <row r="41" spans="2:36" customFormat="1" x14ac:dyDescent="0.25">
      <c r="B41" s="94"/>
      <c r="C41" s="89"/>
      <c r="D41" s="93"/>
      <c r="E41" s="92"/>
      <c r="F41" s="91"/>
      <c r="G41" s="92"/>
      <c r="H41" s="91"/>
      <c r="I41" s="92"/>
      <c r="J41" s="91"/>
      <c r="K41" s="92"/>
      <c r="L41" s="91"/>
      <c r="M41" s="85"/>
      <c r="N41" s="91"/>
      <c r="O41" s="85"/>
      <c r="P41" s="91"/>
      <c r="Q41" s="85"/>
      <c r="R41" s="91"/>
      <c r="S41" s="85"/>
      <c r="T41" s="91"/>
      <c r="U41" s="85"/>
      <c r="V41" s="91"/>
      <c r="W41" s="85"/>
      <c r="X41" s="91"/>
      <c r="Y41" s="90"/>
      <c r="Z41" s="89"/>
      <c r="AA41" s="81"/>
      <c r="AB41" s="81"/>
      <c r="AC41" s="81"/>
      <c r="AD41" s="81"/>
      <c r="AE41" s="81"/>
      <c r="AF41" s="81"/>
      <c r="AG41" s="81"/>
      <c r="AH41" s="81"/>
      <c r="AI41" s="88"/>
    </row>
    <row r="42" spans="2:36" customFormat="1" x14ac:dyDescent="0.25">
      <c r="B42" s="94"/>
      <c r="C42" s="89"/>
      <c r="D42" s="93"/>
      <c r="E42" s="92"/>
      <c r="F42" s="91"/>
      <c r="G42" s="92"/>
      <c r="H42" s="91"/>
      <c r="I42" s="92"/>
      <c r="J42" s="91"/>
      <c r="K42" s="92"/>
      <c r="L42" s="91"/>
      <c r="M42" s="85"/>
      <c r="N42" s="91"/>
      <c r="O42" s="85"/>
      <c r="P42" s="91"/>
      <c r="Q42" s="85"/>
      <c r="R42" s="91"/>
      <c r="S42" s="85"/>
      <c r="T42" s="91"/>
      <c r="U42" s="85"/>
      <c r="V42" s="91"/>
      <c r="W42" s="85"/>
      <c r="X42" s="91"/>
      <c r="Y42" s="90"/>
      <c r="Z42" s="89"/>
      <c r="AA42" s="81"/>
      <c r="AB42" s="81"/>
      <c r="AC42" s="81"/>
      <c r="AD42" s="81"/>
      <c r="AE42" s="81"/>
      <c r="AF42" s="81"/>
      <c r="AG42" s="81"/>
      <c r="AH42" s="81"/>
      <c r="AI42" s="88"/>
    </row>
    <row r="43" spans="2:36" customFormat="1" x14ac:dyDescent="0.25">
      <c r="B43" s="94"/>
      <c r="C43" s="89"/>
      <c r="D43" s="93"/>
      <c r="E43" s="92"/>
      <c r="F43" s="91"/>
      <c r="G43" s="92"/>
      <c r="H43" s="91"/>
      <c r="I43" s="92"/>
      <c r="J43" s="91"/>
      <c r="K43" s="92"/>
      <c r="L43" s="91"/>
      <c r="M43" s="85"/>
      <c r="N43" s="91"/>
      <c r="O43" s="85"/>
      <c r="P43" s="91"/>
      <c r="Q43" s="85"/>
      <c r="R43" s="91"/>
      <c r="S43" s="85"/>
      <c r="T43" s="91"/>
      <c r="U43" s="85"/>
      <c r="V43" s="91"/>
      <c r="W43" s="85"/>
      <c r="X43" s="91"/>
      <c r="Y43" s="90"/>
      <c r="Z43" s="89"/>
      <c r="AA43" s="81"/>
      <c r="AB43" s="81"/>
      <c r="AC43" s="81"/>
      <c r="AD43" s="81"/>
      <c r="AE43" s="81"/>
      <c r="AF43" s="81"/>
      <c r="AG43" s="81"/>
      <c r="AH43" s="81"/>
      <c r="AI43" s="88"/>
    </row>
    <row r="44" spans="2:36" customFormat="1" x14ac:dyDescent="0.25">
      <c r="B44" s="94"/>
      <c r="C44" s="89"/>
      <c r="D44" s="93"/>
      <c r="E44" s="92"/>
      <c r="F44" s="91"/>
      <c r="G44" s="92"/>
      <c r="H44" s="91"/>
      <c r="I44" s="92"/>
      <c r="J44" s="91"/>
      <c r="K44" s="92"/>
      <c r="L44" s="91"/>
      <c r="M44" s="85"/>
      <c r="N44" s="91"/>
      <c r="O44" s="85"/>
      <c r="P44" s="91"/>
      <c r="Q44" s="85"/>
      <c r="R44" s="91"/>
      <c r="S44" s="85"/>
      <c r="T44" s="91"/>
      <c r="U44" s="85"/>
      <c r="V44" s="91"/>
      <c r="W44" s="85"/>
      <c r="X44" s="91"/>
      <c r="Y44" s="90"/>
      <c r="Z44" s="89"/>
      <c r="AA44" s="81"/>
      <c r="AB44" s="81"/>
      <c r="AC44" s="81"/>
      <c r="AD44" s="81"/>
      <c r="AE44" s="81"/>
      <c r="AF44" s="81"/>
      <c r="AG44" s="81"/>
      <c r="AH44" s="81"/>
      <c r="AI44" s="88"/>
    </row>
    <row r="45" spans="2:36" x14ac:dyDescent="0.25">
      <c r="B45" s="87" t="s">
        <v>42</v>
      </c>
      <c r="C45" s="82"/>
      <c r="D45" s="86"/>
      <c r="E45" s="83"/>
      <c r="F45" s="82"/>
      <c r="G45" s="83"/>
      <c r="H45" s="82"/>
      <c r="I45" s="84"/>
      <c r="J45" s="82"/>
      <c r="K45" s="84"/>
      <c r="L45" s="82"/>
      <c r="M45" s="85"/>
      <c r="N45" s="82"/>
      <c r="O45" s="85"/>
      <c r="P45" s="82"/>
      <c r="Q45" s="84"/>
      <c r="R45" s="82"/>
      <c r="S45" s="84"/>
      <c r="T45" s="82"/>
      <c r="U45" s="84"/>
      <c r="V45" s="82"/>
      <c r="W45" s="83"/>
      <c r="X45" s="82"/>
      <c r="Y45" s="83"/>
      <c r="Z45" s="82"/>
      <c r="AA45" s="81"/>
      <c r="AB45" s="81"/>
      <c r="AC45" s="81"/>
      <c r="AD45" s="81"/>
      <c r="AE45" s="81"/>
      <c r="AF45" s="81"/>
      <c r="AG45" s="81"/>
      <c r="AH45" s="81"/>
      <c r="AI45" s="81"/>
    </row>
    <row r="46" spans="2:36" ht="30.75" customHeight="1" x14ac:dyDescent="0.25">
      <c r="B46" s="80"/>
      <c r="AA46" s="79"/>
      <c r="AB46" s="79"/>
      <c r="AC46" s="79"/>
      <c r="AD46" s="79"/>
      <c r="AE46" s="79"/>
      <c r="AF46" s="79"/>
      <c r="AG46" s="79"/>
      <c r="AH46" s="79"/>
      <c r="AI46" s="79"/>
    </row>
    <row r="47" spans="2:36" s="75" customFormat="1" ht="30.75" customHeight="1" x14ac:dyDescent="0.25">
      <c r="B47" s="78"/>
      <c r="D47" s="77"/>
      <c r="E47" s="430" t="str">
        <f>E2&amp;" Comments"</f>
        <v>2013-14 Comments</v>
      </c>
      <c r="F47" s="431"/>
      <c r="G47" s="430" t="str">
        <f>G2&amp;" Comments"</f>
        <v>2014-15 Comments</v>
      </c>
      <c r="H47" s="431"/>
      <c r="I47" s="430" t="str">
        <f>I2&amp;" Comments"</f>
        <v>2015-16 Comments</v>
      </c>
      <c r="J47" s="431"/>
      <c r="K47" s="430" t="str">
        <f>K2&amp;" Comments"</f>
        <v>2016-17 Comments</v>
      </c>
      <c r="L47" s="431"/>
      <c r="M47" s="430" t="str">
        <f>M2&amp;" Comments"</f>
        <v>2017-18 Comments</v>
      </c>
      <c r="N47" s="431"/>
      <c r="O47" s="430" t="str">
        <f>O2&amp;" Comments"</f>
        <v>2018-19 Comments</v>
      </c>
      <c r="P47" s="431"/>
      <c r="Q47" s="430" t="str">
        <f>Q2&amp;" Comments"</f>
        <v>2019-20 Comments</v>
      </c>
      <c r="R47" s="431"/>
      <c r="S47" s="430" t="str">
        <f>S2&amp;" Comments"</f>
        <v>2020-21 Comments</v>
      </c>
      <c r="T47" s="431"/>
      <c r="U47" s="430" t="str">
        <f>U2&amp;" Comments"</f>
        <v>2021-22 Comments</v>
      </c>
      <c r="V47" s="431"/>
      <c r="W47" s="430" t="str">
        <f>W2&amp;" Comments"</f>
        <v>2022-23 Comments</v>
      </c>
      <c r="X47" s="431"/>
      <c r="Y47" s="430" t="str">
        <f>Y2&amp;" Comments"</f>
        <v>2023-24 Comments</v>
      </c>
      <c r="Z47" s="431"/>
      <c r="AB47" s="76"/>
      <c r="AC47" s="76"/>
      <c r="AD47" s="76"/>
      <c r="AE47" s="76"/>
      <c r="AF47" s="76"/>
      <c r="AG47" s="76"/>
      <c r="AH47" s="76"/>
      <c r="AI47" s="76"/>
      <c r="AJ47" s="76"/>
    </row>
    <row r="48" spans="2:36" s="73" customFormat="1" ht="181.5" customHeight="1" x14ac:dyDescent="0.25">
      <c r="B48" s="74"/>
      <c r="C48" s="74"/>
      <c r="D48" s="74"/>
      <c r="E48" s="422"/>
      <c r="F48" s="423"/>
      <c r="G48" s="422"/>
      <c r="H48" s="423"/>
      <c r="I48" s="422"/>
      <c r="J48" s="423"/>
      <c r="K48" s="422" t="s">
        <v>41</v>
      </c>
      <c r="L48" s="423"/>
      <c r="M48" s="422" t="s">
        <v>40</v>
      </c>
      <c r="N48" s="423"/>
      <c r="O48" s="422"/>
      <c r="P48" s="423"/>
      <c r="Q48" s="422"/>
      <c r="R48" s="423"/>
      <c r="S48" s="422"/>
      <c r="T48" s="423"/>
      <c r="U48" s="422"/>
      <c r="V48" s="423"/>
      <c r="W48" s="422"/>
      <c r="X48" s="423"/>
      <c r="Y48" s="442"/>
      <c r="Z48" s="443"/>
      <c r="AA48" s="74"/>
      <c r="AB48" s="74"/>
      <c r="AC48" s="74"/>
      <c r="AD48" s="74"/>
      <c r="AE48" s="74"/>
      <c r="AF48" s="74"/>
      <c r="AG48" s="74"/>
      <c r="AH48" s="74"/>
      <c r="AI48" s="74"/>
      <c r="AJ48" s="74"/>
    </row>
    <row r="49" spans="2:2" x14ac:dyDescent="0.25">
      <c r="B49" s="72"/>
    </row>
  </sheetData>
  <mergeCells count="35">
    <mergeCell ref="Q47:R47"/>
    <mergeCell ref="S48:T48"/>
    <mergeCell ref="U48:V48"/>
    <mergeCell ref="W48:X48"/>
    <mergeCell ref="Y48:Z48"/>
    <mergeCell ref="S47:T47"/>
    <mergeCell ref="U47:V47"/>
    <mergeCell ref="W47:X47"/>
    <mergeCell ref="Y47:Z47"/>
    <mergeCell ref="E1:X1"/>
    <mergeCell ref="Z1:AI1"/>
    <mergeCell ref="O2:P2"/>
    <mergeCell ref="Q2:R2"/>
    <mergeCell ref="S2:T2"/>
    <mergeCell ref="E2:F2"/>
    <mergeCell ref="G2:H2"/>
    <mergeCell ref="I2:J2"/>
    <mergeCell ref="K2:L2"/>
    <mergeCell ref="M2:N2"/>
    <mergeCell ref="O48:P48"/>
    <mergeCell ref="U2:V2"/>
    <mergeCell ref="W2:X2"/>
    <mergeCell ref="Y2:Z2"/>
    <mergeCell ref="E47:F47"/>
    <mergeCell ref="G47:H47"/>
    <mergeCell ref="I47:J47"/>
    <mergeCell ref="K47:L47"/>
    <mergeCell ref="M47:N47"/>
    <mergeCell ref="O47:P47"/>
    <mergeCell ref="E48:F48"/>
    <mergeCell ref="G48:H48"/>
    <mergeCell ref="I48:J48"/>
    <mergeCell ref="K48:L48"/>
    <mergeCell ref="M48:N48"/>
    <mergeCell ref="Q48:R48"/>
  </mergeCells>
  <dataValidations count="6">
    <dataValidation type="list" allowBlank="1" showInputMessage="1" showErrorMessage="1" sqref="J23 H23 F23 L23 N23 P23 R23 T23 V23 X23 Z23" xr:uid="{00000000-0002-0000-0100-000000000000}">
      <formula1>fee_unit</formula1>
    </dataValidation>
    <dataValidation type="decimal" operator="greaterThanOrEqual" allowBlank="1" showInputMessage="1" showErrorMessage="1" errorTitle="data type error" error="value must be number greater or equal to 0" sqref="D31:E44 G31:G44 I31:I44 W4:W22 AA4:AI22 S4:S22 Q4:Q22 O4:O22 U4:U22 M4:M22 D4:E22 G4:G22 I4:I22 K4:K22 Y4:Y22 AA31:AI45 AA24:AI29" xr:uid="{00000000-0002-0000-0100-000001000000}">
      <formula1>0</formula1>
    </dataValidation>
    <dataValidation type="list" allowBlank="1" showInputMessage="1" showErrorMessage="1" sqref="C23" xr:uid="{00000000-0002-0000-0100-000002000000}">
      <formula1>rev_class</formula1>
    </dataValidation>
    <dataValidation type="decimal" operator="greaterThanOrEqual" allowBlank="1" showInputMessage="1" showErrorMessage="1" errorTitle="Data Type Error" error="Value must be a number greater than or equal to 0." sqref="AA23:AI23" xr:uid="{00000000-0002-0000-0100-000003000000}">
      <formula1>0</formula1>
    </dataValidation>
    <dataValidation type="list" allowBlank="1" showInputMessage="1" showErrorMessage="1" sqref="F31:F44 J31:J44 H31:H44 L31:L44 M31 N31:N44 O31 P31:P44 Q31 R31:R44 S31 T31:T44 U31 V31:V44 X4:X22 W31 V4:V22 T4:T22 R4:R22 P4:P22 N4:N22 L4:L22 F4:F22 J4:J22 H4:H22 X31:X44 Z4:Z22 Y31 Z31:Z44" xr:uid="{00000000-0002-0000-0100-000004000000}">
      <formula1>"SCH, QCH, SEM, SES, APP, DAY, EACH, MO, ONCE, SUM, VAR, YEAR,DSC"</formula1>
    </dataValidation>
    <dataValidation type="list" allowBlank="1" showInputMessage="1" showErrorMessage="1" sqref="C31:C44 C4:C22" xr:uid="{00000000-0002-0000-0100-000005000000}">
      <formula1>"UnresGen, UnresAuxOprt, Restrct"</formula1>
    </dataValidation>
  </dataValidations>
  <pageMargins left="0.7" right="0.7" top="0.75" bottom="0.75" header="0.3" footer="0.3"/>
  <pageSetup paperSize="17" scale="72" orientation="landscape" r:id="rId1"/>
  <colBreaks count="1" manualBreakCount="1">
    <brk id="3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O174"/>
  <sheetViews>
    <sheetView zoomScale="90" zoomScaleNormal="90" zoomScaleSheetLayoutView="89" workbookViewId="0">
      <pane xSplit="1" ySplit="6" topLeftCell="BQ7" activePane="bottomRight" state="frozen"/>
      <selection pane="topRight" activeCell="B1" sqref="B1"/>
      <selection pane="bottomLeft" activeCell="A7" sqref="A7"/>
      <selection pane="bottomRight" activeCell="BW11" sqref="BW11"/>
    </sheetView>
  </sheetViews>
  <sheetFormatPr defaultColWidth="11.42578125" defaultRowHeight="14.25" x14ac:dyDescent="0.2"/>
  <cols>
    <col min="1" max="1" width="51.42578125" style="67" customWidth="1"/>
    <col min="2" max="9" width="21.7109375" style="155" customWidth="1"/>
    <col min="10" max="10" width="18.7109375" style="155" customWidth="1"/>
    <col min="11" max="11" width="18.85546875" style="155" customWidth="1"/>
    <col min="12" max="20" width="17.42578125" style="67" customWidth="1"/>
    <col min="21" max="21" width="15.140625" style="67" customWidth="1"/>
    <col min="22" max="30" width="17.42578125" style="67" customWidth="1"/>
    <col min="31" max="31" width="15.7109375" style="67" customWidth="1"/>
    <col min="32" max="40" width="17.42578125" style="67" customWidth="1"/>
    <col min="41" max="41" width="15.7109375" style="67" customWidth="1"/>
    <col min="42" max="50" width="17.42578125" style="67" customWidth="1"/>
    <col min="51" max="51" width="15.42578125" style="67" customWidth="1"/>
    <col min="52" max="60" width="17.42578125" style="67" customWidth="1"/>
    <col min="61" max="61" width="15.42578125" style="67" customWidth="1"/>
    <col min="62" max="70" width="17.42578125" style="67" customWidth="1"/>
    <col min="71" max="71" width="15.42578125" style="67" customWidth="1"/>
    <col min="72" max="80" width="17.42578125" style="67" customWidth="1"/>
    <col min="81" max="81" width="15.42578125" style="67" customWidth="1"/>
    <col min="82" max="679" width="11.42578125" style="67"/>
    <col min="680" max="680" width="0" style="67" hidden="1" customWidth="1"/>
    <col min="681" max="690" width="11.42578125" style="67"/>
    <col min="691" max="691" width="0" style="67" hidden="1" customWidth="1"/>
    <col min="692" max="16384" width="11.42578125" style="67"/>
  </cols>
  <sheetData>
    <row r="1" spans="1:691" x14ac:dyDescent="0.2">
      <c r="ZD1" s="67" t="s">
        <v>0</v>
      </c>
      <c r="ZO1" s="67" t="s">
        <v>1</v>
      </c>
    </row>
    <row r="2" spans="1:691" s="329" customFormat="1" ht="23.25" customHeight="1" x14ac:dyDescent="0.3">
      <c r="A2" s="330"/>
      <c r="B2" s="444" t="s">
        <v>5</v>
      </c>
      <c r="C2" s="444"/>
      <c r="D2" s="444"/>
      <c r="E2" s="444"/>
      <c r="F2" s="444"/>
      <c r="G2" s="444"/>
      <c r="H2" s="444"/>
      <c r="I2" s="444"/>
      <c r="J2" s="444"/>
      <c r="K2" s="445"/>
      <c r="L2" s="446" t="s">
        <v>6</v>
      </c>
      <c r="M2" s="447"/>
      <c r="N2" s="447"/>
      <c r="O2" s="447"/>
      <c r="P2" s="447"/>
      <c r="Q2" s="447"/>
      <c r="R2" s="447"/>
      <c r="S2" s="447"/>
      <c r="T2" s="447"/>
      <c r="U2" s="448"/>
      <c r="V2" s="449" t="s">
        <v>7</v>
      </c>
      <c r="W2" s="450"/>
      <c r="X2" s="450"/>
      <c r="Y2" s="450"/>
      <c r="Z2" s="450"/>
      <c r="AA2" s="450"/>
      <c r="AB2" s="450"/>
      <c r="AC2" s="450"/>
      <c r="AD2" s="450"/>
      <c r="AE2" s="451"/>
      <c r="AF2" s="452" t="s">
        <v>8</v>
      </c>
      <c r="AG2" s="453"/>
      <c r="AH2" s="453"/>
      <c r="AI2" s="453"/>
      <c r="AJ2" s="453"/>
      <c r="AK2" s="453"/>
      <c r="AL2" s="453"/>
      <c r="AM2" s="453"/>
      <c r="AN2" s="453"/>
      <c r="AO2" s="454"/>
      <c r="AP2" s="460" t="s">
        <v>9</v>
      </c>
      <c r="AQ2" s="460"/>
      <c r="AR2" s="460"/>
      <c r="AS2" s="460"/>
      <c r="AT2" s="460"/>
      <c r="AU2" s="460"/>
      <c r="AV2" s="460"/>
      <c r="AW2" s="460"/>
      <c r="AX2" s="460"/>
      <c r="AY2" s="461"/>
      <c r="AZ2" s="462" t="s">
        <v>10</v>
      </c>
      <c r="BA2" s="462"/>
      <c r="BB2" s="462"/>
      <c r="BC2" s="462"/>
      <c r="BD2" s="462"/>
      <c r="BE2" s="462"/>
      <c r="BF2" s="462"/>
      <c r="BG2" s="462"/>
      <c r="BH2" s="462"/>
      <c r="BI2" s="463"/>
      <c r="BJ2" s="464" t="s">
        <v>11</v>
      </c>
      <c r="BK2" s="464"/>
      <c r="BL2" s="464"/>
      <c r="BM2" s="464"/>
      <c r="BN2" s="464"/>
      <c r="BO2" s="464"/>
      <c r="BP2" s="464"/>
      <c r="BQ2" s="464"/>
      <c r="BR2" s="464"/>
      <c r="BS2" s="465"/>
      <c r="BT2" s="466" t="s">
        <v>12</v>
      </c>
      <c r="BU2" s="466"/>
      <c r="BV2" s="466"/>
      <c r="BW2" s="466"/>
      <c r="BX2" s="466"/>
      <c r="BY2" s="466"/>
      <c r="BZ2" s="466"/>
      <c r="CA2" s="466"/>
      <c r="CB2" s="466"/>
      <c r="CC2" s="467"/>
    </row>
    <row r="3" spans="1:691" s="280" customFormat="1" x14ac:dyDescent="0.2">
      <c r="A3" s="308"/>
      <c r="B3" s="327"/>
      <c r="C3" s="327"/>
      <c r="D3" s="327"/>
      <c r="E3" s="327"/>
      <c r="F3" s="327"/>
      <c r="G3" s="327"/>
      <c r="H3" s="327"/>
      <c r="I3" s="327"/>
      <c r="J3" s="327"/>
      <c r="K3" s="326"/>
      <c r="L3" s="325"/>
      <c r="M3" s="324"/>
      <c r="N3" s="324"/>
      <c r="O3" s="324"/>
      <c r="P3" s="324"/>
      <c r="Q3" s="324"/>
      <c r="R3" s="324"/>
      <c r="S3" s="324"/>
      <c r="T3" s="328"/>
      <c r="U3" s="323"/>
      <c r="V3" s="322"/>
      <c r="W3" s="321"/>
      <c r="X3" s="321"/>
      <c r="Y3" s="321"/>
      <c r="Z3" s="321"/>
      <c r="AA3" s="321"/>
      <c r="AB3" s="321"/>
      <c r="AC3" s="321"/>
      <c r="AD3" s="321"/>
      <c r="AE3" s="320"/>
      <c r="AF3" s="319"/>
      <c r="AG3" s="318"/>
      <c r="AH3" s="318"/>
      <c r="AI3" s="318"/>
      <c r="AJ3" s="318"/>
      <c r="AK3" s="318"/>
      <c r="AL3" s="318"/>
      <c r="AM3" s="318"/>
      <c r="AN3" s="318"/>
      <c r="AO3" s="317"/>
      <c r="AP3" s="316"/>
      <c r="AQ3" s="316"/>
      <c r="AR3" s="316"/>
      <c r="AS3" s="316"/>
      <c r="AT3" s="316"/>
      <c r="AU3" s="316"/>
      <c r="AV3" s="316"/>
      <c r="AW3" s="316"/>
      <c r="AX3" s="316"/>
      <c r="AY3" s="315"/>
      <c r="AZ3" s="314"/>
      <c r="BA3" s="314"/>
      <c r="BB3" s="314"/>
      <c r="BC3" s="314"/>
      <c r="BD3" s="314"/>
      <c r="BE3" s="314"/>
      <c r="BF3" s="314"/>
      <c r="BG3" s="314"/>
      <c r="BH3" s="314"/>
      <c r="BI3" s="313"/>
      <c r="BJ3" s="312"/>
      <c r="BK3" s="312"/>
      <c r="BL3" s="312"/>
      <c r="BM3" s="312"/>
      <c r="BN3" s="312"/>
      <c r="BO3" s="312"/>
      <c r="BP3" s="312"/>
      <c r="BQ3" s="312"/>
      <c r="BR3" s="312"/>
      <c r="BS3" s="311"/>
      <c r="BT3" s="310"/>
      <c r="BU3" s="310"/>
      <c r="BV3" s="310"/>
      <c r="BW3" s="310"/>
      <c r="BX3" s="310"/>
      <c r="BY3" s="310"/>
      <c r="BZ3" s="310"/>
      <c r="CA3" s="310"/>
      <c r="CB3" s="310"/>
      <c r="CC3" s="309"/>
    </row>
    <row r="4" spans="1:691" s="280" customFormat="1" x14ac:dyDescent="0.2">
      <c r="A4" s="308"/>
      <c r="B4" s="327"/>
      <c r="C4" s="327"/>
      <c r="D4" s="327"/>
      <c r="E4" s="327"/>
      <c r="F4" s="327"/>
      <c r="G4" s="327"/>
      <c r="H4" s="327"/>
      <c r="I4" s="327"/>
      <c r="J4" s="327"/>
      <c r="K4" s="326"/>
      <c r="L4" s="325"/>
      <c r="M4" s="324"/>
      <c r="N4" s="324"/>
      <c r="O4" s="324"/>
      <c r="P4" s="324"/>
      <c r="Q4" s="324"/>
      <c r="R4" s="324"/>
      <c r="S4" s="324"/>
      <c r="T4" s="324"/>
      <c r="U4" s="323"/>
      <c r="V4" s="322"/>
      <c r="W4" s="321"/>
      <c r="X4" s="321"/>
      <c r="Y4" s="321"/>
      <c r="Z4" s="321"/>
      <c r="AA4" s="321"/>
      <c r="AB4" s="321"/>
      <c r="AC4" s="321"/>
      <c r="AD4" s="321"/>
      <c r="AE4" s="320"/>
      <c r="AF4" s="319"/>
      <c r="AG4" s="318"/>
      <c r="AH4" s="318"/>
      <c r="AI4" s="318"/>
      <c r="AJ4" s="318"/>
      <c r="AK4" s="318"/>
      <c r="AL4" s="318"/>
      <c r="AM4" s="318"/>
      <c r="AN4" s="318"/>
      <c r="AO4" s="317"/>
      <c r="AP4" s="316"/>
      <c r="AQ4" s="316"/>
      <c r="AR4" s="316"/>
      <c r="AS4" s="316"/>
      <c r="AT4" s="316"/>
      <c r="AU4" s="316"/>
      <c r="AV4" s="316"/>
      <c r="AW4" s="316"/>
      <c r="AX4" s="316"/>
      <c r="AY4" s="315"/>
      <c r="AZ4" s="314"/>
      <c r="BA4" s="314"/>
      <c r="BB4" s="314"/>
      <c r="BC4" s="314"/>
      <c r="BD4" s="314"/>
      <c r="BE4" s="314"/>
      <c r="BF4" s="314"/>
      <c r="BG4" s="314"/>
      <c r="BH4" s="314"/>
      <c r="BI4" s="313"/>
      <c r="BJ4" s="312"/>
      <c r="BK4" s="312"/>
      <c r="BL4" s="312"/>
      <c r="BM4" s="312"/>
      <c r="BN4" s="312"/>
      <c r="BO4" s="312"/>
      <c r="BP4" s="312"/>
      <c r="BQ4" s="312"/>
      <c r="BR4" s="312"/>
      <c r="BS4" s="311"/>
      <c r="BT4" s="310"/>
      <c r="BU4" s="310"/>
      <c r="BV4" s="310"/>
      <c r="BW4" s="310"/>
      <c r="BX4" s="310"/>
      <c r="BY4" s="310"/>
      <c r="BZ4" s="310"/>
      <c r="CA4" s="310"/>
      <c r="CB4" s="310"/>
      <c r="CC4" s="309"/>
    </row>
    <row r="5" spans="1:691" s="280" customFormat="1" ht="14.25" customHeight="1" x14ac:dyDescent="0.2">
      <c r="A5" s="308"/>
      <c r="B5" s="307"/>
      <c r="C5" s="307"/>
      <c r="D5" s="307"/>
      <c r="E5" s="455" t="s">
        <v>186</v>
      </c>
      <c r="F5" s="455"/>
      <c r="G5" s="455"/>
      <c r="H5" s="455"/>
      <c r="I5" s="455"/>
      <c r="J5" s="306"/>
      <c r="K5" s="305"/>
      <c r="L5" s="304"/>
      <c r="M5" s="303"/>
      <c r="N5" s="303"/>
      <c r="O5" s="456" t="s">
        <v>186</v>
      </c>
      <c r="P5" s="456"/>
      <c r="Q5" s="456"/>
      <c r="R5" s="456"/>
      <c r="S5" s="456"/>
      <c r="T5" s="302"/>
      <c r="U5" s="301"/>
      <c r="V5" s="300"/>
      <c r="W5" s="299"/>
      <c r="X5" s="299"/>
      <c r="Y5" s="457" t="s">
        <v>186</v>
      </c>
      <c r="Z5" s="457"/>
      <c r="AA5" s="457"/>
      <c r="AB5" s="457"/>
      <c r="AC5" s="457"/>
      <c r="AD5" s="298"/>
      <c r="AE5" s="297"/>
      <c r="AF5" s="296"/>
      <c r="AG5" s="295"/>
      <c r="AH5" s="295"/>
      <c r="AI5" s="458" t="s">
        <v>186</v>
      </c>
      <c r="AJ5" s="458"/>
      <c r="AK5" s="458"/>
      <c r="AL5" s="458"/>
      <c r="AM5" s="458"/>
      <c r="AN5" s="294"/>
      <c r="AO5" s="293"/>
      <c r="AP5" s="292"/>
      <c r="AQ5" s="292"/>
      <c r="AR5" s="292"/>
      <c r="AS5" s="459" t="s">
        <v>186</v>
      </c>
      <c r="AT5" s="459"/>
      <c r="AU5" s="459"/>
      <c r="AV5" s="459"/>
      <c r="AW5" s="459"/>
      <c r="AX5" s="291"/>
      <c r="AY5" s="290"/>
      <c r="AZ5" s="289"/>
      <c r="BA5" s="289"/>
      <c r="BB5" s="289"/>
      <c r="BC5" s="468" t="s">
        <v>186</v>
      </c>
      <c r="BD5" s="468"/>
      <c r="BE5" s="468"/>
      <c r="BF5" s="468"/>
      <c r="BG5" s="468"/>
      <c r="BH5" s="288"/>
      <c r="BI5" s="287"/>
      <c r="BJ5" s="286"/>
      <c r="BK5" s="286"/>
      <c r="BL5" s="286"/>
      <c r="BM5" s="469" t="s">
        <v>186</v>
      </c>
      <c r="BN5" s="469"/>
      <c r="BO5" s="469"/>
      <c r="BP5" s="469"/>
      <c r="BQ5" s="469"/>
      <c r="BR5" s="285"/>
      <c r="BS5" s="284"/>
      <c r="BT5" s="283"/>
      <c r="BU5" s="283"/>
      <c r="BV5" s="283"/>
      <c r="BW5" s="470" t="s">
        <v>186</v>
      </c>
      <c r="BX5" s="470"/>
      <c r="BY5" s="470"/>
      <c r="BZ5" s="470"/>
      <c r="CA5" s="470"/>
      <c r="CB5" s="282"/>
      <c r="CC5" s="281"/>
    </row>
    <row r="6" spans="1:691" s="235" customFormat="1" ht="51" customHeight="1" x14ac:dyDescent="0.2">
      <c r="A6" s="279" t="s">
        <v>185</v>
      </c>
      <c r="B6" s="278" t="s">
        <v>184</v>
      </c>
      <c r="C6" s="275" t="s">
        <v>183</v>
      </c>
      <c r="D6" s="277" t="s">
        <v>182</v>
      </c>
      <c r="E6" s="276" t="s">
        <v>181</v>
      </c>
      <c r="F6" s="275" t="s">
        <v>180</v>
      </c>
      <c r="G6" s="275" t="s">
        <v>179</v>
      </c>
      <c r="H6" s="275" t="s">
        <v>178</v>
      </c>
      <c r="I6" s="275" t="s">
        <v>177</v>
      </c>
      <c r="J6" s="275" t="s">
        <v>176</v>
      </c>
      <c r="K6" s="274" t="s">
        <v>175</v>
      </c>
      <c r="L6" s="273" t="s">
        <v>184</v>
      </c>
      <c r="M6" s="270" t="s">
        <v>183</v>
      </c>
      <c r="N6" s="272" t="s">
        <v>182</v>
      </c>
      <c r="O6" s="271" t="s">
        <v>181</v>
      </c>
      <c r="P6" s="270" t="s">
        <v>180</v>
      </c>
      <c r="Q6" s="270" t="s">
        <v>179</v>
      </c>
      <c r="R6" s="270" t="s">
        <v>178</v>
      </c>
      <c r="S6" s="270" t="s">
        <v>177</v>
      </c>
      <c r="T6" s="269" t="s">
        <v>176</v>
      </c>
      <c r="U6" s="268" t="s">
        <v>175</v>
      </c>
      <c r="V6" s="267" t="s">
        <v>184</v>
      </c>
      <c r="W6" s="264" t="s">
        <v>183</v>
      </c>
      <c r="X6" s="266" t="s">
        <v>182</v>
      </c>
      <c r="Y6" s="265" t="s">
        <v>181</v>
      </c>
      <c r="Z6" s="264" t="s">
        <v>180</v>
      </c>
      <c r="AA6" s="264" t="s">
        <v>179</v>
      </c>
      <c r="AB6" s="264" t="s">
        <v>178</v>
      </c>
      <c r="AC6" s="264" t="s">
        <v>177</v>
      </c>
      <c r="AD6" s="263" t="s">
        <v>176</v>
      </c>
      <c r="AE6" s="262" t="s">
        <v>175</v>
      </c>
      <c r="AF6" s="261" t="s">
        <v>184</v>
      </c>
      <c r="AG6" s="258" t="s">
        <v>183</v>
      </c>
      <c r="AH6" s="260" t="s">
        <v>182</v>
      </c>
      <c r="AI6" s="259" t="s">
        <v>181</v>
      </c>
      <c r="AJ6" s="258" t="s">
        <v>180</v>
      </c>
      <c r="AK6" s="258" t="s">
        <v>179</v>
      </c>
      <c r="AL6" s="258" t="s">
        <v>178</v>
      </c>
      <c r="AM6" s="258" t="s">
        <v>177</v>
      </c>
      <c r="AN6" s="257" t="s">
        <v>176</v>
      </c>
      <c r="AO6" s="256" t="s">
        <v>175</v>
      </c>
      <c r="AP6" s="255" t="s">
        <v>184</v>
      </c>
      <c r="AQ6" s="251" t="s">
        <v>183</v>
      </c>
      <c r="AR6" s="254" t="s">
        <v>182</v>
      </c>
      <c r="AS6" s="253" t="s">
        <v>181</v>
      </c>
      <c r="AT6" s="251" t="s">
        <v>180</v>
      </c>
      <c r="AU6" s="251" t="s">
        <v>179</v>
      </c>
      <c r="AV6" s="251" t="s">
        <v>178</v>
      </c>
      <c r="AW6" s="251" t="s">
        <v>177</v>
      </c>
      <c r="AX6" s="252" t="s">
        <v>176</v>
      </c>
      <c r="AY6" s="251" t="s">
        <v>175</v>
      </c>
      <c r="AZ6" s="250" t="s">
        <v>184</v>
      </c>
      <c r="BA6" s="246" t="s">
        <v>183</v>
      </c>
      <c r="BB6" s="249" t="s">
        <v>182</v>
      </c>
      <c r="BC6" s="248" t="s">
        <v>181</v>
      </c>
      <c r="BD6" s="246" t="s">
        <v>180</v>
      </c>
      <c r="BE6" s="246" t="s">
        <v>179</v>
      </c>
      <c r="BF6" s="246" t="s">
        <v>178</v>
      </c>
      <c r="BG6" s="246" t="s">
        <v>177</v>
      </c>
      <c r="BH6" s="247" t="s">
        <v>176</v>
      </c>
      <c r="BI6" s="246" t="s">
        <v>175</v>
      </c>
      <c r="BJ6" s="245" t="s">
        <v>184</v>
      </c>
      <c r="BK6" s="241" t="s">
        <v>183</v>
      </c>
      <c r="BL6" s="244" t="s">
        <v>182</v>
      </c>
      <c r="BM6" s="243" t="s">
        <v>181</v>
      </c>
      <c r="BN6" s="241" t="s">
        <v>180</v>
      </c>
      <c r="BO6" s="241" t="s">
        <v>179</v>
      </c>
      <c r="BP6" s="241" t="s">
        <v>178</v>
      </c>
      <c r="BQ6" s="241" t="s">
        <v>177</v>
      </c>
      <c r="BR6" s="242" t="s">
        <v>176</v>
      </c>
      <c r="BS6" s="241" t="s">
        <v>175</v>
      </c>
      <c r="BT6" s="240" t="s">
        <v>184</v>
      </c>
      <c r="BU6" s="236" t="s">
        <v>183</v>
      </c>
      <c r="BV6" s="239" t="s">
        <v>182</v>
      </c>
      <c r="BW6" s="238" t="s">
        <v>181</v>
      </c>
      <c r="BX6" s="236" t="s">
        <v>180</v>
      </c>
      <c r="BY6" s="236" t="s">
        <v>179</v>
      </c>
      <c r="BZ6" s="236" t="s">
        <v>178</v>
      </c>
      <c r="CA6" s="236" t="s">
        <v>177</v>
      </c>
      <c r="CB6" s="237" t="s">
        <v>176</v>
      </c>
      <c r="CC6" s="236" t="s">
        <v>175</v>
      </c>
    </row>
    <row r="7" spans="1:691" ht="15.95" customHeight="1" x14ac:dyDescent="0.2">
      <c r="A7" s="234"/>
      <c r="B7" s="226"/>
      <c r="C7" s="195"/>
      <c r="D7" s="233"/>
      <c r="E7" s="200"/>
      <c r="F7" s="200"/>
      <c r="G7" s="200"/>
      <c r="H7" s="200"/>
      <c r="I7" s="200"/>
      <c r="J7" s="200"/>
      <c r="K7" s="208"/>
      <c r="L7" s="209"/>
      <c r="M7" s="195"/>
      <c r="N7" s="233"/>
      <c r="O7" s="206"/>
      <c r="P7" s="206"/>
      <c r="Q7" s="206"/>
      <c r="R7" s="206"/>
      <c r="S7" s="206"/>
      <c r="T7" s="206"/>
      <c r="U7" s="208"/>
      <c r="V7" s="209"/>
      <c r="W7" s="195"/>
      <c r="X7" s="233"/>
      <c r="Y7" s="206"/>
      <c r="Z7" s="206"/>
      <c r="AA7" s="206"/>
      <c r="AB7" s="206"/>
      <c r="AC7" s="206"/>
      <c r="AD7" s="206"/>
      <c r="AE7" s="208"/>
      <c r="AF7" s="209"/>
      <c r="AG7" s="195"/>
      <c r="AH7" s="233"/>
      <c r="AI7" s="206"/>
      <c r="AJ7" s="206"/>
      <c r="AK7" s="206"/>
      <c r="AL7" s="206"/>
      <c r="AM7" s="206"/>
      <c r="AN7" s="206"/>
      <c r="AO7" s="208"/>
      <c r="AP7" s="207"/>
      <c r="AQ7" s="195"/>
      <c r="AR7" s="233"/>
      <c r="AS7" s="206"/>
      <c r="AT7" s="206"/>
      <c r="AU7" s="206"/>
      <c r="AV7" s="206"/>
      <c r="AW7" s="206"/>
      <c r="AX7" s="206"/>
      <c r="AY7" s="205"/>
      <c r="AZ7" s="207"/>
      <c r="BA7" s="195"/>
      <c r="BB7" s="233"/>
      <c r="BC7" s="206"/>
      <c r="BD7" s="206"/>
      <c r="BE7" s="206"/>
      <c r="BF7" s="206"/>
      <c r="BG7" s="206"/>
      <c r="BH7" s="206"/>
      <c r="BI7" s="205"/>
      <c r="BJ7" s="207"/>
      <c r="BK7" s="195"/>
      <c r="BL7" s="233"/>
      <c r="BM7" s="206"/>
      <c r="BN7" s="206"/>
      <c r="BO7" s="206"/>
      <c r="BP7" s="206"/>
      <c r="BQ7" s="206"/>
      <c r="BR7" s="206"/>
      <c r="BS7" s="205"/>
      <c r="BT7" s="207"/>
      <c r="BU7" s="195"/>
      <c r="BV7" s="233"/>
      <c r="BW7" s="206"/>
      <c r="BX7" s="206"/>
      <c r="BY7" s="206"/>
      <c r="BZ7" s="206"/>
      <c r="CA7" s="206"/>
      <c r="CB7" s="206"/>
      <c r="CC7" s="205"/>
    </row>
    <row r="8" spans="1:691" s="227" customFormat="1" ht="15.95" customHeight="1" x14ac:dyDescent="0.25">
      <c r="A8" s="218" t="s">
        <v>174</v>
      </c>
      <c r="B8" s="226"/>
      <c r="C8" s="195"/>
      <c r="D8" s="195"/>
      <c r="E8" s="200"/>
      <c r="F8" s="200"/>
      <c r="G8" s="200"/>
      <c r="H8" s="200"/>
      <c r="I8" s="200"/>
      <c r="J8" s="200"/>
      <c r="K8" s="231"/>
      <c r="L8" s="232"/>
      <c r="M8" s="195"/>
      <c r="N8" s="195"/>
      <c r="O8" s="229"/>
      <c r="P8" s="229"/>
      <c r="Q8" s="229"/>
      <c r="R8" s="229"/>
      <c r="S8" s="229"/>
      <c r="T8" s="229"/>
      <c r="U8" s="231"/>
      <c r="V8" s="232"/>
      <c r="W8" s="195"/>
      <c r="X8" s="195"/>
      <c r="Y8" s="229"/>
      <c r="Z8" s="229"/>
      <c r="AA8" s="229"/>
      <c r="AB8" s="229"/>
      <c r="AC8" s="229"/>
      <c r="AD8" s="229"/>
      <c r="AE8" s="231"/>
      <c r="AF8" s="232"/>
      <c r="AG8" s="195"/>
      <c r="AH8" s="195"/>
      <c r="AI8" s="229"/>
      <c r="AJ8" s="229"/>
      <c r="AK8" s="229"/>
      <c r="AL8" s="229"/>
      <c r="AM8" s="229"/>
      <c r="AN8" s="229"/>
      <c r="AO8" s="231"/>
      <c r="AP8" s="230"/>
      <c r="AQ8" s="195"/>
      <c r="AR8" s="195"/>
      <c r="AS8" s="229"/>
      <c r="AT8" s="229"/>
      <c r="AU8" s="229"/>
      <c r="AV8" s="229"/>
      <c r="AW8" s="229"/>
      <c r="AX8" s="229"/>
      <c r="AY8" s="228"/>
      <c r="AZ8" s="230"/>
      <c r="BA8" s="195"/>
      <c r="BB8" s="195"/>
      <c r="BC8" s="229"/>
      <c r="BD8" s="229"/>
      <c r="BE8" s="229"/>
      <c r="BF8" s="229"/>
      <c r="BG8" s="229"/>
      <c r="BH8" s="229"/>
      <c r="BI8" s="228"/>
      <c r="BJ8" s="230"/>
      <c r="BK8" s="195"/>
      <c r="BL8" s="195"/>
      <c r="BM8" s="229"/>
      <c r="BN8" s="229"/>
      <c r="BO8" s="229"/>
      <c r="BP8" s="229"/>
      <c r="BQ8" s="229"/>
      <c r="BR8" s="229"/>
      <c r="BS8" s="228"/>
      <c r="BT8" s="230"/>
      <c r="BU8" s="195"/>
      <c r="BV8" s="195"/>
      <c r="BW8" s="229"/>
      <c r="BX8" s="229"/>
      <c r="BY8" s="229"/>
      <c r="BZ8" s="229"/>
      <c r="CA8" s="229"/>
      <c r="CB8" s="229"/>
      <c r="CC8" s="228"/>
    </row>
    <row r="9" spans="1:691" ht="15.95" customHeight="1" x14ac:dyDescent="0.2">
      <c r="A9" s="203"/>
      <c r="B9" s="226"/>
      <c r="C9" s="195"/>
      <c r="D9" s="195"/>
      <c r="E9" s="200"/>
      <c r="F9" s="200"/>
      <c r="G9" s="200"/>
      <c r="H9" s="200"/>
      <c r="I9" s="200"/>
      <c r="J9" s="200"/>
      <c r="K9" s="208"/>
      <c r="L9" s="209"/>
      <c r="M9" s="195"/>
      <c r="N9" s="195"/>
      <c r="O9" s="206"/>
      <c r="P9" s="206"/>
      <c r="Q9" s="206"/>
      <c r="R9" s="206"/>
      <c r="S9" s="206"/>
      <c r="T9" s="206"/>
      <c r="U9" s="208"/>
      <c r="V9" s="209"/>
      <c r="W9" s="195"/>
      <c r="X9" s="195"/>
      <c r="Y9" s="206"/>
      <c r="Z9" s="206"/>
      <c r="AA9" s="206"/>
      <c r="AB9" s="206"/>
      <c r="AC9" s="206"/>
      <c r="AD9" s="206"/>
      <c r="AE9" s="208"/>
      <c r="AF9" s="209"/>
      <c r="AG9" s="195"/>
      <c r="AH9" s="195"/>
      <c r="AI9" s="206"/>
      <c r="AJ9" s="206"/>
      <c r="AK9" s="206"/>
      <c r="AL9" s="206"/>
      <c r="AM9" s="206"/>
      <c r="AN9" s="206"/>
      <c r="AO9" s="208"/>
      <c r="AP9" s="207"/>
      <c r="AQ9" s="195"/>
      <c r="AR9" s="195"/>
      <c r="AS9" s="206"/>
      <c r="AT9" s="206"/>
      <c r="AU9" s="206"/>
      <c r="AV9" s="206"/>
      <c r="AW9" s="206"/>
      <c r="AX9" s="206"/>
      <c r="AY9" s="205"/>
      <c r="AZ9" s="207"/>
      <c r="BA9" s="195"/>
      <c r="BB9" s="195"/>
      <c r="BC9" s="206"/>
      <c r="BD9" s="206"/>
      <c r="BE9" s="206"/>
      <c r="BF9" s="206"/>
      <c r="BG9" s="206"/>
      <c r="BH9" s="206"/>
      <c r="BI9" s="205"/>
      <c r="BJ9" s="207"/>
      <c r="BK9" s="195"/>
      <c r="BL9" s="195"/>
      <c r="BM9" s="206"/>
      <c r="BN9" s="206"/>
      <c r="BO9" s="206"/>
      <c r="BP9" s="206"/>
      <c r="BQ9" s="206"/>
      <c r="BR9" s="206"/>
      <c r="BS9" s="205"/>
      <c r="BT9" s="207"/>
      <c r="BU9" s="195"/>
      <c r="BV9" s="195"/>
      <c r="BW9" s="225"/>
      <c r="BX9" s="206"/>
      <c r="BY9" s="206"/>
      <c r="BZ9" s="206"/>
      <c r="CA9" s="206"/>
      <c r="CB9" s="206"/>
      <c r="CC9" s="205"/>
    </row>
    <row r="10" spans="1:691" s="155" customFormat="1" ht="15.95" customHeight="1" x14ac:dyDescent="0.2">
      <c r="A10" s="221" t="s">
        <v>134</v>
      </c>
      <c r="B10" s="201"/>
      <c r="C10" s="195"/>
      <c r="D10" s="195"/>
      <c r="E10" s="200"/>
      <c r="F10" s="200"/>
      <c r="G10" s="200"/>
      <c r="H10" s="200"/>
      <c r="I10" s="200"/>
      <c r="J10" s="200"/>
      <c r="K10" s="197"/>
      <c r="L10" s="202"/>
      <c r="M10" s="195"/>
      <c r="N10" s="195"/>
      <c r="O10" s="200"/>
      <c r="P10" s="200"/>
      <c r="Q10" s="200"/>
      <c r="R10" s="200"/>
      <c r="S10" s="200"/>
      <c r="T10" s="200"/>
      <c r="U10" s="197"/>
      <c r="V10" s="202"/>
      <c r="W10" s="195"/>
      <c r="X10" s="195"/>
      <c r="Y10" s="200"/>
      <c r="Z10" s="200"/>
      <c r="AA10" s="200"/>
      <c r="AB10" s="200"/>
      <c r="AC10" s="200"/>
      <c r="AD10" s="200"/>
      <c r="AE10" s="197"/>
      <c r="AF10" s="202"/>
      <c r="AG10" s="195"/>
      <c r="AH10" s="195"/>
      <c r="AI10" s="200"/>
      <c r="AJ10" s="200"/>
      <c r="AK10" s="200"/>
      <c r="AL10" s="200"/>
      <c r="AM10" s="200"/>
      <c r="AN10" s="200"/>
      <c r="AO10" s="197"/>
      <c r="AP10" s="201"/>
      <c r="AQ10" s="195"/>
      <c r="AR10" s="195"/>
      <c r="AS10" s="200"/>
      <c r="AT10" s="200"/>
      <c r="AU10" s="200"/>
      <c r="AV10" s="200"/>
      <c r="AW10" s="200"/>
      <c r="AX10" s="200"/>
      <c r="AY10" s="192"/>
      <c r="AZ10" s="201"/>
      <c r="BA10" s="195"/>
      <c r="BB10" s="195"/>
      <c r="BC10" s="200"/>
      <c r="BD10" s="200"/>
      <c r="BE10" s="200"/>
      <c r="BF10" s="200"/>
      <c r="BG10" s="200"/>
      <c r="BH10" s="200"/>
      <c r="BI10" s="192"/>
      <c r="BJ10" s="201"/>
      <c r="BK10" s="195"/>
      <c r="BL10" s="195"/>
      <c r="BM10" s="200"/>
      <c r="BN10" s="200"/>
      <c r="BO10" s="200"/>
      <c r="BP10" s="200"/>
      <c r="BQ10" s="200"/>
      <c r="BR10" s="200"/>
      <c r="BS10" s="192"/>
      <c r="BT10" s="220"/>
      <c r="BU10" s="195"/>
      <c r="BV10" s="195"/>
      <c r="BW10" s="194"/>
      <c r="BX10" s="200"/>
      <c r="BY10" s="200"/>
      <c r="BZ10" s="200"/>
      <c r="CA10" s="200"/>
      <c r="CB10" s="194"/>
      <c r="CC10" s="192"/>
    </row>
    <row r="11" spans="1:691" s="155" customFormat="1" ht="15.95" customHeight="1" x14ac:dyDescent="0.2">
      <c r="A11" s="216" t="s">
        <v>173</v>
      </c>
      <c r="B11" s="201"/>
      <c r="C11" s="195">
        <f t="shared" ref="C11:C24" si="0">SUM(E11:I11)</f>
        <v>0</v>
      </c>
      <c r="D11" s="195">
        <f t="shared" ref="D11:D24" si="1">IFERROR(C11/B11,0)</f>
        <v>0</v>
      </c>
      <c r="E11" s="200"/>
      <c r="F11" s="200"/>
      <c r="G11" s="200"/>
      <c r="H11" s="200"/>
      <c r="I11" s="200"/>
      <c r="J11" s="200"/>
      <c r="K11" s="197">
        <f t="shared" ref="K11:K25" si="2">IF(J11=0,0,(IF(E11&lt;=J11,E11,J11)))</f>
        <v>0</v>
      </c>
      <c r="L11" s="202">
        <v>433</v>
      </c>
      <c r="M11" s="195">
        <f t="shared" ref="M11:M24" si="3">SUM(O11:S11)</f>
        <v>450033.67</v>
      </c>
      <c r="N11" s="195">
        <f t="shared" ref="N11:N24" si="4">IFERROR(M11/L11,0)</f>
        <v>1039.3387297921477</v>
      </c>
      <c r="O11" s="200">
        <v>450033.67</v>
      </c>
      <c r="P11" s="200">
        <v>0</v>
      </c>
      <c r="Q11" s="200">
        <v>0</v>
      </c>
      <c r="R11" s="200">
        <v>0</v>
      </c>
      <c r="S11" s="200">
        <v>0</v>
      </c>
      <c r="T11" s="200">
        <v>450034</v>
      </c>
      <c r="U11" s="197">
        <f t="shared" ref="U11:U25" si="5">IF(T11=0,0,(IF(O11&lt;=T11,O11,T11)))</f>
        <v>450033.67</v>
      </c>
      <c r="V11" s="202">
        <v>693</v>
      </c>
      <c r="W11" s="195">
        <f t="shared" ref="W11:W25" si="6">SUM(Y11:AC11)</f>
        <v>703004</v>
      </c>
      <c r="X11" s="195">
        <f t="shared" ref="X11:X25" si="7">IFERROR(W11/V11,0)</f>
        <v>1014.4357864357864</v>
      </c>
      <c r="Y11" s="200">
        <v>703004</v>
      </c>
      <c r="Z11" s="200">
        <v>0</v>
      </c>
      <c r="AA11" s="200">
        <v>0</v>
      </c>
      <c r="AB11" s="200">
        <v>0</v>
      </c>
      <c r="AC11" s="200">
        <v>0</v>
      </c>
      <c r="AD11" s="200">
        <v>703004</v>
      </c>
      <c r="AE11" s="197">
        <f t="shared" ref="AE11:AE25" si="8">IF(AD11=0,0,(IF(Y11&lt;=AD11,Y11,AD11)))</f>
        <v>703004</v>
      </c>
      <c r="AF11" s="202">
        <v>640</v>
      </c>
      <c r="AG11" s="195">
        <f t="shared" ref="AG11:AG25" si="9">SUM(AI11:AM11)</f>
        <v>645566</v>
      </c>
      <c r="AH11" s="195">
        <f t="shared" ref="AH11:AH25" si="10">IFERROR(AG11/AF11,0)</f>
        <v>1008.696875</v>
      </c>
      <c r="AI11" s="200">
        <v>645566</v>
      </c>
      <c r="AJ11" s="200">
        <v>0</v>
      </c>
      <c r="AK11" s="200">
        <v>0</v>
      </c>
      <c r="AL11" s="200">
        <v>0</v>
      </c>
      <c r="AM11" s="200">
        <v>0</v>
      </c>
      <c r="AN11" s="200">
        <v>645566</v>
      </c>
      <c r="AO11" s="197">
        <f t="shared" ref="AO11:AO25" si="11">IF(AN11=0,0,(IF(AI11&lt;=AN11,AI11,AN11)))</f>
        <v>645566</v>
      </c>
      <c r="AP11" s="201">
        <v>640</v>
      </c>
      <c r="AQ11" s="195">
        <f t="shared" ref="AQ11:AQ25" si="12">SUM(AS11:AW11)</f>
        <v>596440</v>
      </c>
      <c r="AR11" s="195">
        <f t="shared" ref="AR11:AR25" si="13">IFERROR(AQ11/AP11,0)</f>
        <v>931.9375</v>
      </c>
      <c r="AS11" s="200">
        <v>596440</v>
      </c>
      <c r="AT11" s="200"/>
      <c r="AU11" s="200"/>
      <c r="AV11" s="200"/>
      <c r="AW11" s="200"/>
      <c r="AX11" s="200">
        <v>596387</v>
      </c>
      <c r="AY11" s="192">
        <f t="shared" ref="AY11:AY25" si="14">IF(AX11=0,0,(IF(AS11&lt;=AX11,AS11,AX11)))</f>
        <v>596387</v>
      </c>
      <c r="AZ11" s="201">
        <v>122</v>
      </c>
      <c r="BA11" s="195">
        <f t="shared" ref="BA11:BA25" si="15">SUM(BC11:BG11)</f>
        <v>82085</v>
      </c>
      <c r="BB11" s="195">
        <f t="shared" ref="BB11:BB25" si="16">IFERROR(BA11/AZ11,0)</f>
        <v>672.82786885245901</v>
      </c>
      <c r="BC11" s="200">
        <v>82085</v>
      </c>
      <c r="BD11" s="200"/>
      <c r="BE11" s="200"/>
      <c r="BF11" s="200"/>
      <c r="BG11" s="200"/>
      <c r="BH11" s="200">
        <v>82084</v>
      </c>
      <c r="BI11" s="192">
        <f t="shared" ref="BI11:BI25" si="17">IF(BH11=0,0,(IF(BC11&lt;=BH11,BC11,BH11)))</f>
        <v>82084</v>
      </c>
      <c r="BJ11" s="201">
        <v>349</v>
      </c>
      <c r="BK11" s="195">
        <f t="shared" ref="BK11:BK25" si="18">SUM(BM11:BQ11)</f>
        <v>353869</v>
      </c>
      <c r="BL11" s="195">
        <f t="shared" ref="BL11:BL25" si="19">IFERROR(BK11/BJ11,0)</f>
        <v>1013.9512893982808</v>
      </c>
      <c r="BM11" s="200">
        <v>353869</v>
      </c>
      <c r="BN11" s="200"/>
      <c r="BO11" s="200"/>
      <c r="BP11" s="200"/>
      <c r="BQ11" s="200"/>
      <c r="BR11" s="200">
        <v>353869</v>
      </c>
      <c r="BS11" s="192">
        <f t="shared" ref="BS11:BS25" si="20">IF(BR11=0,0,(IF(BM11&lt;=BR11,BM11,BR11)))</f>
        <v>353869</v>
      </c>
      <c r="BT11" s="217">
        <v>153</v>
      </c>
      <c r="BU11" s="195">
        <f t="shared" ref="BU11:BU33" si="21">SUM(BW11:CA11)</f>
        <v>118500</v>
      </c>
      <c r="BV11" s="195">
        <f t="shared" ref="BV11:BV33" si="22">IFERROR(BU11/BT11,0)</f>
        <v>774.50980392156862</v>
      </c>
      <c r="BW11" s="215">
        <f>ROUND(106488.42+12011.19,0)</f>
        <v>118500</v>
      </c>
      <c r="BX11" s="212"/>
      <c r="BY11" s="212"/>
      <c r="BZ11" s="212"/>
      <c r="CA11" s="212"/>
      <c r="CB11" s="215">
        <v>106488</v>
      </c>
      <c r="CC11" s="211">
        <f t="shared" ref="CC11:CC33" si="23">IF(CB11=0,0,(IF(BW11&lt;=CB11,BW11,CB11)))</f>
        <v>106488</v>
      </c>
    </row>
    <row r="12" spans="1:691" s="155" customFormat="1" ht="15.95" customHeight="1" x14ac:dyDescent="0.2">
      <c r="A12" s="216" t="s">
        <v>172</v>
      </c>
      <c r="B12" s="201">
        <v>59</v>
      </c>
      <c r="C12" s="195">
        <f t="shared" si="0"/>
        <v>59000</v>
      </c>
      <c r="D12" s="195">
        <f t="shared" si="1"/>
        <v>1000</v>
      </c>
      <c r="E12" s="200">
        <v>0</v>
      </c>
      <c r="F12" s="200">
        <v>0</v>
      </c>
      <c r="G12" s="200">
        <v>0</v>
      </c>
      <c r="H12" s="200">
        <v>59000</v>
      </c>
      <c r="I12" s="200">
        <v>0</v>
      </c>
      <c r="J12" s="200">
        <v>59000</v>
      </c>
      <c r="K12" s="197">
        <f t="shared" si="2"/>
        <v>0</v>
      </c>
      <c r="L12" s="202">
        <v>0</v>
      </c>
      <c r="M12" s="195">
        <f t="shared" si="3"/>
        <v>0</v>
      </c>
      <c r="N12" s="195">
        <f t="shared" si="4"/>
        <v>0</v>
      </c>
      <c r="O12" s="200">
        <v>0</v>
      </c>
      <c r="P12" s="200">
        <v>0</v>
      </c>
      <c r="Q12" s="200">
        <v>0</v>
      </c>
      <c r="R12" s="200">
        <v>0</v>
      </c>
      <c r="S12" s="200">
        <v>0</v>
      </c>
      <c r="T12" s="200">
        <v>0</v>
      </c>
      <c r="U12" s="197">
        <f t="shared" si="5"/>
        <v>0</v>
      </c>
      <c r="V12" s="202">
        <v>0</v>
      </c>
      <c r="W12" s="195">
        <f t="shared" si="6"/>
        <v>0</v>
      </c>
      <c r="X12" s="195">
        <f t="shared" si="7"/>
        <v>0</v>
      </c>
      <c r="Y12" s="200">
        <v>0</v>
      </c>
      <c r="Z12" s="200">
        <v>0</v>
      </c>
      <c r="AA12" s="200">
        <v>0</v>
      </c>
      <c r="AB12" s="200">
        <v>0</v>
      </c>
      <c r="AC12" s="200">
        <v>0</v>
      </c>
      <c r="AD12" s="200">
        <v>0</v>
      </c>
      <c r="AE12" s="197">
        <f t="shared" si="8"/>
        <v>0</v>
      </c>
      <c r="AF12" s="202">
        <v>0</v>
      </c>
      <c r="AG12" s="195">
        <f t="shared" si="9"/>
        <v>0</v>
      </c>
      <c r="AH12" s="195">
        <f t="shared" si="10"/>
        <v>0</v>
      </c>
      <c r="AI12" s="200">
        <v>0</v>
      </c>
      <c r="AJ12" s="200">
        <v>0</v>
      </c>
      <c r="AK12" s="200">
        <v>0</v>
      </c>
      <c r="AL12" s="200">
        <v>0</v>
      </c>
      <c r="AM12" s="200">
        <v>0</v>
      </c>
      <c r="AN12" s="200">
        <v>0</v>
      </c>
      <c r="AO12" s="197">
        <f t="shared" si="11"/>
        <v>0</v>
      </c>
      <c r="AP12" s="201"/>
      <c r="AQ12" s="195">
        <f t="shared" si="12"/>
        <v>0</v>
      </c>
      <c r="AR12" s="195">
        <f t="shared" si="13"/>
        <v>0</v>
      </c>
      <c r="AS12" s="200"/>
      <c r="AT12" s="200"/>
      <c r="AU12" s="200"/>
      <c r="AV12" s="200"/>
      <c r="AW12" s="200"/>
      <c r="AX12" s="200"/>
      <c r="AY12" s="192">
        <f t="shared" si="14"/>
        <v>0</v>
      </c>
      <c r="AZ12" s="201"/>
      <c r="BA12" s="195">
        <f t="shared" si="15"/>
        <v>0</v>
      </c>
      <c r="BB12" s="195">
        <f t="shared" si="16"/>
        <v>0</v>
      </c>
      <c r="BC12" s="200"/>
      <c r="BD12" s="200"/>
      <c r="BE12" s="200"/>
      <c r="BF12" s="200"/>
      <c r="BG12" s="200"/>
      <c r="BH12" s="200"/>
      <c r="BI12" s="192">
        <f t="shared" si="17"/>
        <v>0</v>
      </c>
      <c r="BJ12" s="201"/>
      <c r="BK12" s="195">
        <f t="shared" si="18"/>
        <v>0</v>
      </c>
      <c r="BL12" s="195">
        <f t="shared" si="19"/>
        <v>0</v>
      </c>
      <c r="BM12" s="200"/>
      <c r="BN12" s="200"/>
      <c r="BO12" s="200"/>
      <c r="BP12" s="200"/>
      <c r="BQ12" s="200"/>
      <c r="BR12" s="200"/>
      <c r="BS12" s="192">
        <f t="shared" si="20"/>
        <v>0</v>
      </c>
      <c r="BT12" s="217"/>
      <c r="BU12" s="195">
        <f t="shared" si="21"/>
        <v>0</v>
      </c>
      <c r="BV12" s="195">
        <f t="shared" si="22"/>
        <v>0</v>
      </c>
      <c r="BW12" s="215"/>
      <c r="BX12" s="212"/>
      <c r="BY12" s="212"/>
      <c r="BZ12" s="212"/>
      <c r="CA12" s="212"/>
      <c r="CB12" s="215"/>
      <c r="CC12" s="211">
        <f t="shared" si="23"/>
        <v>0</v>
      </c>
    </row>
    <row r="13" spans="1:691" s="155" customFormat="1" ht="15.95" customHeight="1" x14ac:dyDescent="0.2">
      <c r="A13" s="216" t="s">
        <v>171</v>
      </c>
      <c r="B13" s="201">
        <v>6026</v>
      </c>
      <c r="C13" s="195">
        <f t="shared" si="0"/>
        <v>24125582</v>
      </c>
      <c r="D13" s="195">
        <f t="shared" si="1"/>
        <v>4003.5814802522405</v>
      </c>
      <c r="E13" s="200">
        <v>0</v>
      </c>
      <c r="F13" s="200">
        <v>0</v>
      </c>
      <c r="G13" s="200">
        <v>0</v>
      </c>
      <c r="H13" s="200">
        <v>24125582</v>
      </c>
      <c r="I13" s="200">
        <v>0</v>
      </c>
      <c r="J13" s="200">
        <v>19697108</v>
      </c>
      <c r="K13" s="197">
        <f t="shared" si="2"/>
        <v>0</v>
      </c>
      <c r="L13" s="202">
        <v>6474</v>
      </c>
      <c r="M13" s="195">
        <f t="shared" si="3"/>
        <v>26191662</v>
      </c>
      <c r="N13" s="195">
        <f t="shared" si="4"/>
        <v>4045.6691380908246</v>
      </c>
      <c r="O13" s="200">
        <v>0</v>
      </c>
      <c r="P13" s="200">
        <v>0</v>
      </c>
      <c r="Q13" s="200">
        <v>0</v>
      </c>
      <c r="R13" s="200">
        <v>26191662</v>
      </c>
      <c r="S13" s="200">
        <v>0</v>
      </c>
      <c r="T13" s="200">
        <v>21456487</v>
      </c>
      <c r="U13" s="197">
        <f t="shared" si="5"/>
        <v>0</v>
      </c>
      <c r="V13" s="202">
        <v>6699</v>
      </c>
      <c r="W13" s="195">
        <f t="shared" si="6"/>
        <v>27503681</v>
      </c>
      <c r="X13" s="195">
        <f t="shared" si="7"/>
        <v>4105.6397969846248</v>
      </c>
      <c r="Y13" s="200">
        <v>0</v>
      </c>
      <c r="Z13" s="200">
        <v>0</v>
      </c>
      <c r="AA13" s="200">
        <v>0</v>
      </c>
      <c r="AB13" s="200">
        <v>27503681</v>
      </c>
      <c r="AC13" s="200">
        <v>0</v>
      </c>
      <c r="AD13" s="200">
        <v>22250069</v>
      </c>
      <c r="AE13" s="197">
        <f t="shared" si="8"/>
        <v>0</v>
      </c>
      <c r="AF13" s="202">
        <v>6200</v>
      </c>
      <c r="AG13" s="195">
        <f t="shared" si="9"/>
        <v>25389064</v>
      </c>
      <c r="AH13" s="195">
        <f t="shared" si="10"/>
        <v>4095.0103225806452</v>
      </c>
      <c r="AI13" s="200">
        <v>0</v>
      </c>
      <c r="AJ13" s="200">
        <v>0</v>
      </c>
      <c r="AK13" s="200">
        <v>0</v>
      </c>
      <c r="AL13" s="200">
        <v>25389064</v>
      </c>
      <c r="AM13" s="200">
        <v>0</v>
      </c>
      <c r="AN13" s="200">
        <v>20480072</v>
      </c>
      <c r="AO13" s="197">
        <f t="shared" si="11"/>
        <v>0</v>
      </c>
      <c r="AP13" s="201">
        <v>5611</v>
      </c>
      <c r="AQ13" s="195">
        <f t="shared" si="12"/>
        <v>22901402</v>
      </c>
      <c r="AR13" s="195">
        <f t="shared" si="13"/>
        <v>4081.518802352522</v>
      </c>
      <c r="AS13" s="200"/>
      <c r="AT13" s="200"/>
      <c r="AU13" s="200"/>
      <c r="AV13" s="200">
        <v>22901402</v>
      </c>
      <c r="AW13" s="200"/>
      <c r="AX13" s="200">
        <v>18387171</v>
      </c>
      <c r="AY13" s="192">
        <f t="shared" si="14"/>
        <v>0</v>
      </c>
      <c r="AZ13" s="201">
        <v>4830</v>
      </c>
      <c r="BA13" s="195">
        <f t="shared" si="15"/>
        <v>19536445</v>
      </c>
      <c r="BB13" s="195">
        <f t="shared" si="16"/>
        <v>4044.8126293995861</v>
      </c>
      <c r="BC13" s="200"/>
      <c r="BD13" s="200"/>
      <c r="BE13" s="200"/>
      <c r="BF13" s="200">
        <v>19536445</v>
      </c>
      <c r="BG13" s="200"/>
      <c r="BH13" s="200">
        <v>15159438</v>
      </c>
      <c r="BI13" s="192">
        <f t="shared" si="17"/>
        <v>0</v>
      </c>
      <c r="BJ13" s="201">
        <v>4513</v>
      </c>
      <c r="BK13" s="195">
        <f t="shared" si="18"/>
        <v>18012606</v>
      </c>
      <c r="BL13" s="195">
        <f t="shared" si="19"/>
        <v>3991.2709949036116</v>
      </c>
      <c r="BM13" s="200"/>
      <c r="BN13" s="200"/>
      <c r="BO13" s="200"/>
      <c r="BP13" s="200">
        <v>18012606</v>
      </c>
      <c r="BQ13" s="200"/>
      <c r="BR13" s="200">
        <v>13764838</v>
      </c>
      <c r="BS13" s="192">
        <f t="shared" si="20"/>
        <v>0</v>
      </c>
      <c r="BT13" s="217">
        <v>4200</v>
      </c>
      <c r="BU13" s="195">
        <f t="shared" si="21"/>
        <v>16877340</v>
      </c>
      <c r="BV13" s="195">
        <f t="shared" si="22"/>
        <v>4018.4142857142856</v>
      </c>
      <c r="BW13" s="215"/>
      <c r="BX13" s="212"/>
      <c r="BY13" s="212"/>
      <c r="BZ13" s="212">
        <v>16877340</v>
      </c>
      <c r="CA13" s="212"/>
      <c r="CB13" s="215">
        <v>12707756</v>
      </c>
      <c r="CC13" s="211">
        <f t="shared" si="23"/>
        <v>0</v>
      </c>
    </row>
    <row r="14" spans="1:691" s="155" customFormat="1" ht="15.95" customHeight="1" x14ac:dyDescent="0.2">
      <c r="A14" s="216" t="s">
        <v>170</v>
      </c>
      <c r="B14" s="201">
        <v>4377</v>
      </c>
      <c r="C14" s="195">
        <f t="shared" si="0"/>
        <v>17221964</v>
      </c>
      <c r="D14" s="195">
        <f t="shared" si="1"/>
        <v>3934.650217043637</v>
      </c>
      <c r="E14" s="200">
        <v>0</v>
      </c>
      <c r="F14" s="200">
        <v>0</v>
      </c>
      <c r="G14" s="200">
        <v>0</v>
      </c>
      <c r="H14" s="200">
        <v>17221964</v>
      </c>
      <c r="I14" s="200">
        <v>0</v>
      </c>
      <c r="J14" s="200">
        <v>15334981</v>
      </c>
      <c r="K14" s="197">
        <f t="shared" si="2"/>
        <v>0</v>
      </c>
      <c r="L14" s="202">
        <v>4547</v>
      </c>
      <c r="M14" s="195">
        <f t="shared" si="3"/>
        <v>17994742</v>
      </c>
      <c r="N14" s="195">
        <f t="shared" si="4"/>
        <v>3957.4976907851333</v>
      </c>
      <c r="O14" s="200">
        <v>0</v>
      </c>
      <c r="P14" s="200">
        <v>0</v>
      </c>
      <c r="Q14" s="200">
        <v>0</v>
      </c>
      <c r="R14" s="200">
        <v>17994742</v>
      </c>
      <c r="S14" s="200">
        <v>0</v>
      </c>
      <c r="T14" s="200">
        <v>16057847</v>
      </c>
      <c r="U14" s="197">
        <f t="shared" si="5"/>
        <v>0</v>
      </c>
      <c r="V14" s="202">
        <v>4855</v>
      </c>
      <c r="W14" s="195">
        <f t="shared" si="6"/>
        <v>20774310</v>
      </c>
      <c r="X14" s="195">
        <f t="shared" si="7"/>
        <v>4278.9515962924816</v>
      </c>
      <c r="Y14" s="200">
        <v>0</v>
      </c>
      <c r="Z14" s="200">
        <v>0</v>
      </c>
      <c r="AA14" s="200">
        <v>0</v>
      </c>
      <c r="AB14" s="200">
        <v>20774310</v>
      </c>
      <c r="AC14" s="200">
        <v>0</v>
      </c>
      <c r="AD14" s="200">
        <v>18515697</v>
      </c>
      <c r="AE14" s="197">
        <f t="shared" si="8"/>
        <v>0</v>
      </c>
      <c r="AF14" s="202">
        <v>4806</v>
      </c>
      <c r="AG14" s="195">
        <f t="shared" si="9"/>
        <v>20976251</v>
      </c>
      <c r="AH14" s="195">
        <f t="shared" si="10"/>
        <v>4364.5965459841864</v>
      </c>
      <c r="AI14" s="200">
        <v>0</v>
      </c>
      <c r="AJ14" s="200">
        <v>0</v>
      </c>
      <c r="AK14" s="200">
        <v>0</v>
      </c>
      <c r="AL14" s="200">
        <v>20976251</v>
      </c>
      <c r="AM14" s="200">
        <v>0</v>
      </c>
      <c r="AN14" s="200">
        <v>18597496</v>
      </c>
      <c r="AO14" s="197">
        <f t="shared" si="11"/>
        <v>0</v>
      </c>
      <c r="AP14" s="201">
        <v>4488</v>
      </c>
      <c r="AQ14" s="195">
        <f t="shared" si="12"/>
        <v>20044592</v>
      </c>
      <c r="AR14" s="195">
        <f t="shared" si="13"/>
        <v>4466.2638146167556</v>
      </c>
      <c r="AS14" s="200"/>
      <c r="AT14" s="200"/>
      <c r="AU14" s="200"/>
      <c r="AV14" s="200">
        <v>20044592</v>
      </c>
      <c r="AW14" s="200"/>
      <c r="AX14" s="200">
        <v>17747511</v>
      </c>
      <c r="AY14" s="192">
        <f t="shared" si="14"/>
        <v>0</v>
      </c>
      <c r="AZ14" s="201">
        <v>4613</v>
      </c>
      <c r="BA14" s="195">
        <f t="shared" si="15"/>
        <v>20857760</v>
      </c>
      <c r="BB14" s="195">
        <f t="shared" si="16"/>
        <v>4521.5174506828525</v>
      </c>
      <c r="BC14" s="200"/>
      <c r="BD14" s="200"/>
      <c r="BE14" s="200"/>
      <c r="BF14" s="200">
        <v>20857760</v>
      </c>
      <c r="BG14" s="200"/>
      <c r="BH14" s="200">
        <v>18583396</v>
      </c>
      <c r="BI14" s="192">
        <f t="shared" si="17"/>
        <v>0</v>
      </c>
      <c r="BJ14" s="201">
        <v>4468</v>
      </c>
      <c r="BK14" s="195">
        <f t="shared" si="18"/>
        <v>20946425</v>
      </c>
      <c r="BL14" s="195">
        <f t="shared" si="19"/>
        <v>4688.0987018800361</v>
      </c>
      <c r="BM14" s="200"/>
      <c r="BN14" s="200"/>
      <c r="BO14" s="200"/>
      <c r="BP14" s="200">
        <v>20946425</v>
      </c>
      <c r="BQ14" s="200"/>
      <c r="BR14" s="200">
        <v>18592083</v>
      </c>
      <c r="BS14" s="192">
        <f t="shared" si="20"/>
        <v>0</v>
      </c>
      <c r="BT14" s="217">
        <v>4352</v>
      </c>
      <c r="BU14" s="195">
        <f t="shared" si="21"/>
        <v>21523377</v>
      </c>
      <c r="BV14" s="195">
        <f t="shared" si="22"/>
        <v>4945.62890625</v>
      </c>
      <c r="BW14" s="215"/>
      <c r="BX14" s="212"/>
      <c r="BY14" s="212"/>
      <c r="BZ14" s="212">
        <v>21523377</v>
      </c>
      <c r="CA14" s="212"/>
      <c r="CB14" s="215">
        <v>19014672</v>
      </c>
      <c r="CC14" s="211">
        <f t="shared" si="23"/>
        <v>0</v>
      </c>
    </row>
    <row r="15" spans="1:691" s="155" customFormat="1" ht="15.95" customHeight="1" x14ac:dyDescent="0.2">
      <c r="A15" s="216" t="s">
        <v>169</v>
      </c>
      <c r="B15" s="201">
        <v>2350</v>
      </c>
      <c r="C15" s="195">
        <f t="shared" si="0"/>
        <v>4317403</v>
      </c>
      <c r="D15" s="195">
        <f t="shared" si="1"/>
        <v>1837.1927659574469</v>
      </c>
      <c r="E15" s="200">
        <v>0</v>
      </c>
      <c r="F15" s="200">
        <v>0</v>
      </c>
      <c r="G15" s="200">
        <v>0</v>
      </c>
      <c r="H15" s="200">
        <v>4317403</v>
      </c>
      <c r="I15" s="200">
        <v>0</v>
      </c>
      <c r="J15" s="200">
        <v>3671778</v>
      </c>
      <c r="K15" s="197">
        <f t="shared" si="2"/>
        <v>0</v>
      </c>
      <c r="L15" s="202">
        <v>1178</v>
      </c>
      <c r="M15" s="195">
        <f t="shared" si="3"/>
        <v>2128121</v>
      </c>
      <c r="N15" s="195">
        <f t="shared" si="4"/>
        <v>1806.5543293718167</v>
      </c>
      <c r="O15" s="200">
        <v>0</v>
      </c>
      <c r="P15" s="200">
        <v>0</v>
      </c>
      <c r="Q15" s="200">
        <v>0</v>
      </c>
      <c r="R15" s="200">
        <v>2128121</v>
      </c>
      <c r="S15" s="200">
        <v>0</v>
      </c>
      <c r="T15" s="200">
        <v>1747368</v>
      </c>
      <c r="U15" s="197">
        <f t="shared" si="5"/>
        <v>0</v>
      </c>
      <c r="V15" s="202">
        <v>1252</v>
      </c>
      <c r="W15" s="195">
        <f t="shared" si="6"/>
        <v>2294697</v>
      </c>
      <c r="X15" s="195">
        <f t="shared" si="7"/>
        <v>1832.8250798722045</v>
      </c>
      <c r="Y15" s="200">
        <v>0</v>
      </c>
      <c r="Z15" s="200">
        <v>0</v>
      </c>
      <c r="AA15" s="200">
        <v>0</v>
      </c>
      <c r="AB15" s="200">
        <v>2294697</v>
      </c>
      <c r="AC15" s="200">
        <v>0</v>
      </c>
      <c r="AD15" s="200">
        <v>1861495</v>
      </c>
      <c r="AE15" s="197">
        <f t="shared" si="8"/>
        <v>0</v>
      </c>
      <c r="AF15" s="202">
        <v>0</v>
      </c>
      <c r="AG15" s="195">
        <f t="shared" si="9"/>
        <v>0</v>
      </c>
      <c r="AH15" s="195">
        <f t="shared" si="10"/>
        <v>0</v>
      </c>
      <c r="AI15" s="200">
        <v>0</v>
      </c>
      <c r="AJ15" s="200">
        <v>0</v>
      </c>
      <c r="AK15" s="200">
        <v>0</v>
      </c>
      <c r="AL15" s="200">
        <v>0</v>
      </c>
      <c r="AM15" s="200">
        <v>0</v>
      </c>
      <c r="AN15" s="200">
        <v>0</v>
      </c>
      <c r="AO15" s="197">
        <f t="shared" si="11"/>
        <v>0</v>
      </c>
      <c r="AP15" s="201"/>
      <c r="AQ15" s="195">
        <f t="shared" si="12"/>
        <v>0</v>
      </c>
      <c r="AR15" s="195">
        <f t="shared" si="13"/>
        <v>0</v>
      </c>
      <c r="AS15" s="200"/>
      <c r="AT15" s="200"/>
      <c r="AU15" s="200"/>
      <c r="AV15" s="200"/>
      <c r="AW15" s="200"/>
      <c r="AX15" s="200"/>
      <c r="AY15" s="192">
        <f t="shared" si="14"/>
        <v>0</v>
      </c>
      <c r="AZ15" s="201"/>
      <c r="BA15" s="195">
        <f t="shared" si="15"/>
        <v>0</v>
      </c>
      <c r="BB15" s="195">
        <f t="shared" si="16"/>
        <v>0</v>
      </c>
      <c r="BC15" s="200"/>
      <c r="BD15" s="200"/>
      <c r="BE15" s="200"/>
      <c r="BF15" s="200"/>
      <c r="BG15" s="200"/>
      <c r="BH15" s="200"/>
      <c r="BI15" s="192">
        <f t="shared" si="17"/>
        <v>0</v>
      </c>
      <c r="BJ15" s="201"/>
      <c r="BK15" s="195">
        <f t="shared" si="18"/>
        <v>0</v>
      </c>
      <c r="BL15" s="195">
        <f t="shared" si="19"/>
        <v>0</v>
      </c>
      <c r="BM15" s="200"/>
      <c r="BN15" s="200"/>
      <c r="BO15" s="200"/>
      <c r="BP15" s="200"/>
      <c r="BQ15" s="200"/>
      <c r="BR15" s="200"/>
      <c r="BS15" s="192">
        <f t="shared" si="20"/>
        <v>0</v>
      </c>
      <c r="BT15" s="217"/>
      <c r="BU15" s="195">
        <f t="shared" si="21"/>
        <v>0</v>
      </c>
      <c r="BV15" s="195">
        <f t="shared" si="22"/>
        <v>0</v>
      </c>
      <c r="BW15" s="215"/>
      <c r="BX15" s="212"/>
      <c r="BY15" s="212"/>
      <c r="BZ15" s="212"/>
      <c r="CA15" s="212"/>
      <c r="CB15" s="215"/>
      <c r="CC15" s="211">
        <f t="shared" si="23"/>
        <v>0</v>
      </c>
    </row>
    <row r="16" spans="1:691" s="155" customFormat="1" ht="15.95" customHeight="1" x14ac:dyDescent="0.2">
      <c r="A16" s="216" t="s">
        <v>168</v>
      </c>
      <c r="B16" s="201">
        <v>1804</v>
      </c>
      <c r="C16" s="195">
        <f t="shared" si="0"/>
        <v>732170</v>
      </c>
      <c r="D16" s="195">
        <f t="shared" si="1"/>
        <v>405.85920177383593</v>
      </c>
      <c r="E16" s="200">
        <v>0</v>
      </c>
      <c r="F16" s="200">
        <v>0</v>
      </c>
      <c r="G16" s="200">
        <v>0</v>
      </c>
      <c r="H16" s="200">
        <v>732170</v>
      </c>
      <c r="I16" s="200">
        <v>0</v>
      </c>
      <c r="J16" s="200">
        <v>697568</v>
      </c>
      <c r="K16" s="197">
        <f t="shared" si="2"/>
        <v>0</v>
      </c>
      <c r="L16" s="202">
        <v>1728</v>
      </c>
      <c r="M16" s="195">
        <f t="shared" si="3"/>
        <v>715295</v>
      </c>
      <c r="N16" s="195">
        <f t="shared" si="4"/>
        <v>413.94386574074076</v>
      </c>
      <c r="O16" s="200">
        <v>0</v>
      </c>
      <c r="P16" s="200">
        <v>0</v>
      </c>
      <c r="Q16" s="200">
        <v>0</v>
      </c>
      <c r="R16" s="200">
        <v>715295</v>
      </c>
      <c r="S16" s="200">
        <v>0</v>
      </c>
      <c r="T16" s="200">
        <v>684595</v>
      </c>
      <c r="U16" s="197">
        <f t="shared" si="5"/>
        <v>0</v>
      </c>
      <c r="V16" s="202">
        <v>2184</v>
      </c>
      <c r="W16" s="195">
        <f t="shared" si="6"/>
        <v>728713</v>
      </c>
      <c r="X16" s="195">
        <f t="shared" si="7"/>
        <v>333.65979853479854</v>
      </c>
      <c r="Y16" s="200">
        <v>0</v>
      </c>
      <c r="Z16" s="200">
        <v>0</v>
      </c>
      <c r="AA16" s="200">
        <v>0</v>
      </c>
      <c r="AB16" s="200">
        <v>728713</v>
      </c>
      <c r="AC16" s="200">
        <v>0</v>
      </c>
      <c r="AD16" s="200">
        <v>698338</v>
      </c>
      <c r="AE16" s="197">
        <f t="shared" si="8"/>
        <v>0</v>
      </c>
      <c r="AF16" s="202">
        <v>2091</v>
      </c>
      <c r="AG16" s="195">
        <f t="shared" si="9"/>
        <v>761322</v>
      </c>
      <c r="AH16" s="195">
        <f t="shared" si="10"/>
        <v>364.09469153515067</v>
      </c>
      <c r="AI16" s="200">
        <v>0</v>
      </c>
      <c r="AJ16" s="200">
        <v>0</v>
      </c>
      <c r="AK16" s="200">
        <v>0</v>
      </c>
      <c r="AL16" s="200">
        <v>761322</v>
      </c>
      <c r="AM16" s="200">
        <v>0</v>
      </c>
      <c r="AN16" s="200">
        <v>734503</v>
      </c>
      <c r="AO16" s="197">
        <f t="shared" si="11"/>
        <v>0</v>
      </c>
      <c r="AP16" s="201">
        <v>1982</v>
      </c>
      <c r="AQ16" s="195">
        <f t="shared" si="12"/>
        <v>736067</v>
      </c>
      <c r="AR16" s="195">
        <f t="shared" si="13"/>
        <v>371.37588294651869</v>
      </c>
      <c r="AS16" s="200"/>
      <c r="AT16" s="200"/>
      <c r="AU16" s="200"/>
      <c r="AV16" s="200">
        <v>736067</v>
      </c>
      <c r="AW16" s="200"/>
      <c r="AX16" s="200">
        <v>704212</v>
      </c>
      <c r="AY16" s="192">
        <f t="shared" si="14"/>
        <v>0</v>
      </c>
      <c r="AZ16" s="201">
        <v>2565</v>
      </c>
      <c r="BA16" s="195">
        <f t="shared" si="15"/>
        <v>924941</v>
      </c>
      <c r="BB16" s="195">
        <f t="shared" si="16"/>
        <v>360.60077972709553</v>
      </c>
      <c r="BC16" s="200"/>
      <c r="BD16" s="200"/>
      <c r="BE16" s="200"/>
      <c r="BF16" s="200">
        <v>924941</v>
      </c>
      <c r="BG16" s="200"/>
      <c r="BH16" s="200">
        <v>888166</v>
      </c>
      <c r="BI16" s="192">
        <f t="shared" si="17"/>
        <v>0</v>
      </c>
      <c r="BJ16" s="201">
        <v>2324</v>
      </c>
      <c r="BK16" s="195">
        <f t="shared" si="18"/>
        <v>1014011</v>
      </c>
      <c r="BL16" s="195">
        <f t="shared" si="19"/>
        <v>436.32142857142856</v>
      </c>
      <c r="BM16" s="200"/>
      <c r="BN16" s="200"/>
      <c r="BO16" s="200"/>
      <c r="BP16" s="200">
        <v>1014011</v>
      </c>
      <c r="BQ16" s="200"/>
      <c r="BR16" s="200">
        <v>954837</v>
      </c>
      <c r="BS16" s="192">
        <f t="shared" si="20"/>
        <v>0</v>
      </c>
      <c r="BT16" s="217">
        <v>2233</v>
      </c>
      <c r="BU16" s="195">
        <f t="shared" si="21"/>
        <v>988625</v>
      </c>
      <c r="BV16" s="195">
        <f t="shared" si="22"/>
        <v>442.73399014778323</v>
      </c>
      <c r="BW16" s="215"/>
      <c r="BX16" s="212"/>
      <c r="BY16" s="212"/>
      <c r="BZ16" s="212">
        <v>988625</v>
      </c>
      <c r="CA16" s="212"/>
      <c r="CB16" s="215">
        <v>957565</v>
      </c>
      <c r="CC16" s="211">
        <f t="shared" si="23"/>
        <v>0</v>
      </c>
    </row>
    <row r="17" spans="1:81" s="155" customFormat="1" ht="15.95" customHeight="1" x14ac:dyDescent="0.2">
      <c r="A17" s="216" t="s">
        <v>167</v>
      </c>
      <c r="B17" s="201">
        <v>873</v>
      </c>
      <c r="C17" s="195">
        <f t="shared" si="0"/>
        <v>9599015</v>
      </c>
      <c r="D17" s="195">
        <f t="shared" si="1"/>
        <v>10995.435280641466</v>
      </c>
      <c r="E17" s="200">
        <v>0</v>
      </c>
      <c r="F17" s="200">
        <v>0</v>
      </c>
      <c r="G17" s="200">
        <v>0</v>
      </c>
      <c r="H17" s="200">
        <v>0</v>
      </c>
      <c r="I17" s="200">
        <v>9599015</v>
      </c>
      <c r="J17" s="200">
        <v>5220063</v>
      </c>
      <c r="K17" s="197">
        <f t="shared" si="2"/>
        <v>0</v>
      </c>
      <c r="L17" s="202">
        <v>0</v>
      </c>
      <c r="M17" s="195">
        <f t="shared" si="3"/>
        <v>0</v>
      </c>
      <c r="N17" s="195">
        <f t="shared" si="4"/>
        <v>0</v>
      </c>
      <c r="O17" s="200">
        <v>0</v>
      </c>
      <c r="P17" s="200">
        <v>0</v>
      </c>
      <c r="Q17" s="200">
        <v>0</v>
      </c>
      <c r="R17" s="200">
        <v>0</v>
      </c>
      <c r="S17" s="200">
        <v>0</v>
      </c>
      <c r="T17" s="200">
        <v>0</v>
      </c>
      <c r="U17" s="197">
        <f t="shared" si="5"/>
        <v>0</v>
      </c>
      <c r="V17" s="202">
        <v>0</v>
      </c>
      <c r="W17" s="195">
        <f t="shared" si="6"/>
        <v>0</v>
      </c>
      <c r="X17" s="195">
        <f t="shared" si="7"/>
        <v>0</v>
      </c>
      <c r="Y17" s="200">
        <v>0</v>
      </c>
      <c r="Z17" s="200">
        <v>0</v>
      </c>
      <c r="AA17" s="200">
        <v>0</v>
      </c>
      <c r="AB17" s="200">
        <v>0</v>
      </c>
      <c r="AC17" s="200">
        <v>0</v>
      </c>
      <c r="AD17" s="200">
        <v>0</v>
      </c>
      <c r="AE17" s="197">
        <f t="shared" si="8"/>
        <v>0</v>
      </c>
      <c r="AF17" s="202">
        <v>0</v>
      </c>
      <c r="AG17" s="195">
        <f t="shared" si="9"/>
        <v>0</v>
      </c>
      <c r="AH17" s="195">
        <f t="shared" si="10"/>
        <v>0</v>
      </c>
      <c r="AI17" s="200">
        <v>0</v>
      </c>
      <c r="AJ17" s="200">
        <v>0</v>
      </c>
      <c r="AK17" s="200">
        <v>0</v>
      </c>
      <c r="AL17" s="200">
        <v>0</v>
      </c>
      <c r="AM17" s="200">
        <v>0</v>
      </c>
      <c r="AN17" s="200">
        <v>0</v>
      </c>
      <c r="AO17" s="197">
        <f t="shared" si="11"/>
        <v>0</v>
      </c>
      <c r="AP17" s="201"/>
      <c r="AQ17" s="195">
        <f t="shared" si="12"/>
        <v>0</v>
      </c>
      <c r="AR17" s="195">
        <f t="shared" si="13"/>
        <v>0</v>
      </c>
      <c r="AS17" s="200"/>
      <c r="AT17" s="200"/>
      <c r="AU17" s="200"/>
      <c r="AV17" s="200"/>
      <c r="AW17" s="200"/>
      <c r="AX17" s="200"/>
      <c r="AY17" s="192">
        <f t="shared" si="14"/>
        <v>0</v>
      </c>
      <c r="AZ17" s="201"/>
      <c r="BA17" s="195">
        <f t="shared" si="15"/>
        <v>0</v>
      </c>
      <c r="BB17" s="195">
        <f t="shared" si="16"/>
        <v>0</v>
      </c>
      <c r="BC17" s="200"/>
      <c r="BD17" s="200"/>
      <c r="BE17" s="200"/>
      <c r="BF17" s="200"/>
      <c r="BG17" s="200"/>
      <c r="BH17" s="200"/>
      <c r="BI17" s="192">
        <f t="shared" si="17"/>
        <v>0</v>
      </c>
      <c r="BJ17" s="201"/>
      <c r="BK17" s="195">
        <f t="shared" si="18"/>
        <v>0</v>
      </c>
      <c r="BL17" s="195">
        <f t="shared" si="19"/>
        <v>0</v>
      </c>
      <c r="BM17" s="200"/>
      <c r="BN17" s="200"/>
      <c r="BO17" s="200"/>
      <c r="BP17" s="200"/>
      <c r="BQ17" s="200"/>
      <c r="BR17" s="200"/>
      <c r="BS17" s="192">
        <f t="shared" si="20"/>
        <v>0</v>
      </c>
      <c r="BT17" s="217"/>
      <c r="BU17" s="195">
        <f t="shared" si="21"/>
        <v>0</v>
      </c>
      <c r="BV17" s="195">
        <f t="shared" si="22"/>
        <v>0</v>
      </c>
      <c r="BW17" s="215"/>
      <c r="BX17" s="212"/>
      <c r="BY17" s="212"/>
      <c r="BZ17" s="212"/>
      <c r="CA17" s="212"/>
      <c r="CB17" s="215"/>
      <c r="CC17" s="211">
        <f t="shared" si="23"/>
        <v>0</v>
      </c>
    </row>
    <row r="18" spans="1:81" s="155" customFormat="1" ht="15.95" customHeight="1" x14ac:dyDescent="0.2">
      <c r="A18" s="216" t="s">
        <v>151</v>
      </c>
      <c r="B18" s="201">
        <v>35</v>
      </c>
      <c r="C18" s="195">
        <f t="shared" si="0"/>
        <v>147755.75</v>
      </c>
      <c r="D18" s="195">
        <f t="shared" si="1"/>
        <v>4221.5928571428567</v>
      </c>
      <c r="E18" s="200">
        <v>147755.75</v>
      </c>
      <c r="F18" s="200">
        <v>0</v>
      </c>
      <c r="G18" s="200">
        <v>0</v>
      </c>
      <c r="H18" s="200">
        <v>0</v>
      </c>
      <c r="I18" s="200">
        <v>0</v>
      </c>
      <c r="J18" s="200">
        <v>0</v>
      </c>
      <c r="K18" s="197">
        <f t="shared" si="2"/>
        <v>0</v>
      </c>
      <c r="L18" s="202">
        <v>20</v>
      </c>
      <c r="M18" s="195">
        <f t="shared" si="3"/>
        <v>144510.28</v>
      </c>
      <c r="N18" s="195">
        <f t="shared" si="4"/>
        <v>7225.5140000000001</v>
      </c>
      <c r="O18" s="200">
        <v>144510.28</v>
      </c>
      <c r="P18" s="200">
        <v>0</v>
      </c>
      <c r="Q18" s="200">
        <v>0</v>
      </c>
      <c r="R18" s="200">
        <v>0</v>
      </c>
      <c r="S18" s="200">
        <v>0</v>
      </c>
      <c r="T18" s="200">
        <v>0</v>
      </c>
      <c r="U18" s="197">
        <f t="shared" si="5"/>
        <v>0</v>
      </c>
      <c r="V18" s="202">
        <v>20</v>
      </c>
      <c r="W18" s="195">
        <f t="shared" si="6"/>
        <v>145464</v>
      </c>
      <c r="X18" s="195">
        <f t="shared" si="7"/>
        <v>7273.2</v>
      </c>
      <c r="Y18" s="200">
        <v>145464</v>
      </c>
      <c r="Z18" s="200">
        <v>0</v>
      </c>
      <c r="AA18" s="200">
        <v>0</v>
      </c>
      <c r="AB18" s="200">
        <v>0</v>
      </c>
      <c r="AC18" s="200">
        <v>0</v>
      </c>
      <c r="AD18" s="200">
        <v>0</v>
      </c>
      <c r="AE18" s="197">
        <f t="shared" si="8"/>
        <v>0</v>
      </c>
      <c r="AF18" s="202">
        <v>1</v>
      </c>
      <c r="AG18" s="195">
        <f t="shared" si="9"/>
        <v>4032</v>
      </c>
      <c r="AH18" s="195">
        <f t="shared" si="10"/>
        <v>4032</v>
      </c>
      <c r="AI18" s="200">
        <v>4032</v>
      </c>
      <c r="AJ18" s="200">
        <v>0</v>
      </c>
      <c r="AK18" s="200">
        <v>0</v>
      </c>
      <c r="AL18" s="200">
        <v>0</v>
      </c>
      <c r="AM18" s="200">
        <v>0</v>
      </c>
      <c r="AN18" s="200">
        <v>0</v>
      </c>
      <c r="AO18" s="197">
        <f t="shared" si="11"/>
        <v>0</v>
      </c>
      <c r="AP18" s="201">
        <v>0</v>
      </c>
      <c r="AQ18" s="195">
        <f t="shared" si="12"/>
        <v>0</v>
      </c>
      <c r="AR18" s="195">
        <f t="shared" si="13"/>
        <v>0</v>
      </c>
      <c r="AS18" s="200"/>
      <c r="AT18" s="200"/>
      <c r="AU18" s="200"/>
      <c r="AV18" s="200"/>
      <c r="AW18" s="200"/>
      <c r="AX18" s="200"/>
      <c r="AY18" s="192">
        <f t="shared" si="14"/>
        <v>0</v>
      </c>
      <c r="AZ18" s="201">
        <v>0</v>
      </c>
      <c r="BA18" s="195">
        <f t="shared" si="15"/>
        <v>0</v>
      </c>
      <c r="BB18" s="195">
        <f t="shared" si="16"/>
        <v>0</v>
      </c>
      <c r="BC18" s="200"/>
      <c r="BD18" s="200"/>
      <c r="BE18" s="200"/>
      <c r="BF18" s="200"/>
      <c r="BG18" s="200"/>
      <c r="BH18" s="200"/>
      <c r="BI18" s="192">
        <f t="shared" si="17"/>
        <v>0</v>
      </c>
      <c r="BJ18" s="201">
        <v>0</v>
      </c>
      <c r="BK18" s="195">
        <f t="shared" si="18"/>
        <v>0</v>
      </c>
      <c r="BL18" s="195">
        <f t="shared" si="19"/>
        <v>0</v>
      </c>
      <c r="BM18" s="200"/>
      <c r="BN18" s="200"/>
      <c r="BO18" s="200"/>
      <c r="BP18" s="200"/>
      <c r="BQ18" s="200"/>
      <c r="BR18" s="200"/>
      <c r="BS18" s="192">
        <f t="shared" si="20"/>
        <v>0</v>
      </c>
      <c r="BT18" s="217">
        <v>0</v>
      </c>
      <c r="BU18" s="195">
        <f t="shared" si="21"/>
        <v>0</v>
      </c>
      <c r="BV18" s="195">
        <f t="shared" si="22"/>
        <v>0</v>
      </c>
      <c r="BW18" s="215"/>
      <c r="BX18" s="212"/>
      <c r="BY18" s="212"/>
      <c r="BZ18" s="212"/>
      <c r="CA18" s="212"/>
      <c r="CB18" s="215"/>
      <c r="CC18" s="211">
        <f t="shared" si="23"/>
        <v>0</v>
      </c>
    </row>
    <row r="19" spans="1:81" s="155" customFormat="1" ht="15.95" customHeight="1" x14ac:dyDescent="0.2">
      <c r="A19" s="216" t="s">
        <v>166</v>
      </c>
      <c r="B19" s="201">
        <v>1802</v>
      </c>
      <c r="C19" s="195">
        <f t="shared" si="0"/>
        <v>3265598</v>
      </c>
      <c r="D19" s="195">
        <f t="shared" si="1"/>
        <v>1812.2075471698113</v>
      </c>
      <c r="E19" s="200">
        <v>0</v>
      </c>
      <c r="F19" s="200">
        <v>0</v>
      </c>
      <c r="G19" s="200">
        <v>3265598</v>
      </c>
      <c r="H19" s="200">
        <v>0</v>
      </c>
      <c r="I19" s="200">
        <v>0</v>
      </c>
      <c r="J19" s="200">
        <v>3265598</v>
      </c>
      <c r="K19" s="197">
        <f t="shared" si="2"/>
        <v>0</v>
      </c>
      <c r="L19" s="202">
        <v>2017</v>
      </c>
      <c r="M19" s="195">
        <f t="shared" si="3"/>
        <v>3676585</v>
      </c>
      <c r="N19" s="195">
        <f t="shared" si="4"/>
        <v>1822.7987109568667</v>
      </c>
      <c r="O19" s="200">
        <v>0</v>
      </c>
      <c r="P19" s="200">
        <v>0</v>
      </c>
      <c r="Q19" s="200">
        <v>3676585</v>
      </c>
      <c r="R19" s="200">
        <v>0</v>
      </c>
      <c r="S19" s="200">
        <v>0</v>
      </c>
      <c r="T19" s="200">
        <v>3676585</v>
      </c>
      <c r="U19" s="197">
        <f t="shared" si="5"/>
        <v>0</v>
      </c>
      <c r="V19" s="202">
        <v>2344</v>
      </c>
      <c r="W19" s="195">
        <f t="shared" si="6"/>
        <v>4139458</v>
      </c>
      <c r="X19" s="195">
        <f t="shared" si="7"/>
        <v>1765.9803754266211</v>
      </c>
      <c r="Y19" s="200">
        <v>0</v>
      </c>
      <c r="Z19" s="200">
        <v>0</v>
      </c>
      <c r="AA19" s="200">
        <v>4139458</v>
      </c>
      <c r="AB19" s="200">
        <v>0</v>
      </c>
      <c r="AC19" s="200">
        <v>0</v>
      </c>
      <c r="AD19" s="200">
        <v>4139458</v>
      </c>
      <c r="AE19" s="197">
        <f t="shared" si="8"/>
        <v>0</v>
      </c>
      <c r="AF19" s="202">
        <v>2227</v>
      </c>
      <c r="AG19" s="195">
        <f t="shared" si="9"/>
        <v>4329530</v>
      </c>
      <c r="AH19" s="195">
        <f t="shared" si="10"/>
        <v>1944.1086663673102</v>
      </c>
      <c r="AI19" s="200">
        <v>0</v>
      </c>
      <c r="AJ19" s="200">
        <v>0</v>
      </c>
      <c r="AK19" s="200">
        <v>4329530</v>
      </c>
      <c r="AL19" s="200">
        <v>0</v>
      </c>
      <c r="AM19" s="200">
        <v>0</v>
      </c>
      <c r="AN19" s="200">
        <v>4329530</v>
      </c>
      <c r="AO19" s="197">
        <f t="shared" si="11"/>
        <v>0</v>
      </c>
      <c r="AP19" s="201">
        <v>2298</v>
      </c>
      <c r="AQ19" s="195">
        <f t="shared" si="12"/>
        <v>4692541</v>
      </c>
      <c r="AR19" s="195">
        <f t="shared" si="13"/>
        <v>2042.0108790252393</v>
      </c>
      <c r="AS19" s="200"/>
      <c r="AT19" s="200"/>
      <c r="AU19" s="200">
        <v>4692541</v>
      </c>
      <c r="AV19" s="200"/>
      <c r="AW19" s="200"/>
      <c r="AX19" s="200">
        <v>4692541</v>
      </c>
      <c r="AY19" s="192">
        <f t="shared" si="14"/>
        <v>0</v>
      </c>
      <c r="AZ19" s="201">
        <v>2610</v>
      </c>
      <c r="BA19" s="195">
        <f t="shared" si="15"/>
        <v>5171191</v>
      </c>
      <c r="BB19" s="195">
        <f t="shared" si="16"/>
        <v>1981.2992337164751</v>
      </c>
      <c r="BC19" s="200"/>
      <c r="BD19" s="200"/>
      <c r="BE19" s="200">
        <v>5171191</v>
      </c>
      <c r="BF19" s="200"/>
      <c r="BG19" s="200"/>
      <c r="BH19" s="200">
        <v>5171191</v>
      </c>
      <c r="BI19" s="192">
        <f t="shared" si="17"/>
        <v>0</v>
      </c>
      <c r="BJ19" s="201">
        <v>2950</v>
      </c>
      <c r="BK19" s="195">
        <f t="shared" si="18"/>
        <v>6007554</v>
      </c>
      <c r="BL19" s="195">
        <f t="shared" si="19"/>
        <v>2036.4589830508476</v>
      </c>
      <c r="BM19" s="200"/>
      <c r="BN19" s="200"/>
      <c r="BO19" s="200">
        <v>6007554</v>
      </c>
      <c r="BP19" s="200"/>
      <c r="BQ19" s="200"/>
      <c r="BR19" s="200">
        <v>6007554</v>
      </c>
      <c r="BS19" s="192">
        <f t="shared" si="20"/>
        <v>0</v>
      </c>
      <c r="BT19" s="217">
        <v>2789</v>
      </c>
      <c r="BU19" s="195">
        <f t="shared" si="21"/>
        <v>6039637</v>
      </c>
      <c r="BV19" s="195">
        <f t="shared" si="22"/>
        <v>2165.5206167084975</v>
      </c>
      <c r="BW19" s="215"/>
      <c r="BX19" s="212"/>
      <c r="BY19" s="212">
        <v>6039637</v>
      </c>
      <c r="BZ19" s="212"/>
      <c r="CA19" s="212"/>
      <c r="CB19" s="215">
        <v>6039637</v>
      </c>
      <c r="CC19" s="211">
        <f t="shared" si="23"/>
        <v>0</v>
      </c>
    </row>
    <row r="20" spans="1:81" s="155" customFormat="1" ht="15.95" customHeight="1" x14ac:dyDescent="0.2">
      <c r="A20" s="216" t="s">
        <v>165</v>
      </c>
      <c r="B20" s="201">
        <v>1139</v>
      </c>
      <c r="C20" s="195">
        <f t="shared" si="0"/>
        <v>2263407</v>
      </c>
      <c r="D20" s="195">
        <f t="shared" si="1"/>
        <v>1987.1878841088674</v>
      </c>
      <c r="E20" s="200">
        <v>0</v>
      </c>
      <c r="F20" s="200">
        <v>2263407</v>
      </c>
      <c r="G20" s="200">
        <v>0</v>
      </c>
      <c r="H20" s="200">
        <v>0</v>
      </c>
      <c r="I20" s="200">
        <v>0</v>
      </c>
      <c r="J20" s="200">
        <v>2263407</v>
      </c>
      <c r="K20" s="197">
        <f t="shared" si="2"/>
        <v>0</v>
      </c>
      <c r="L20" s="202">
        <v>1233</v>
      </c>
      <c r="M20" s="195">
        <f t="shared" si="3"/>
        <v>2257731</v>
      </c>
      <c r="N20" s="195">
        <f t="shared" si="4"/>
        <v>1831.087591240876</v>
      </c>
      <c r="O20" s="200">
        <v>0</v>
      </c>
      <c r="P20" s="200">
        <v>2257731</v>
      </c>
      <c r="Q20" s="200">
        <v>0</v>
      </c>
      <c r="R20" s="200">
        <v>0</v>
      </c>
      <c r="S20" s="200">
        <v>0</v>
      </c>
      <c r="T20" s="200">
        <v>2257731</v>
      </c>
      <c r="U20" s="197">
        <f t="shared" si="5"/>
        <v>0</v>
      </c>
      <c r="V20" s="202">
        <v>1373</v>
      </c>
      <c r="W20" s="195">
        <f t="shared" si="6"/>
        <v>2145931</v>
      </c>
      <c r="X20" s="195">
        <f t="shared" si="7"/>
        <v>1562.9504734158777</v>
      </c>
      <c r="Y20" s="200">
        <v>0</v>
      </c>
      <c r="Z20" s="200">
        <v>2145931</v>
      </c>
      <c r="AA20" s="200">
        <v>0</v>
      </c>
      <c r="AB20" s="200">
        <v>0</v>
      </c>
      <c r="AC20" s="200">
        <v>0</v>
      </c>
      <c r="AD20" s="200">
        <v>2145931</v>
      </c>
      <c r="AE20" s="197">
        <f t="shared" si="8"/>
        <v>0</v>
      </c>
      <c r="AF20" s="202">
        <v>1621</v>
      </c>
      <c r="AG20" s="195">
        <f t="shared" si="9"/>
        <v>2670091</v>
      </c>
      <c r="AH20" s="195">
        <f t="shared" si="10"/>
        <v>1647.1875385564467</v>
      </c>
      <c r="AI20" s="200">
        <v>0</v>
      </c>
      <c r="AJ20" s="200">
        <v>2670091</v>
      </c>
      <c r="AK20" s="200">
        <v>0</v>
      </c>
      <c r="AL20" s="200">
        <v>0</v>
      </c>
      <c r="AM20" s="200">
        <v>0</v>
      </c>
      <c r="AN20" s="200">
        <v>2670091</v>
      </c>
      <c r="AO20" s="197">
        <f t="shared" si="11"/>
        <v>0</v>
      </c>
      <c r="AP20" s="201">
        <v>1196</v>
      </c>
      <c r="AQ20" s="195">
        <f t="shared" si="12"/>
        <v>2395927</v>
      </c>
      <c r="AR20" s="195">
        <f t="shared" si="13"/>
        <v>2003.2834448160536</v>
      </c>
      <c r="AS20" s="200"/>
      <c r="AT20" s="200">
        <v>2395927</v>
      </c>
      <c r="AU20" s="200"/>
      <c r="AV20" s="200"/>
      <c r="AW20" s="200"/>
      <c r="AX20" s="200">
        <v>2395927</v>
      </c>
      <c r="AY20" s="192">
        <f t="shared" si="14"/>
        <v>0</v>
      </c>
      <c r="AZ20" s="201">
        <v>1570</v>
      </c>
      <c r="BA20" s="195">
        <f t="shared" si="15"/>
        <v>3440158</v>
      </c>
      <c r="BB20" s="195">
        <f t="shared" si="16"/>
        <v>2191.1834394904458</v>
      </c>
      <c r="BC20" s="200"/>
      <c r="BD20" s="200">
        <v>3440158</v>
      </c>
      <c r="BE20" s="200"/>
      <c r="BF20" s="200"/>
      <c r="BG20" s="200"/>
      <c r="BH20" s="200">
        <v>3440158</v>
      </c>
      <c r="BI20" s="192">
        <f t="shared" si="17"/>
        <v>0</v>
      </c>
      <c r="BJ20" s="201">
        <v>1451</v>
      </c>
      <c r="BK20" s="195">
        <f t="shared" si="18"/>
        <v>3285551</v>
      </c>
      <c r="BL20" s="195">
        <f t="shared" si="19"/>
        <v>2264.3356305995867</v>
      </c>
      <c r="BM20" s="200"/>
      <c r="BN20" s="200">
        <v>3285551</v>
      </c>
      <c r="BO20" s="200"/>
      <c r="BP20" s="200"/>
      <c r="BQ20" s="200"/>
      <c r="BR20" s="200">
        <v>3285551</v>
      </c>
      <c r="BS20" s="192">
        <f t="shared" si="20"/>
        <v>0</v>
      </c>
      <c r="BT20" s="217">
        <v>2017</v>
      </c>
      <c r="BU20" s="195">
        <f t="shared" si="21"/>
        <v>5416608</v>
      </c>
      <c r="BV20" s="195">
        <f t="shared" si="22"/>
        <v>2685.4774417451663</v>
      </c>
      <c r="BW20" s="215"/>
      <c r="BX20" s="212">
        <v>5416608</v>
      </c>
      <c r="BY20" s="212"/>
      <c r="BZ20" s="212"/>
      <c r="CA20" s="212"/>
      <c r="CB20" s="215">
        <v>5416608</v>
      </c>
      <c r="CC20" s="211">
        <f t="shared" si="23"/>
        <v>0</v>
      </c>
    </row>
    <row r="21" spans="1:81" s="155" customFormat="1" ht="15.95" customHeight="1" x14ac:dyDescent="0.2">
      <c r="A21" s="216" t="s">
        <v>164</v>
      </c>
      <c r="B21" s="201">
        <v>13</v>
      </c>
      <c r="C21" s="195">
        <f t="shared" si="0"/>
        <v>26000</v>
      </c>
      <c r="D21" s="195">
        <f t="shared" si="1"/>
        <v>2000</v>
      </c>
      <c r="E21" s="200">
        <v>0</v>
      </c>
      <c r="F21" s="200">
        <v>0</v>
      </c>
      <c r="G21" s="200">
        <v>0</v>
      </c>
      <c r="H21" s="200">
        <v>0</v>
      </c>
      <c r="I21" s="200">
        <v>26000</v>
      </c>
      <c r="J21" s="200">
        <v>26000</v>
      </c>
      <c r="K21" s="197">
        <f t="shared" si="2"/>
        <v>0</v>
      </c>
      <c r="L21" s="202">
        <v>14</v>
      </c>
      <c r="M21" s="195">
        <f t="shared" si="3"/>
        <v>28000</v>
      </c>
      <c r="N21" s="195">
        <f t="shared" si="4"/>
        <v>2000</v>
      </c>
      <c r="O21" s="200">
        <v>0</v>
      </c>
      <c r="P21" s="200">
        <v>0</v>
      </c>
      <c r="Q21" s="200">
        <v>0</v>
      </c>
      <c r="R21" s="200">
        <v>0</v>
      </c>
      <c r="S21" s="200">
        <v>28000</v>
      </c>
      <c r="T21" s="200">
        <v>28000</v>
      </c>
      <c r="U21" s="197">
        <f t="shared" si="5"/>
        <v>0</v>
      </c>
      <c r="V21" s="202">
        <v>13</v>
      </c>
      <c r="W21" s="195">
        <f t="shared" si="6"/>
        <v>26000</v>
      </c>
      <c r="X21" s="195">
        <f t="shared" si="7"/>
        <v>2000</v>
      </c>
      <c r="Y21" s="200">
        <v>0</v>
      </c>
      <c r="Z21" s="200">
        <v>0</v>
      </c>
      <c r="AA21" s="200">
        <v>0</v>
      </c>
      <c r="AB21" s="200">
        <v>0</v>
      </c>
      <c r="AC21" s="200">
        <v>26000</v>
      </c>
      <c r="AD21" s="200">
        <v>26000</v>
      </c>
      <c r="AE21" s="197">
        <f t="shared" si="8"/>
        <v>0</v>
      </c>
      <c r="AF21" s="202">
        <v>13</v>
      </c>
      <c r="AG21" s="195">
        <f t="shared" si="9"/>
        <v>48000</v>
      </c>
      <c r="AH21" s="195">
        <f t="shared" si="10"/>
        <v>3692.3076923076924</v>
      </c>
      <c r="AI21" s="200">
        <v>0</v>
      </c>
      <c r="AJ21" s="200">
        <v>0</v>
      </c>
      <c r="AK21" s="200">
        <v>0</v>
      </c>
      <c r="AL21" s="200">
        <v>0</v>
      </c>
      <c r="AM21" s="200">
        <v>48000</v>
      </c>
      <c r="AN21" s="200">
        <v>48000</v>
      </c>
      <c r="AO21" s="197">
        <f t="shared" si="11"/>
        <v>0</v>
      </c>
      <c r="AP21" s="201">
        <v>13</v>
      </c>
      <c r="AQ21" s="195">
        <f t="shared" si="12"/>
        <v>40624</v>
      </c>
      <c r="AR21" s="195">
        <f t="shared" si="13"/>
        <v>3124.9230769230771</v>
      </c>
      <c r="AS21" s="200"/>
      <c r="AT21" s="200"/>
      <c r="AU21" s="200"/>
      <c r="AV21" s="200"/>
      <c r="AW21" s="200">
        <v>40624</v>
      </c>
      <c r="AX21" s="200">
        <v>40624</v>
      </c>
      <c r="AY21" s="192">
        <f t="shared" si="14"/>
        <v>0</v>
      </c>
      <c r="AZ21" s="201">
        <v>16</v>
      </c>
      <c r="BA21" s="195">
        <f t="shared" si="15"/>
        <v>32276</v>
      </c>
      <c r="BB21" s="195">
        <f t="shared" si="16"/>
        <v>2017.25</v>
      </c>
      <c r="BC21" s="200"/>
      <c r="BD21" s="200">
        <v>32276</v>
      </c>
      <c r="BE21" s="200"/>
      <c r="BF21" s="200"/>
      <c r="BG21" s="200"/>
      <c r="BH21" s="200">
        <v>32276</v>
      </c>
      <c r="BI21" s="192">
        <f t="shared" si="17"/>
        <v>0</v>
      </c>
      <c r="BJ21" s="201">
        <v>17</v>
      </c>
      <c r="BK21" s="195">
        <f t="shared" si="18"/>
        <v>33000</v>
      </c>
      <c r="BL21" s="195">
        <f t="shared" si="19"/>
        <v>1941.1764705882354</v>
      </c>
      <c r="BM21" s="200"/>
      <c r="BN21" s="200">
        <v>33000</v>
      </c>
      <c r="BO21" s="200"/>
      <c r="BP21" s="200"/>
      <c r="BQ21" s="200"/>
      <c r="BR21" s="200">
        <v>33000</v>
      </c>
      <c r="BS21" s="192">
        <f t="shared" si="20"/>
        <v>0</v>
      </c>
      <c r="BT21" s="217">
        <v>15</v>
      </c>
      <c r="BU21" s="195">
        <f t="shared" si="21"/>
        <v>49136</v>
      </c>
      <c r="BV21" s="195">
        <f t="shared" si="22"/>
        <v>3275.7333333333331</v>
      </c>
      <c r="BW21" s="215"/>
      <c r="BX21" s="212">
        <v>49136</v>
      </c>
      <c r="BY21" s="212"/>
      <c r="BZ21" s="212"/>
      <c r="CA21" s="212"/>
      <c r="CB21" s="215">
        <v>49136</v>
      </c>
      <c r="CC21" s="211">
        <f t="shared" si="23"/>
        <v>0</v>
      </c>
    </row>
    <row r="22" spans="1:81" s="155" customFormat="1" ht="15.95" customHeight="1" x14ac:dyDescent="0.2">
      <c r="A22" s="216" t="s">
        <v>163</v>
      </c>
      <c r="B22" s="201">
        <v>10</v>
      </c>
      <c r="C22" s="195">
        <f t="shared" si="0"/>
        <v>22180</v>
      </c>
      <c r="D22" s="195">
        <f t="shared" si="1"/>
        <v>2218</v>
      </c>
      <c r="E22" s="200">
        <v>0</v>
      </c>
      <c r="F22" s="200">
        <v>22180</v>
      </c>
      <c r="G22" s="200">
        <v>0</v>
      </c>
      <c r="H22" s="200">
        <v>0</v>
      </c>
      <c r="I22" s="200">
        <v>0</v>
      </c>
      <c r="J22" s="200">
        <v>15000</v>
      </c>
      <c r="K22" s="197">
        <f t="shared" si="2"/>
        <v>0</v>
      </c>
      <c r="L22" s="202">
        <v>34</v>
      </c>
      <c r="M22" s="195">
        <f t="shared" si="3"/>
        <v>48953</v>
      </c>
      <c r="N22" s="195">
        <f t="shared" si="4"/>
        <v>1439.7941176470588</v>
      </c>
      <c r="O22" s="200">
        <v>0</v>
      </c>
      <c r="P22" s="200">
        <v>48953</v>
      </c>
      <c r="Q22" s="200">
        <v>0</v>
      </c>
      <c r="R22" s="200">
        <v>0</v>
      </c>
      <c r="S22" s="200">
        <v>0</v>
      </c>
      <c r="T22" s="200">
        <v>40950</v>
      </c>
      <c r="U22" s="197">
        <f t="shared" si="5"/>
        <v>0</v>
      </c>
      <c r="V22" s="202">
        <v>12</v>
      </c>
      <c r="W22" s="195">
        <f t="shared" si="6"/>
        <v>12350</v>
      </c>
      <c r="X22" s="195">
        <f t="shared" si="7"/>
        <v>1029.1666666666667</v>
      </c>
      <c r="Y22" s="200">
        <v>0</v>
      </c>
      <c r="Z22" s="200">
        <v>12350</v>
      </c>
      <c r="AA22" s="200">
        <v>0</v>
      </c>
      <c r="AB22" s="200">
        <v>0</v>
      </c>
      <c r="AC22" s="200">
        <v>0</v>
      </c>
      <c r="AD22" s="200">
        <v>11459</v>
      </c>
      <c r="AE22" s="197">
        <f t="shared" si="8"/>
        <v>0</v>
      </c>
      <c r="AF22" s="202">
        <v>15</v>
      </c>
      <c r="AG22" s="195">
        <f t="shared" si="9"/>
        <v>14468</v>
      </c>
      <c r="AH22" s="195">
        <f t="shared" si="10"/>
        <v>964.5333333333333</v>
      </c>
      <c r="AI22" s="200">
        <v>0</v>
      </c>
      <c r="AJ22" s="200">
        <v>14468</v>
      </c>
      <c r="AK22" s="200">
        <v>0</v>
      </c>
      <c r="AL22" s="200">
        <v>0</v>
      </c>
      <c r="AM22" s="200">
        <v>0</v>
      </c>
      <c r="AN22" s="200">
        <v>14468</v>
      </c>
      <c r="AO22" s="197">
        <f t="shared" si="11"/>
        <v>0</v>
      </c>
      <c r="AP22" s="201">
        <v>12</v>
      </c>
      <c r="AQ22" s="195">
        <f t="shared" si="12"/>
        <v>15000</v>
      </c>
      <c r="AR22" s="195">
        <f t="shared" si="13"/>
        <v>1250</v>
      </c>
      <c r="AS22" s="200"/>
      <c r="AT22" s="200">
        <v>15000</v>
      </c>
      <c r="AU22" s="200"/>
      <c r="AV22" s="200"/>
      <c r="AW22" s="200"/>
      <c r="AX22" s="200">
        <v>15000</v>
      </c>
      <c r="AY22" s="192">
        <f t="shared" si="14"/>
        <v>0</v>
      </c>
      <c r="AZ22" s="201">
        <v>14</v>
      </c>
      <c r="BA22" s="195">
        <f t="shared" si="15"/>
        <v>18000</v>
      </c>
      <c r="BB22" s="195">
        <f t="shared" si="16"/>
        <v>1285.7142857142858</v>
      </c>
      <c r="BC22" s="200"/>
      <c r="BD22" s="200"/>
      <c r="BE22" s="200"/>
      <c r="BF22" s="200"/>
      <c r="BG22" s="200">
        <v>18000</v>
      </c>
      <c r="BH22" s="200">
        <v>18000</v>
      </c>
      <c r="BI22" s="192">
        <f t="shared" si="17"/>
        <v>0</v>
      </c>
      <c r="BJ22" s="201">
        <v>11</v>
      </c>
      <c r="BK22" s="195">
        <f t="shared" si="18"/>
        <v>16000</v>
      </c>
      <c r="BL22" s="195">
        <f t="shared" si="19"/>
        <v>1454.5454545454545</v>
      </c>
      <c r="BM22" s="200"/>
      <c r="BN22" s="200">
        <v>16000</v>
      </c>
      <c r="BO22" s="200"/>
      <c r="BP22" s="200"/>
      <c r="BQ22" s="200"/>
      <c r="BR22" s="200">
        <v>16000</v>
      </c>
      <c r="BS22" s="192">
        <f t="shared" si="20"/>
        <v>0</v>
      </c>
      <c r="BT22" s="217">
        <v>14</v>
      </c>
      <c r="BU22" s="195">
        <f t="shared" si="21"/>
        <v>229389</v>
      </c>
      <c r="BV22" s="195">
        <f t="shared" si="22"/>
        <v>16384.928571428572</v>
      </c>
      <c r="BW22" s="215">
        <v>229389</v>
      </c>
      <c r="BX22" s="212"/>
      <c r="BY22" s="212"/>
      <c r="BZ22" s="212"/>
      <c r="CA22" s="212"/>
      <c r="CB22" s="215">
        <v>22000</v>
      </c>
      <c r="CC22" s="211">
        <f t="shared" si="23"/>
        <v>22000</v>
      </c>
    </row>
    <row r="23" spans="1:81" s="155" customFormat="1" ht="15.95" customHeight="1" x14ac:dyDescent="0.2">
      <c r="A23" s="216" t="s">
        <v>162</v>
      </c>
      <c r="B23" s="201">
        <v>616</v>
      </c>
      <c r="C23" s="195">
        <f t="shared" si="0"/>
        <v>793897</v>
      </c>
      <c r="D23" s="195">
        <f t="shared" si="1"/>
        <v>1288.7938311688313</v>
      </c>
      <c r="E23" s="200">
        <v>0</v>
      </c>
      <c r="F23" s="200">
        <v>793897</v>
      </c>
      <c r="G23" s="200">
        <v>0</v>
      </c>
      <c r="H23" s="200">
        <v>0</v>
      </c>
      <c r="I23" s="200">
        <v>0</v>
      </c>
      <c r="J23" s="200">
        <v>674759</v>
      </c>
      <c r="K23" s="197">
        <f t="shared" si="2"/>
        <v>0</v>
      </c>
      <c r="L23" s="202">
        <v>678</v>
      </c>
      <c r="M23" s="195">
        <f t="shared" si="3"/>
        <v>899289</v>
      </c>
      <c r="N23" s="195">
        <f t="shared" si="4"/>
        <v>1326.3849557522124</v>
      </c>
      <c r="O23" s="200">
        <v>0</v>
      </c>
      <c r="P23" s="200">
        <v>899289</v>
      </c>
      <c r="Q23" s="200">
        <v>0</v>
      </c>
      <c r="R23" s="200">
        <v>0</v>
      </c>
      <c r="S23" s="200">
        <v>0</v>
      </c>
      <c r="T23" s="200">
        <v>778965</v>
      </c>
      <c r="U23" s="197">
        <f t="shared" si="5"/>
        <v>0</v>
      </c>
      <c r="V23" s="202">
        <v>551</v>
      </c>
      <c r="W23" s="195">
        <f t="shared" si="6"/>
        <v>707493</v>
      </c>
      <c r="X23" s="195">
        <f t="shared" si="7"/>
        <v>1284.0163339382941</v>
      </c>
      <c r="Y23" s="200">
        <v>0</v>
      </c>
      <c r="Z23" s="200">
        <v>707493</v>
      </c>
      <c r="AA23" s="200">
        <v>0</v>
      </c>
      <c r="AB23" s="200">
        <v>0</v>
      </c>
      <c r="AC23" s="200">
        <v>0</v>
      </c>
      <c r="AD23" s="200">
        <v>626355</v>
      </c>
      <c r="AE23" s="197">
        <f t="shared" si="8"/>
        <v>0</v>
      </c>
      <c r="AF23" s="202">
        <v>124</v>
      </c>
      <c r="AG23" s="195">
        <f t="shared" si="9"/>
        <v>151127</v>
      </c>
      <c r="AH23" s="195">
        <f t="shared" si="10"/>
        <v>1218.766129032258</v>
      </c>
      <c r="AI23" s="200">
        <v>0</v>
      </c>
      <c r="AJ23" s="200">
        <v>151127</v>
      </c>
      <c r="AK23" s="200">
        <v>0</v>
      </c>
      <c r="AL23" s="200">
        <v>0</v>
      </c>
      <c r="AM23" s="200">
        <v>0</v>
      </c>
      <c r="AN23" s="200">
        <v>138127</v>
      </c>
      <c r="AO23" s="197">
        <f t="shared" si="11"/>
        <v>0</v>
      </c>
      <c r="AP23" s="201">
        <v>307</v>
      </c>
      <c r="AQ23" s="195">
        <f t="shared" si="12"/>
        <v>377992</v>
      </c>
      <c r="AR23" s="195">
        <f t="shared" si="13"/>
        <v>1231.244299674267</v>
      </c>
      <c r="AS23" s="200"/>
      <c r="AT23" s="200">
        <v>377992</v>
      </c>
      <c r="AU23" s="200"/>
      <c r="AV23" s="200"/>
      <c r="AW23" s="200"/>
      <c r="AX23" s="200">
        <v>377992</v>
      </c>
      <c r="AY23" s="192">
        <f t="shared" si="14"/>
        <v>0</v>
      </c>
      <c r="AZ23" s="201">
        <v>367</v>
      </c>
      <c r="BA23" s="195">
        <f t="shared" si="15"/>
        <v>437095</v>
      </c>
      <c r="BB23" s="195">
        <f t="shared" si="16"/>
        <v>1190.9945504087193</v>
      </c>
      <c r="BC23" s="200"/>
      <c r="BD23" s="200">
        <v>437095</v>
      </c>
      <c r="BE23" s="200"/>
      <c r="BF23" s="200"/>
      <c r="BG23" s="200"/>
      <c r="BH23" s="200">
        <v>437095</v>
      </c>
      <c r="BI23" s="192">
        <f t="shared" si="17"/>
        <v>0</v>
      </c>
      <c r="BJ23" s="201">
        <v>21</v>
      </c>
      <c r="BK23" s="195">
        <f t="shared" si="18"/>
        <v>113816</v>
      </c>
      <c r="BL23" s="195">
        <f t="shared" si="19"/>
        <v>5419.8095238095239</v>
      </c>
      <c r="BM23" s="200"/>
      <c r="BN23" s="200">
        <v>113816</v>
      </c>
      <c r="BO23" s="200"/>
      <c r="BP23" s="200"/>
      <c r="BQ23" s="200"/>
      <c r="BR23" s="200">
        <v>2022</v>
      </c>
      <c r="BS23" s="192">
        <f t="shared" si="20"/>
        <v>0</v>
      </c>
      <c r="BT23" s="217">
        <v>105</v>
      </c>
      <c r="BU23" s="195">
        <f t="shared" si="21"/>
        <v>247796</v>
      </c>
      <c r="BV23" s="195">
        <f t="shared" si="22"/>
        <v>2359.9619047619049</v>
      </c>
      <c r="BW23" s="215"/>
      <c r="BX23" s="212">
        <v>247796</v>
      </c>
      <c r="BY23" s="215"/>
      <c r="BZ23" s="212"/>
      <c r="CA23" s="212"/>
      <c r="CB23" s="215">
        <v>5000</v>
      </c>
      <c r="CC23" s="211">
        <f t="shared" si="23"/>
        <v>0</v>
      </c>
    </row>
    <row r="24" spans="1:81" s="155" customFormat="1" ht="15.95" customHeight="1" x14ac:dyDescent="0.2">
      <c r="A24" s="216" t="s">
        <v>161</v>
      </c>
      <c r="B24" s="201">
        <v>1506</v>
      </c>
      <c r="C24" s="195">
        <f t="shared" si="0"/>
        <v>2703454</v>
      </c>
      <c r="D24" s="195">
        <f t="shared" si="1"/>
        <v>1795.1221779548473</v>
      </c>
      <c r="E24" s="200">
        <v>0</v>
      </c>
      <c r="F24" s="200">
        <v>2703454</v>
      </c>
      <c r="G24" s="200">
        <v>0</v>
      </c>
      <c r="H24" s="200">
        <v>0</v>
      </c>
      <c r="I24" s="200">
        <v>0</v>
      </c>
      <c r="J24" s="200">
        <v>2703454</v>
      </c>
      <c r="K24" s="197">
        <f t="shared" si="2"/>
        <v>0</v>
      </c>
      <c r="L24" s="202">
        <v>1725</v>
      </c>
      <c r="M24" s="195">
        <f t="shared" si="3"/>
        <v>3239480</v>
      </c>
      <c r="N24" s="195">
        <f t="shared" si="4"/>
        <v>1877.959420289855</v>
      </c>
      <c r="O24" s="200">
        <v>0</v>
      </c>
      <c r="P24" s="200">
        <v>3239480</v>
      </c>
      <c r="Q24" s="200">
        <v>0</v>
      </c>
      <c r="R24" s="200">
        <v>0</v>
      </c>
      <c r="S24" s="200">
        <v>0</v>
      </c>
      <c r="T24" s="200">
        <v>3239480</v>
      </c>
      <c r="U24" s="197">
        <f t="shared" si="5"/>
        <v>0</v>
      </c>
      <c r="V24" s="202">
        <v>2801</v>
      </c>
      <c r="W24" s="195">
        <f t="shared" si="6"/>
        <v>3880646</v>
      </c>
      <c r="X24" s="195">
        <f t="shared" si="7"/>
        <v>1385.4501963584435</v>
      </c>
      <c r="Y24" s="200">
        <v>0</v>
      </c>
      <c r="Z24" s="200">
        <v>3880646</v>
      </c>
      <c r="AA24" s="200">
        <v>0</v>
      </c>
      <c r="AB24" s="200">
        <v>0</v>
      </c>
      <c r="AC24" s="200">
        <v>0</v>
      </c>
      <c r="AD24" s="200">
        <v>3880646</v>
      </c>
      <c r="AE24" s="197">
        <f t="shared" si="8"/>
        <v>0</v>
      </c>
      <c r="AF24" s="202">
        <v>1459</v>
      </c>
      <c r="AG24" s="195">
        <f t="shared" si="9"/>
        <v>2448172</v>
      </c>
      <c r="AH24" s="195">
        <f t="shared" si="10"/>
        <v>1677.9794379712132</v>
      </c>
      <c r="AI24" s="200">
        <v>0</v>
      </c>
      <c r="AJ24" s="200">
        <v>2448172</v>
      </c>
      <c r="AK24" s="200">
        <v>0</v>
      </c>
      <c r="AL24" s="200">
        <v>0</v>
      </c>
      <c r="AM24" s="200">
        <v>0</v>
      </c>
      <c r="AN24" s="200">
        <v>2448172</v>
      </c>
      <c r="AO24" s="197">
        <f t="shared" si="11"/>
        <v>0</v>
      </c>
      <c r="AP24" s="201">
        <v>1367</v>
      </c>
      <c r="AQ24" s="195">
        <f t="shared" si="12"/>
        <v>2640379</v>
      </c>
      <c r="AR24" s="195">
        <f t="shared" si="13"/>
        <v>1931.5135332845648</v>
      </c>
      <c r="AS24" s="200"/>
      <c r="AT24" s="200">
        <v>2640379</v>
      </c>
      <c r="AU24" s="200"/>
      <c r="AV24" s="200"/>
      <c r="AW24" s="200"/>
      <c r="AX24" s="200">
        <v>2640379</v>
      </c>
      <c r="AY24" s="192">
        <f t="shared" si="14"/>
        <v>0</v>
      </c>
      <c r="AZ24" s="201">
        <v>1624</v>
      </c>
      <c r="BA24" s="195">
        <f t="shared" si="15"/>
        <v>3230582</v>
      </c>
      <c r="BB24" s="195">
        <f t="shared" si="16"/>
        <v>1989.2746305418718</v>
      </c>
      <c r="BC24" s="200"/>
      <c r="BD24" s="200">
        <v>3230582</v>
      </c>
      <c r="BE24" s="200"/>
      <c r="BF24" s="200"/>
      <c r="BG24" s="200"/>
      <c r="BH24" s="200">
        <v>3230582</v>
      </c>
      <c r="BI24" s="192">
        <f t="shared" si="17"/>
        <v>0</v>
      </c>
      <c r="BJ24" s="201">
        <v>2194</v>
      </c>
      <c r="BK24" s="195">
        <f t="shared" si="18"/>
        <v>4299128</v>
      </c>
      <c r="BL24" s="195">
        <f t="shared" si="19"/>
        <v>1959.493163172288</v>
      </c>
      <c r="BM24" s="200"/>
      <c r="BN24" s="200">
        <v>4299128</v>
      </c>
      <c r="BO24" s="200"/>
      <c r="BP24" s="200"/>
      <c r="BQ24" s="200"/>
      <c r="BR24" s="200">
        <v>4299128</v>
      </c>
      <c r="BS24" s="192">
        <f t="shared" si="20"/>
        <v>0</v>
      </c>
      <c r="BT24" s="217">
        <v>1093</v>
      </c>
      <c r="BU24" s="195">
        <f t="shared" si="21"/>
        <v>2711596</v>
      </c>
      <c r="BV24" s="195">
        <f t="shared" si="22"/>
        <v>2480.8746569075938</v>
      </c>
      <c r="BW24" s="215"/>
      <c r="BX24" s="212">
        <v>2711596</v>
      </c>
      <c r="BY24" s="215"/>
      <c r="BZ24" s="212"/>
      <c r="CA24" s="212"/>
      <c r="CB24" s="215">
        <v>2711596</v>
      </c>
      <c r="CC24" s="211">
        <f t="shared" si="23"/>
        <v>0</v>
      </c>
    </row>
    <row r="25" spans="1:81" s="155" customFormat="1" ht="15.95" customHeight="1" x14ac:dyDescent="0.2">
      <c r="A25" s="216" t="s">
        <v>160</v>
      </c>
      <c r="B25" s="201"/>
      <c r="C25" s="195"/>
      <c r="D25" s="195"/>
      <c r="E25" s="200"/>
      <c r="F25" s="200"/>
      <c r="G25" s="200"/>
      <c r="H25" s="200"/>
      <c r="I25" s="200"/>
      <c r="J25" s="200"/>
      <c r="K25" s="197">
        <f t="shared" si="2"/>
        <v>0</v>
      </c>
      <c r="L25" s="202"/>
      <c r="M25" s="195"/>
      <c r="N25" s="195"/>
      <c r="O25" s="200"/>
      <c r="P25" s="200"/>
      <c r="Q25" s="200"/>
      <c r="R25" s="200"/>
      <c r="S25" s="200"/>
      <c r="T25" s="200"/>
      <c r="U25" s="197">
        <f t="shared" si="5"/>
        <v>0</v>
      </c>
      <c r="V25" s="202">
        <v>6</v>
      </c>
      <c r="W25" s="195">
        <f t="shared" si="6"/>
        <v>1500</v>
      </c>
      <c r="X25" s="195">
        <f t="shared" si="7"/>
        <v>250</v>
      </c>
      <c r="Y25" s="200"/>
      <c r="Z25" s="200"/>
      <c r="AA25" s="200">
        <v>1500</v>
      </c>
      <c r="AB25" s="200"/>
      <c r="AC25" s="200"/>
      <c r="AD25" s="200">
        <v>1500</v>
      </c>
      <c r="AE25" s="197">
        <f t="shared" si="8"/>
        <v>0</v>
      </c>
      <c r="AF25" s="202">
        <v>6</v>
      </c>
      <c r="AG25" s="195">
        <f t="shared" si="9"/>
        <v>1500</v>
      </c>
      <c r="AH25" s="195">
        <f t="shared" si="10"/>
        <v>250</v>
      </c>
      <c r="AI25" s="200"/>
      <c r="AJ25" s="200"/>
      <c r="AK25" s="200">
        <v>1500</v>
      </c>
      <c r="AL25" s="200"/>
      <c r="AM25" s="200"/>
      <c r="AN25" s="200">
        <v>1500</v>
      </c>
      <c r="AO25" s="197">
        <f t="shared" si="11"/>
        <v>0</v>
      </c>
      <c r="AP25" s="201">
        <v>1</v>
      </c>
      <c r="AQ25" s="195">
        <f t="shared" si="12"/>
        <v>330</v>
      </c>
      <c r="AR25" s="195">
        <f t="shared" si="13"/>
        <v>330</v>
      </c>
      <c r="AS25" s="200"/>
      <c r="AT25" s="200"/>
      <c r="AU25" s="200">
        <v>330</v>
      </c>
      <c r="AV25" s="200"/>
      <c r="AW25" s="200"/>
      <c r="AX25" s="200">
        <v>330</v>
      </c>
      <c r="AY25" s="192">
        <f t="shared" si="14"/>
        <v>0</v>
      </c>
      <c r="AZ25" s="201">
        <v>4</v>
      </c>
      <c r="BA25" s="195">
        <f t="shared" si="15"/>
        <v>2356</v>
      </c>
      <c r="BB25" s="195">
        <f t="shared" si="16"/>
        <v>589</v>
      </c>
      <c r="BC25" s="200"/>
      <c r="BD25" s="200"/>
      <c r="BE25" s="200">
        <v>2356</v>
      </c>
      <c r="BF25" s="200"/>
      <c r="BG25" s="200"/>
      <c r="BH25" s="200">
        <v>2356</v>
      </c>
      <c r="BI25" s="192">
        <f t="shared" si="17"/>
        <v>0</v>
      </c>
      <c r="BJ25" s="201">
        <v>3</v>
      </c>
      <c r="BK25" s="195">
        <f t="shared" si="18"/>
        <v>1320</v>
      </c>
      <c r="BL25" s="195">
        <f t="shared" si="19"/>
        <v>440</v>
      </c>
      <c r="BM25" s="200"/>
      <c r="BN25" s="200"/>
      <c r="BO25" s="200">
        <v>1320</v>
      </c>
      <c r="BP25" s="200"/>
      <c r="BQ25" s="200"/>
      <c r="BR25" s="200">
        <v>1320</v>
      </c>
      <c r="BS25" s="192">
        <f t="shared" si="20"/>
        <v>0</v>
      </c>
      <c r="BT25" s="217">
        <v>3</v>
      </c>
      <c r="BU25" s="195">
        <f t="shared" si="21"/>
        <v>990</v>
      </c>
      <c r="BV25" s="195">
        <f t="shared" si="22"/>
        <v>330</v>
      </c>
      <c r="BW25" s="215"/>
      <c r="BX25" s="212"/>
      <c r="BY25" s="215">
        <v>990</v>
      </c>
      <c r="BZ25" s="212"/>
      <c r="CA25" s="212"/>
      <c r="CB25" s="215">
        <v>990</v>
      </c>
      <c r="CC25" s="211">
        <f t="shared" si="23"/>
        <v>0</v>
      </c>
    </row>
    <row r="26" spans="1:81" s="155" customFormat="1" ht="15.95" customHeight="1" x14ac:dyDescent="0.2">
      <c r="A26" s="214"/>
      <c r="B26" s="201"/>
      <c r="C26" s="195"/>
      <c r="D26" s="195"/>
      <c r="E26" s="200"/>
      <c r="F26" s="200"/>
      <c r="G26" s="200"/>
      <c r="H26" s="200"/>
      <c r="I26" s="200"/>
      <c r="J26" s="200"/>
      <c r="K26" s="197"/>
      <c r="L26" s="202"/>
      <c r="M26" s="195"/>
      <c r="N26" s="195"/>
      <c r="O26" s="200"/>
      <c r="P26" s="200"/>
      <c r="Q26" s="200"/>
      <c r="R26" s="200"/>
      <c r="S26" s="200"/>
      <c r="T26" s="200"/>
      <c r="U26" s="197"/>
      <c r="V26" s="202"/>
      <c r="W26" s="195"/>
      <c r="X26" s="195"/>
      <c r="Y26" s="200"/>
      <c r="Z26" s="200"/>
      <c r="AA26" s="200"/>
      <c r="AB26" s="200"/>
      <c r="AC26" s="200"/>
      <c r="AD26" s="200"/>
      <c r="AE26" s="197"/>
      <c r="AF26" s="202"/>
      <c r="AG26" s="195"/>
      <c r="AH26" s="195"/>
      <c r="AI26" s="200"/>
      <c r="AJ26" s="200"/>
      <c r="AK26" s="200"/>
      <c r="AL26" s="200"/>
      <c r="AM26" s="200"/>
      <c r="AN26" s="200"/>
      <c r="AO26" s="197"/>
      <c r="AP26" s="201"/>
      <c r="AQ26" s="195"/>
      <c r="AR26" s="195"/>
      <c r="AS26" s="200"/>
      <c r="AT26" s="200"/>
      <c r="AU26" s="200"/>
      <c r="AV26" s="200"/>
      <c r="AW26" s="200"/>
      <c r="AX26" s="200"/>
      <c r="AY26" s="192"/>
      <c r="AZ26" s="201"/>
      <c r="BA26" s="195"/>
      <c r="BB26" s="195"/>
      <c r="BC26" s="200"/>
      <c r="BD26" s="200"/>
      <c r="BE26" s="200"/>
      <c r="BF26" s="200"/>
      <c r="BG26" s="200"/>
      <c r="BH26" s="200"/>
      <c r="BI26" s="192"/>
      <c r="BJ26" s="201"/>
      <c r="BK26" s="195"/>
      <c r="BL26" s="195"/>
      <c r="BM26" s="200"/>
      <c r="BN26" s="200"/>
      <c r="BO26" s="200"/>
      <c r="BP26" s="200"/>
      <c r="BQ26" s="200"/>
      <c r="BR26" s="200"/>
      <c r="BS26" s="192"/>
      <c r="BT26" s="217"/>
      <c r="BU26" s="195">
        <f t="shared" si="21"/>
        <v>0</v>
      </c>
      <c r="BV26" s="195">
        <f t="shared" si="22"/>
        <v>0</v>
      </c>
      <c r="BW26" s="212"/>
      <c r="BX26" s="212"/>
      <c r="BY26" s="215"/>
      <c r="BZ26" s="212"/>
      <c r="CA26" s="212"/>
      <c r="CB26" s="215"/>
      <c r="CC26" s="211">
        <f t="shared" si="23"/>
        <v>0</v>
      </c>
    </row>
    <row r="27" spans="1:81" s="155" customFormat="1" ht="15.95" customHeight="1" x14ac:dyDescent="0.2">
      <c r="A27" s="214"/>
      <c r="B27" s="201"/>
      <c r="C27" s="195"/>
      <c r="D27" s="195"/>
      <c r="E27" s="200"/>
      <c r="F27" s="200"/>
      <c r="G27" s="200"/>
      <c r="H27" s="200"/>
      <c r="I27" s="200"/>
      <c r="J27" s="200"/>
      <c r="K27" s="197"/>
      <c r="L27" s="202"/>
      <c r="M27" s="195"/>
      <c r="N27" s="195"/>
      <c r="O27" s="200"/>
      <c r="P27" s="200"/>
      <c r="Q27" s="200"/>
      <c r="R27" s="200"/>
      <c r="S27" s="200"/>
      <c r="T27" s="200"/>
      <c r="U27" s="197"/>
      <c r="V27" s="202"/>
      <c r="W27" s="195"/>
      <c r="X27" s="195"/>
      <c r="Y27" s="200"/>
      <c r="Z27" s="200"/>
      <c r="AA27" s="200"/>
      <c r="AB27" s="200"/>
      <c r="AC27" s="200"/>
      <c r="AD27" s="200"/>
      <c r="AE27" s="197"/>
      <c r="AF27" s="202"/>
      <c r="AG27" s="195"/>
      <c r="AH27" s="195"/>
      <c r="AI27" s="200"/>
      <c r="AJ27" s="200"/>
      <c r="AK27" s="200"/>
      <c r="AL27" s="200"/>
      <c r="AM27" s="200"/>
      <c r="AN27" s="200"/>
      <c r="AO27" s="197"/>
      <c r="AP27" s="201"/>
      <c r="AQ27" s="195"/>
      <c r="AR27" s="195"/>
      <c r="AS27" s="200"/>
      <c r="AT27" s="200"/>
      <c r="AU27" s="200"/>
      <c r="AV27" s="200"/>
      <c r="AW27" s="200"/>
      <c r="AX27" s="200"/>
      <c r="AY27" s="192"/>
      <c r="AZ27" s="201"/>
      <c r="BA27" s="195"/>
      <c r="BB27" s="195"/>
      <c r="BC27" s="200"/>
      <c r="BD27" s="200"/>
      <c r="BE27" s="200"/>
      <c r="BF27" s="200"/>
      <c r="BG27" s="200"/>
      <c r="BH27" s="200"/>
      <c r="BI27" s="192"/>
      <c r="BJ27" s="201"/>
      <c r="BK27" s="195"/>
      <c r="BL27" s="195"/>
      <c r="BM27" s="200"/>
      <c r="BN27" s="200"/>
      <c r="BO27" s="200"/>
      <c r="BP27" s="200"/>
      <c r="BQ27" s="200"/>
      <c r="BR27" s="200"/>
      <c r="BS27" s="192"/>
      <c r="BT27" s="217"/>
      <c r="BU27" s="195">
        <f t="shared" si="21"/>
        <v>0</v>
      </c>
      <c r="BV27" s="195">
        <f t="shared" si="22"/>
        <v>0</v>
      </c>
      <c r="BW27" s="212"/>
      <c r="BX27" s="212"/>
      <c r="BY27" s="215"/>
      <c r="BZ27" s="212"/>
      <c r="CA27" s="212"/>
      <c r="CB27" s="215"/>
      <c r="CC27" s="211">
        <f t="shared" si="23"/>
        <v>0</v>
      </c>
    </row>
    <row r="28" spans="1:81" s="155" customFormat="1" ht="15.95" customHeight="1" x14ac:dyDescent="0.2">
      <c r="A28" s="214"/>
      <c r="B28" s="201"/>
      <c r="C28" s="195"/>
      <c r="D28" s="195"/>
      <c r="E28" s="200"/>
      <c r="F28" s="200"/>
      <c r="G28" s="200"/>
      <c r="H28" s="200"/>
      <c r="I28" s="200"/>
      <c r="J28" s="200"/>
      <c r="K28" s="197"/>
      <c r="L28" s="202"/>
      <c r="M28" s="195"/>
      <c r="N28" s="195"/>
      <c r="O28" s="200"/>
      <c r="P28" s="200"/>
      <c r="Q28" s="200"/>
      <c r="R28" s="200"/>
      <c r="S28" s="200"/>
      <c r="T28" s="200"/>
      <c r="U28" s="197"/>
      <c r="V28" s="202"/>
      <c r="W28" s="195"/>
      <c r="X28" s="195"/>
      <c r="Y28" s="200"/>
      <c r="Z28" s="200"/>
      <c r="AA28" s="200"/>
      <c r="AB28" s="200"/>
      <c r="AC28" s="200"/>
      <c r="AD28" s="200"/>
      <c r="AE28" s="197"/>
      <c r="AF28" s="202"/>
      <c r="AG28" s="195"/>
      <c r="AH28" s="195"/>
      <c r="AI28" s="200"/>
      <c r="AJ28" s="200"/>
      <c r="AK28" s="200"/>
      <c r="AL28" s="200"/>
      <c r="AM28" s="200"/>
      <c r="AN28" s="200"/>
      <c r="AO28" s="197"/>
      <c r="AP28" s="201"/>
      <c r="AQ28" s="195"/>
      <c r="AR28" s="195"/>
      <c r="AS28" s="200"/>
      <c r="AT28" s="200"/>
      <c r="AU28" s="200"/>
      <c r="AV28" s="200"/>
      <c r="AW28" s="200"/>
      <c r="AX28" s="200"/>
      <c r="AY28" s="192"/>
      <c r="AZ28" s="201"/>
      <c r="BA28" s="195"/>
      <c r="BB28" s="195"/>
      <c r="BC28" s="200"/>
      <c r="BD28" s="200"/>
      <c r="BE28" s="200"/>
      <c r="BF28" s="200"/>
      <c r="BG28" s="200"/>
      <c r="BH28" s="200"/>
      <c r="BI28" s="192"/>
      <c r="BJ28" s="201"/>
      <c r="BK28" s="195"/>
      <c r="BL28" s="195"/>
      <c r="BM28" s="200"/>
      <c r="BN28" s="200"/>
      <c r="BO28" s="200"/>
      <c r="BP28" s="200"/>
      <c r="BQ28" s="200"/>
      <c r="BR28" s="200"/>
      <c r="BS28" s="192"/>
      <c r="BT28" s="217"/>
      <c r="BU28" s="195">
        <f t="shared" si="21"/>
        <v>0</v>
      </c>
      <c r="BV28" s="195">
        <f t="shared" si="22"/>
        <v>0</v>
      </c>
      <c r="BW28" s="212"/>
      <c r="BX28" s="212"/>
      <c r="BY28" s="212"/>
      <c r="BZ28" s="212"/>
      <c r="CA28" s="212"/>
      <c r="CB28" s="215"/>
      <c r="CC28" s="211">
        <f t="shared" si="23"/>
        <v>0</v>
      </c>
    </row>
    <row r="29" spans="1:81" s="155" customFormat="1" ht="15.95" customHeight="1" x14ac:dyDescent="0.2">
      <c r="A29" s="214"/>
      <c r="B29" s="201"/>
      <c r="C29" s="195"/>
      <c r="D29" s="195"/>
      <c r="E29" s="200"/>
      <c r="F29" s="200"/>
      <c r="G29" s="200"/>
      <c r="H29" s="200"/>
      <c r="I29" s="200"/>
      <c r="J29" s="200"/>
      <c r="K29" s="197">
        <f>IF(J29=0,0,(IF(E29&lt;=J29,E29,J29)))</f>
        <v>0</v>
      </c>
      <c r="L29" s="202"/>
      <c r="M29" s="195"/>
      <c r="N29" s="195"/>
      <c r="O29" s="200"/>
      <c r="P29" s="200"/>
      <c r="Q29" s="200"/>
      <c r="R29" s="200"/>
      <c r="S29" s="200"/>
      <c r="T29" s="200"/>
      <c r="U29" s="197">
        <f>IF(T29=0,0,(IF(O29&lt;=T29,O29,T29)))</f>
        <v>0</v>
      </c>
      <c r="V29" s="202"/>
      <c r="W29" s="195">
        <f>SUM(Y29:AC29)</f>
        <v>0</v>
      </c>
      <c r="X29" s="195">
        <f>IFERROR(W29/V29,0)</f>
        <v>0</v>
      </c>
      <c r="Y29" s="200"/>
      <c r="Z29" s="200"/>
      <c r="AA29" s="200"/>
      <c r="AB29" s="200"/>
      <c r="AC29" s="200"/>
      <c r="AD29" s="200"/>
      <c r="AE29" s="197">
        <f>IF(AD29=0,0,(IF(Y29&lt;=AD29,Y29,AD29)))</f>
        <v>0</v>
      </c>
      <c r="AF29" s="202"/>
      <c r="AG29" s="195">
        <f>SUM(AI29:AM29)</f>
        <v>0</v>
      </c>
      <c r="AH29" s="195">
        <f>IFERROR(AG29/AF29,0)</f>
        <v>0</v>
      </c>
      <c r="AI29" s="200"/>
      <c r="AJ29" s="200"/>
      <c r="AK29" s="200"/>
      <c r="AL29" s="200"/>
      <c r="AM29" s="200"/>
      <c r="AN29" s="200"/>
      <c r="AO29" s="197">
        <f>IF(AN29=0,0,(IF(AI29&lt;=AN29,AI29,AN29)))</f>
        <v>0</v>
      </c>
      <c r="AP29" s="201"/>
      <c r="AQ29" s="195">
        <f>SUM(AS29:AW29)</f>
        <v>0</v>
      </c>
      <c r="AR29" s="195">
        <f>IFERROR(AQ29/AP29,0)</f>
        <v>0</v>
      </c>
      <c r="AS29" s="200"/>
      <c r="AT29" s="200"/>
      <c r="AU29" s="200"/>
      <c r="AV29" s="200"/>
      <c r="AW29" s="200"/>
      <c r="AX29" s="200"/>
      <c r="AY29" s="192">
        <f>IF(AX29=0,0,(IF(AS29&lt;=AX29,AS29,AX29)))</f>
        <v>0</v>
      </c>
      <c r="AZ29" s="201"/>
      <c r="BA29" s="195">
        <f>SUM(BC29:BG29)</f>
        <v>0</v>
      </c>
      <c r="BB29" s="195">
        <f>IFERROR(BA29/AZ29,0)</f>
        <v>0</v>
      </c>
      <c r="BC29" s="200"/>
      <c r="BD29" s="200"/>
      <c r="BE29" s="200"/>
      <c r="BF29" s="200"/>
      <c r="BG29" s="200"/>
      <c r="BH29" s="200"/>
      <c r="BI29" s="192">
        <f>IF(BH29=0,0,(IF(BC29&lt;=BH29,BC29,BH29)))</f>
        <v>0</v>
      </c>
      <c r="BJ29" s="201"/>
      <c r="BK29" s="195">
        <f>SUM(BM29:BQ29)</f>
        <v>0</v>
      </c>
      <c r="BL29" s="195">
        <f>IFERROR(BK29/BJ29,0)</f>
        <v>0</v>
      </c>
      <c r="BM29" s="200"/>
      <c r="BN29" s="200"/>
      <c r="BO29" s="200"/>
      <c r="BP29" s="200"/>
      <c r="BQ29" s="200"/>
      <c r="BR29" s="200"/>
      <c r="BS29" s="192">
        <f>IF(BR29=0,0,(IF(BM29&lt;=BR29,BM29,BR29)))</f>
        <v>0</v>
      </c>
      <c r="BT29" s="213"/>
      <c r="BU29" s="195">
        <f t="shared" si="21"/>
        <v>0</v>
      </c>
      <c r="BV29" s="195">
        <f t="shared" si="22"/>
        <v>0</v>
      </c>
      <c r="BW29" s="212"/>
      <c r="BX29" s="212"/>
      <c r="BY29" s="212"/>
      <c r="BZ29" s="212"/>
      <c r="CA29" s="212"/>
      <c r="CB29" s="212"/>
      <c r="CC29" s="211">
        <f t="shared" si="23"/>
        <v>0</v>
      </c>
    </row>
    <row r="30" spans="1:81" s="155" customFormat="1" ht="15.95" customHeight="1" x14ac:dyDescent="0.2">
      <c r="A30" s="214"/>
      <c r="B30" s="201"/>
      <c r="C30" s="195"/>
      <c r="D30" s="195"/>
      <c r="E30" s="200"/>
      <c r="F30" s="200"/>
      <c r="G30" s="200"/>
      <c r="H30" s="200"/>
      <c r="I30" s="200"/>
      <c r="J30" s="200"/>
      <c r="K30" s="197">
        <f>IF(J30=0,0,(IF(E30&lt;=J30,E30,J30)))</f>
        <v>0</v>
      </c>
      <c r="L30" s="202"/>
      <c r="M30" s="195"/>
      <c r="N30" s="195"/>
      <c r="O30" s="200"/>
      <c r="P30" s="200"/>
      <c r="Q30" s="200"/>
      <c r="R30" s="200"/>
      <c r="S30" s="200"/>
      <c r="T30" s="200"/>
      <c r="U30" s="197">
        <f>IF(T30=0,0,(IF(O30&lt;=T30,O30,T30)))</f>
        <v>0</v>
      </c>
      <c r="V30" s="202"/>
      <c r="W30" s="195">
        <f>SUM(Y30:AC30)</f>
        <v>0</v>
      </c>
      <c r="X30" s="195">
        <f>IFERROR(W30/V30,0)</f>
        <v>0</v>
      </c>
      <c r="Y30" s="200"/>
      <c r="Z30" s="200"/>
      <c r="AA30" s="200"/>
      <c r="AB30" s="200"/>
      <c r="AC30" s="200"/>
      <c r="AD30" s="200"/>
      <c r="AE30" s="197">
        <f>IF(AD30=0,0,(IF(Y30&lt;=AD30,Y30,AD30)))</f>
        <v>0</v>
      </c>
      <c r="AF30" s="202"/>
      <c r="AG30" s="195">
        <f>SUM(AI30:AM30)</f>
        <v>0</v>
      </c>
      <c r="AH30" s="195">
        <f>IFERROR(AG30/AF30,0)</f>
        <v>0</v>
      </c>
      <c r="AI30" s="200"/>
      <c r="AJ30" s="200"/>
      <c r="AK30" s="200"/>
      <c r="AL30" s="200"/>
      <c r="AM30" s="200"/>
      <c r="AN30" s="200"/>
      <c r="AO30" s="197">
        <f>IF(AN30=0,0,(IF(AI30&lt;=AN30,AI30,AN30)))</f>
        <v>0</v>
      </c>
      <c r="AP30" s="201"/>
      <c r="AQ30" s="195">
        <f>SUM(AS30:AW30)</f>
        <v>0</v>
      </c>
      <c r="AR30" s="195">
        <f>IFERROR(AQ30/AP30,0)</f>
        <v>0</v>
      </c>
      <c r="AS30" s="200"/>
      <c r="AT30" s="200"/>
      <c r="AU30" s="200"/>
      <c r="AV30" s="200"/>
      <c r="AW30" s="200"/>
      <c r="AX30" s="200"/>
      <c r="AY30" s="192">
        <f>IF(AX30=0,0,(IF(AS30&lt;=AX30,AS30,AX30)))</f>
        <v>0</v>
      </c>
      <c r="AZ30" s="201"/>
      <c r="BA30" s="195">
        <f>SUM(BC30:BG30)</f>
        <v>0</v>
      </c>
      <c r="BB30" s="195">
        <f>IFERROR(BA30/AZ30,0)</f>
        <v>0</v>
      </c>
      <c r="BC30" s="200"/>
      <c r="BD30" s="200"/>
      <c r="BE30" s="200"/>
      <c r="BF30" s="200"/>
      <c r="BG30" s="200"/>
      <c r="BH30" s="200"/>
      <c r="BI30" s="192">
        <f>IF(BH30=0,0,(IF(BC30&lt;=BH30,BC30,BH30)))</f>
        <v>0</v>
      </c>
      <c r="BJ30" s="201"/>
      <c r="BK30" s="195">
        <f>SUM(BM30:BQ30)</f>
        <v>0</v>
      </c>
      <c r="BL30" s="195">
        <f>IFERROR(BK30/BJ30,0)</f>
        <v>0</v>
      </c>
      <c r="BM30" s="200"/>
      <c r="BN30" s="200"/>
      <c r="BO30" s="200"/>
      <c r="BP30" s="200"/>
      <c r="BQ30" s="200"/>
      <c r="BR30" s="200"/>
      <c r="BS30" s="192">
        <f>IF(BR30=0,0,(IF(BM30&lt;=BR30,BM30,BR30)))</f>
        <v>0</v>
      </c>
      <c r="BT30" s="213"/>
      <c r="BU30" s="195">
        <f t="shared" si="21"/>
        <v>0</v>
      </c>
      <c r="BV30" s="195">
        <f t="shared" si="22"/>
        <v>0</v>
      </c>
      <c r="BW30" s="212"/>
      <c r="BX30" s="212"/>
      <c r="BY30" s="212"/>
      <c r="BZ30" s="212"/>
      <c r="CA30" s="212"/>
      <c r="CB30" s="212"/>
      <c r="CC30" s="211">
        <f t="shared" si="23"/>
        <v>0</v>
      </c>
    </row>
    <row r="31" spans="1:81" s="155" customFormat="1" ht="15.95" customHeight="1" x14ac:dyDescent="0.2">
      <c r="A31" s="214"/>
      <c r="B31" s="201"/>
      <c r="C31" s="195"/>
      <c r="D31" s="195"/>
      <c r="E31" s="200"/>
      <c r="F31" s="200"/>
      <c r="G31" s="200"/>
      <c r="H31" s="200"/>
      <c r="I31" s="200"/>
      <c r="J31" s="200"/>
      <c r="K31" s="197">
        <f>IF(J31=0,0,(IF(E31&lt;=J31,E31,J31)))</f>
        <v>0</v>
      </c>
      <c r="L31" s="202"/>
      <c r="M31" s="195"/>
      <c r="N31" s="195"/>
      <c r="O31" s="200"/>
      <c r="P31" s="200"/>
      <c r="Q31" s="200"/>
      <c r="R31" s="200"/>
      <c r="S31" s="200"/>
      <c r="T31" s="200"/>
      <c r="U31" s="197">
        <f>IF(T31=0,0,(IF(O31&lt;=T31,O31,T31)))</f>
        <v>0</v>
      </c>
      <c r="V31" s="202"/>
      <c r="W31" s="195">
        <f>SUM(Y31:AC31)</f>
        <v>0</v>
      </c>
      <c r="X31" s="195">
        <f>IFERROR(W31/V31,0)</f>
        <v>0</v>
      </c>
      <c r="Y31" s="200"/>
      <c r="Z31" s="200"/>
      <c r="AA31" s="200"/>
      <c r="AB31" s="200"/>
      <c r="AC31" s="200"/>
      <c r="AD31" s="200"/>
      <c r="AE31" s="197">
        <f>IF(AD31=0,0,(IF(Y31&lt;=AD31,Y31,AD31)))</f>
        <v>0</v>
      </c>
      <c r="AF31" s="202"/>
      <c r="AG31" s="195">
        <f>SUM(AI31:AM31)</f>
        <v>0</v>
      </c>
      <c r="AH31" s="195">
        <f>IFERROR(AG31/AF31,0)</f>
        <v>0</v>
      </c>
      <c r="AI31" s="200"/>
      <c r="AJ31" s="200"/>
      <c r="AK31" s="200"/>
      <c r="AL31" s="200"/>
      <c r="AM31" s="200"/>
      <c r="AN31" s="200"/>
      <c r="AO31" s="197">
        <f>IF(AN31=0,0,(IF(AI31&lt;=AN31,AI31,AN31)))</f>
        <v>0</v>
      </c>
      <c r="AP31" s="201"/>
      <c r="AQ31" s="195">
        <f>SUM(AS31:AW31)</f>
        <v>0</v>
      </c>
      <c r="AR31" s="195">
        <f>IFERROR(AQ31/AP31,0)</f>
        <v>0</v>
      </c>
      <c r="AS31" s="200"/>
      <c r="AT31" s="200"/>
      <c r="AU31" s="200"/>
      <c r="AV31" s="200"/>
      <c r="AW31" s="200"/>
      <c r="AX31" s="200"/>
      <c r="AY31" s="192">
        <f>IF(AX31=0,0,(IF(AS31&lt;=AX31,AS31,AX31)))</f>
        <v>0</v>
      </c>
      <c r="AZ31" s="201"/>
      <c r="BA31" s="195">
        <f>SUM(BC31:BG31)</f>
        <v>0</v>
      </c>
      <c r="BB31" s="195">
        <f>IFERROR(BA31/AZ31,0)</f>
        <v>0</v>
      </c>
      <c r="BC31" s="200"/>
      <c r="BD31" s="200"/>
      <c r="BE31" s="200"/>
      <c r="BF31" s="200"/>
      <c r="BG31" s="200"/>
      <c r="BH31" s="200"/>
      <c r="BI31" s="192">
        <f>IF(BH31=0,0,(IF(BC31&lt;=BH31,BC31,BH31)))</f>
        <v>0</v>
      </c>
      <c r="BJ31" s="201"/>
      <c r="BK31" s="195">
        <f>SUM(BM31:BQ31)</f>
        <v>0</v>
      </c>
      <c r="BL31" s="195">
        <f>IFERROR(BK31/BJ31,0)</f>
        <v>0</v>
      </c>
      <c r="BM31" s="200"/>
      <c r="BN31" s="200"/>
      <c r="BO31" s="200"/>
      <c r="BP31" s="200"/>
      <c r="BQ31" s="200"/>
      <c r="BR31" s="200"/>
      <c r="BS31" s="192">
        <f>IF(BR31=0,0,(IF(BM31&lt;=BR31,BM31,BR31)))</f>
        <v>0</v>
      </c>
      <c r="BT31" s="213"/>
      <c r="BU31" s="195">
        <f t="shared" si="21"/>
        <v>0</v>
      </c>
      <c r="BV31" s="195">
        <f t="shared" si="22"/>
        <v>0</v>
      </c>
      <c r="BW31" s="212"/>
      <c r="BX31" s="212"/>
      <c r="BY31" s="212"/>
      <c r="BZ31" s="212"/>
      <c r="CA31" s="212"/>
      <c r="CB31" s="212"/>
      <c r="CC31" s="211">
        <f t="shared" si="23"/>
        <v>0</v>
      </c>
    </row>
    <row r="32" spans="1:81" s="155" customFormat="1" ht="15.95" customHeight="1" x14ac:dyDescent="0.2">
      <c r="A32" s="214"/>
      <c r="B32" s="201"/>
      <c r="C32" s="195"/>
      <c r="D32" s="195"/>
      <c r="E32" s="200"/>
      <c r="F32" s="200"/>
      <c r="G32" s="200"/>
      <c r="H32" s="200"/>
      <c r="I32" s="200"/>
      <c r="J32" s="200"/>
      <c r="K32" s="197">
        <f>IF(J32=0,0,(IF(E32&lt;=J32,E32,J32)))</f>
        <v>0</v>
      </c>
      <c r="L32" s="202"/>
      <c r="M32" s="195"/>
      <c r="N32" s="195"/>
      <c r="O32" s="200"/>
      <c r="P32" s="200"/>
      <c r="Q32" s="200"/>
      <c r="R32" s="200"/>
      <c r="S32" s="200"/>
      <c r="T32" s="200"/>
      <c r="U32" s="197">
        <f>IF(T32=0,0,(IF(O32&lt;=T32,O32,T32)))</f>
        <v>0</v>
      </c>
      <c r="V32" s="202"/>
      <c r="W32" s="195">
        <f>SUM(Y32:AC32)</f>
        <v>0</v>
      </c>
      <c r="X32" s="195">
        <f>IFERROR(W32/V32,0)</f>
        <v>0</v>
      </c>
      <c r="Y32" s="200"/>
      <c r="Z32" s="200"/>
      <c r="AA32" s="200"/>
      <c r="AB32" s="200"/>
      <c r="AC32" s="200"/>
      <c r="AD32" s="200"/>
      <c r="AE32" s="197">
        <f>IF(AD32=0,0,(IF(Y32&lt;=AD32,Y32,AD32)))</f>
        <v>0</v>
      </c>
      <c r="AF32" s="202"/>
      <c r="AG32" s="195">
        <f>SUM(AI32:AM32)</f>
        <v>0</v>
      </c>
      <c r="AH32" s="195">
        <f>IFERROR(AG32/AF32,0)</f>
        <v>0</v>
      </c>
      <c r="AI32" s="200"/>
      <c r="AJ32" s="200"/>
      <c r="AK32" s="200"/>
      <c r="AL32" s="200"/>
      <c r="AM32" s="200"/>
      <c r="AN32" s="200"/>
      <c r="AO32" s="197">
        <f>IF(AN32=0,0,(IF(AI32&lt;=AN32,AI32,AN32)))</f>
        <v>0</v>
      </c>
      <c r="AP32" s="201"/>
      <c r="AQ32" s="195">
        <f>SUM(AS32:AW32)</f>
        <v>0</v>
      </c>
      <c r="AR32" s="195">
        <f>IFERROR(AQ32/AP32,0)</f>
        <v>0</v>
      </c>
      <c r="AS32" s="200"/>
      <c r="AT32" s="200"/>
      <c r="AU32" s="200"/>
      <c r="AV32" s="200"/>
      <c r="AW32" s="200"/>
      <c r="AX32" s="200"/>
      <c r="AY32" s="192">
        <f>IF(AX32=0,0,(IF(AS32&lt;=AX32,AS32,AX32)))</f>
        <v>0</v>
      </c>
      <c r="AZ32" s="201"/>
      <c r="BA32" s="195">
        <f>SUM(BC32:BG32)</f>
        <v>0</v>
      </c>
      <c r="BB32" s="195">
        <f>IFERROR(BA32/AZ32,0)</f>
        <v>0</v>
      </c>
      <c r="BC32" s="200"/>
      <c r="BD32" s="200"/>
      <c r="BE32" s="200"/>
      <c r="BF32" s="200"/>
      <c r="BG32" s="200"/>
      <c r="BH32" s="200"/>
      <c r="BI32" s="192">
        <f>IF(BH32=0,0,(IF(BC32&lt;=BH32,BC32,BH32)))</f>
        <v>0</v>
      </c>
      <c r="BJ32" s="201"/>
      <c r="BK32" s="195">
        <f>SUM(BM32:BQ32)</f>
        <v>0</v>
      </c>
      <c r="BL32" s="195">
        <f>IFERROR(BK32/BJ32,0)</f>
        <v>0</v>
      </c>
      <c r="BM32" s="200"/>
      <c r="BN32" s="200"/>
      <c r="BO32" s="200"/>
      <c r="BP32" s="200"/>
      <c r="BQ32" s="200"/>
      <c r="BR32" s="200"/>
      <c r="BS32" s="192">
        <f>IF(BR32=0,0,(IF(BM32&lt;=BR32,BM32,BR32)))</f>
        <v>0</v>
      </c>
      <c r="BT32" s="213"/>
      <c r="BU32" s="195">
        <f t="shared" si="21"/>
        <v>0</v>
      </c>
      <c r="BV32" s="195">
        <f t="shared" si="22"/>
        <v>0</v>
      </c>
      <c r="BW32" s="212"/>
      <c r="BX32" s="212"/>
      <c r="BY32" s="212"/>
      <c r="BZ32" s="212"/>
      <c r="CA32" s="212"/>
      <c r="CB32" s="212"/>
      <c r="CC32" s="211">
        <f t="shared" si="23"/>
        <v>0</v>
      </c>
    </row>
    <row r="33" spans="1:81" s="155" customFormat="1" ht="15.95" customHeight="1" x14ac:dyDescent="0.2">
      <c r="A33" s="214"/>
      <c r="B33" s="201"/>
      <c r="C33" s="195"/>
      <c r="D33" s="195"/>
      <c r="E33" s="200"/>
      <c r="F33" s="200"/>
      <c r="G33" s="200"/>
      <c r="H33" s="200"/>
      <c r="I33" s="200"/>
      <c r="J33" s="200"/>
      <c r="K33" s="197">
        <f>IF(J33=0,0,(IF(E33&lt;=J33,E33,J33)))</f>
        <v>0</v>
      </c>
      <c r="L33" s="202"/>
      <c r="M33" s="195"/>
      <c r="N33" s="195"/>
      <c r="O33" s="200"/>
      <c r="P33" s="200"/>
      <c r="Q33" s="200"/>
      <c r="R33" s="200"/>
      <c r="S33" s="200"/>
      <c r="T33" s="200"/>
      <c r="U33" s="197">
        <f>IF(T33=0,0,(IF(O33&lt;=T33,O33,T33)))</f>
        <v>0</v>
      </c>
      <c r="V33" s="202"/>
      <c r="W33" s="195">
        <f>SUM(Y33:AC33)</f>
        <v>0</v>
      </c>
      <c r="X33" s="195">
        <f>IFERROR(W33/V33,0)</f>
        <v>0</v>
      </c>
      <c r="Y33" s="200"/>
      <c r="Z33" s="200"/>
      <c r="AA33" s="200"/>
      <c r="AB33" s="200"/>
      <c r="AC33" s="200"/>
      <c r="AD33" s="200"/>
      <c r="AE33" s="197">
        <f>IF(AD33=0,0,(IF(Y33&lt;=AD33,Y33,AD33)))</f>
        <v>0</v>
      </c>
      <c r="AF33" s="202"/>
      <c r="AG33" s="195">
        <f>SUM(AI33:AM33)</f>
        <v>0</v>
      </c>
      <c r="AH33" s="195">
        <f>IFERROR(AG33/AF33,0)</f>
        <v>0</v>
      </c>
      <c r="AI33" s="200"/>
      <c r="AJ33" s="200"/>
      <c r="AK33" s="200"/>
      <c r="AL33" s="200"/>
      <c r="AM33" s="200"/>
      <c r="AN33" s="200"/>
      <c r="AO33" s="197">
        <f>IF(AN33=0,0,(IF(AI33&lt;=AN33,AI33,AN33)))</f>
        <v>0</v>
      </c>
      <c r="AP33" s="201"/>
      <c r="AQ33" s="195">
        <f>SUM(AS33:AW33)</f>
        <v>0</v>
      </c>
      <c r="AR33" s="195">
        <f>IFERROR(AQ33/AP33,0)</f>
        <v>0</v>
      </c>
      <c r="AS33" s="200"/>
      <c r="AT33" s="200"/>
      <c r="AU33" s="200"/>
      <c r="AV33" s="200"/>
      <c r="AW33" s="200"/>
      <c r="AX33" s="200"/>
      <c r="AY33" s="192">
        <f>IF(AX33=0,0,(IF(AS33&lt;=AX33,AS33,AX33)))</f>
        <v>0</v>
      </c>
      <c r="AZ33" s="201"/>
      <c r="BA33" s="195">
        <f>SUM(BC33:BG33)</f>
        <v>0</v>
      </c>
      <c r="BB33" s="195">
        <f>IFERROR(BA33/AZ33,0)</f>
        <v>0</v>
      </c>
      <c r="BC33" s="200"/>
      <c r="BD33" s="200"/>
      <c r="BE33" s="200"/>
      <c r="BF33" s="200"/>
      <c r="BG33" s="200"/>
      <c r="BH33" s="200"/>
      <c r="BI33" s="192">
        <f>IF(BH33=0,0,(IF(BC33&lt;=BH33,BC33,BH33)))</f>
        <v>0</v>
      </c>
      <c r="BJ33" s="201"/>
      <c r="BK33" s="195">
        <f>SUM(BM33:BQ33)</f>
        <v>0</v>
      </c>
      <c r="BL33" s="195">
        <f>IFERROR(BK33/BJ33,0)</f>
        <v>0</v>
      </c>
      <c r="BM33" s="200"/>
      <c r="BN33" s="200"/>
      <c r="BO33" s="200"/>
      <c r="BP33" s="200"/>
      <c r="BQ33" s="200"/>
      <c r="BR33" s="200"/>
      <c r="BS33" s="192">
        <f>IF(BR33=0,0,(IF(BM33&lt;=BR33,BM33,BR33)))</f>
        <v>0</v>
      </c>
      <c r="BT33" s="213"/>
      <c r="BU33" s="195">
        <f t="shared" si="21"/>
        <v>0</v>
      </c>
      <c r="BV33" s="195">
        <f t="shared" si="22"/>
        <v>0</v>
      </c>
      <c r="BW33" s="212"/>
      <c r="BX33" s="212"/>
      <c r="BY33" s="212"/>
      <c r="BZ33" s="212"/>
      <c r="CA33" s="212"/>
      <c r="CB33" s="212"/>
      <c r="CC33" s="211">
        <f t="shared" si="23"/>
        <v>0</v>
      </c>
    </row>
    <row r="34" spans="1:81" ht="15.95" customHeight="1" x14ac:dyDescent="0.2">
      <c r="A34" s="210" t="s">
        <v>109</v>
      </c>
      <c r="B34" s="201"/>
      <c r="C34" s="195"/>
      <c r="D34" s="195"/>
      <c r="E34" s="200"/>
      <c r="F34" s="200"/>
      <c r="G34" s="200"/>
      <c r="H34" s="200"/>
      <c r="I34" s="200"/>
      <c r="J34" s="200"/>
      <c r="K34" s="208"/>
      <c r="L34" s="209"/>
      <c r="M34" s="195"/>
      <c r="N34" s="195"/>
      <c r="O34" s="206"/>
      <c r="P34" s="206"/>
      <c r="Q34" s="206"/>
      <c r="R34" s="206"/>
      <c r="S34" s="206"/>
      <c r="T34" s="206"/>
      <c r="U34" s="208"/>
      <c r="V34" s="209"/>
      <c r="W34" s="195"/>
      <c r="X34" s="195"/>
      <c r="Y34" s="206"/>
      <c r="Z34" s="206"/>
      <c r="AA34" s="206"/>
      <c r="AB34" s="206"/>
      <c r="AC34" s="206"/>
      <c r="AD34" s="206"/>
      <c r="AE34" s="208"/>
      <c r="AF34" s="209"/>
      <c r="AG34" s="195"/>
      <c r="AH34" s="195"/>
      <c r="AI34" s="206"/>
      <c r="AJ34" s="206"/>
      <c r="AK34" s="206"/>
      <c r="AL34" s="206"/>
      <c r="AM34" s="206"/>
      <c r="AN34" s="206"/>
      <c r="AO34" s="208"/>
      <c r="AP34" s="207"/>
      <c r="AQ34" s="195"/>
      <c r="AR34" s="195"/>
      <c r="AS34" s="206"/>
      <c r="AT34" s="206"/>
      <c r="AU34" s="206"/>
      <c r="AV34" s="206"/>
      <c r="AW34" s="206"/>
      <c r="AX34" s="206"/>
      <c r="AY34" s="205"/>
      <c r="AZ34" s="207"/>
      <c r="BA34" s="195"/>
      <c r="BB34" s="195"/>
      <c r="BC34" s="206"/>
      <c r="BD34" s="206"/>
      <c r="BE34" s="206"/>
      <c r="BF34" s="206"/>
      <c r="BG34" s="206"/>
      <c r="BH34" s="206"/>
      <c r="BI34" s="205"/>
      <c r="BJ34" s="207"/>
      <c r="BK34" s="195"/>
      <c r="BL34" s="195"/>
      <c r="BM34" s="206"/>
      <c r="BN34" s="206"/>
      <c r="BO34" s="206"/>
      <c r="BP34" s="206"/>
      <c r="BQ34" s="206"/>
      <c r="BR34" s="206"/>
      <c r="BS34" s="205"/>
      <c r="BT34" s="207"/>
      <c r="BU34" s="195"/>
      <c r="BV34" s="195"/>
      <c r="BW34" s="206"/>
      <c r="BX34" s="206"/>
      <c r="BY34" s="206"/>
      <c r="BZ34" s="206"/>
      <c r="CA34" s="206"/>
      <c r="CB34" s="206"/>
      <c r="CC34" s="205"/>
    </row>
    <row r="35" spans="1:81" s="155" customFormat="1" ht="15.95" customHeight="1" x14ac:dyDescent="0.2">
      <c r="A35" s="204" t="s">
        <v>132</v>
      </c>
      <c r="B35" s="196">
        <f>SUM(B$10:B34)</f>
        <v>20610</v>
      </c>
      <c r="C35" s="195">
        <f>SUM(C$10:C34)</f>
        <v>65277425.75</v>
      </c>
      <c r="D35" s="195">
        <f>IFERROR(C35/B35,0)</f>
        <v>3167.2695657447839</v>
      </c>
      <c r="E35" s="193">
        <f>SUM(E$10:E34)</f>
        <v>147755.75</v>
      </c>
      <c r="F35" s="193">
        <f>SUM(F$10:F34)</f>
        <v>5782938</v>
      </c>
      <c r="G35" s="193">
        <f>SUM(G$10:G34)</f>
        <v>3265598</v>
      </c>
      <c r="H35" s="193">
        <f>SUM(H$10:H34)</f>
        <v>46456119</v>
      </c>
      <c r="I35" s="193">
        <f>SUM(I$10:I34)</f>
        <v>9625015</v>
      </c>
      <c r="J35" s="193">
        <f>SUM(J$10:J34)</f>
        <v>53628716</v>
      </c>
      <c r="K35" s="197">
        <f>SUM(K$10:K34)</f>
        <v>0</v>
      </c>
      <c r="L35" s="198">
        <f>SUM(L$10:L34)</f>
        <v>20081</v>
      </c>
      <c r="M35" s="195">
        <f>SUM(M$10:M34)</f>
        <v>57774401.950000003</v>
      </c>
      <c r="N35" s="195">
        <f>IFERROR(M35/L35,0)</f>
        <v>2877.0679722125392</v>
      </c>
      <c r="O35" s="193">
        <f>SUM(O$10:O34)</f>
        <v>594543.94999999995</v>
      </c>
      <c r="P35" s="193">
        <f>SUM(P$10:P34)</f>
        <v>6445453</v>
      </c>
      <c r="Q35" s="193">
        <f>SUM(Q$10:Q34)</f>
        <v>3676585</v>
      </c>
      <c r="R35" s="193">
        <f>SUM(R$10:R34)</f>
        <v>47029820</v>
      </c>
      <c r="S35" s="193">
        <f>SUM(S$10:S34)</f>
        <v>28000</v>
      </c>
      <c r="T35" s="193">
        <f>SUM(T$10:T34)</f>
        <v>50418042</v>
      </c>
      <c r="U35" s="197">
        <f>SUM(U$10:U34)</f>
        <v>450033.67</v>
      </c>
      <c r="V35" s="198">
        <f>SUM(V$10:V34)</f>
        <v>22803</v>
      </c>
      <c r="W35" s="195">
        <f>SUM(W$10:W34)</f>
        <v>63063247</v>
      </c>
      <c r="X35" s="195">
        <f>IFERROR(W35/V35,0)</f>
        <v>2765.5679954391967</v>
      </c>
      <c r="Y35" s="193">
        <f>SUM(Y$10:Y34)</f>
        <v>848468</v>
      </c>
      <c r="Z35" s="193">
        <f>SUM(Z$10:Z34)</f>
        <v>6746420</v>
      </c>
      <c r="AA35" s="193">
        <f>SUM(AA$10:AA34)</f>
        <v>4140958</v>
      </c>
      <c r="AB35" s="193">
        <f>SUM(AB$10:AB34)</f>
        <v>51301401</v>
      </c>
      <c r="AC35" s="193">
        <f>SUM(AC$10:AC34)</f>
        <v>26000</v>
      </c>
      <c r="AD35" s="193">
        <f>SUM(AD$10:AD34)</f>
        <v>54859952</v>
      </c>
      <c r="AE35" s="197">
        <f>SUM(AE$10:AE34)</f>
        <v>703004</v>
      </c>
      <c r="AF35" s="198">
        <f>SUM(AF$10:AF34)</f>
        <v>19203</v>
      </c>
      <c r="AG35" s="195">
        <f>SUM(AG$10:AG34)</f>
        <v>57439123</v>
      </c>
      <c r="AH35" s="195">
        <f>IFERROR(AG35/AF35,0)</f>
        <v>2991.1536218299225</v>
      </c>
      <c r="AI35" s="193">
        <f>SUM(AI$10:AI34)</f>
        <v>649598</v>
      </c>
      <c r="AJ35" s="193">
        <f>SUM(AJ$10:AJ34)</f>
        <v>5283858</v>
      </c>
      <c r="AK35" s="193">
        <f>SUM(AK$10:AK34)</f>
        <v>4331030</v>
      </c>
      <c r="AL35" s="193">
        <f>SUM(AL$10:AL34)</f>
        <v>47126637</v>
      </c>
      <c r="AM35" s="193">
        <f>SUM(AM$10:AM34)</f>
        <v>48000</v>
      </c>
      <c r="AN35" s="193">
        <f>SUM(AN$10:AN34)</f>
        <v>50107525</v>
      </c>
      <c r="AO35" s="197">
        <f>SUM(AO$10:AO34)</f>
        <v>645566</v>
      </c>
      <c r="AP35" s="196">
        <f>SUM(AP$10:AP34)</f>
        <v>17915</v>
      </c>
      <c r="AQ35" s="195">
        <f>SUM(AQ$10:AQ34)</f>
        <v>54441294</v>
      </c>
      <c r="AR35" s="195">
        <f>IFERROR(AQ35/AP35,0)</f>
        <v>3038.8665364219928</v>
      </c>
      <c r="AS35" s="193">
        <f>SUM(AS$10:AS34)</f>
        <v>596440</v>
      </c>
      <c r="AT35" s="193">
        <f>SUM(AT$10:AT34)</f>
        <v>5429298</v>
      </c>
      <c r="AU35" s="193">
        <f>SUM(AU$10:AU34)</f>
        <v>4692871</v>
      </c>
      <c r="AV35" s="193">
        <f>SUM(AV$10:AV34)</f>
        <v>43682061</v>
      </c>
      <c r="AW35" s="193">
        <f>SUM(AW$10:AW34)</f>
        <v>40624</v>
      </c>
      <c r="AX35" s="193">
        <f>SUM(AX$10:AX34)</f>
        <v>47598074</v>
      </c>
      <c r="AY35" s="192">
        <f>SUM(AY$10:AY34)</f>
        <v>596387</v>
      </c>
      <c r="AZ35" s="196">
        <f>SUM(AZ$10:AZ34)</f>
        <v>18335</v>
      </c>
      <c r="BA35" s="195">
        <f>SUM(BA$10:BA34)</f>
        <v>53732889</v>
      </c>
      <c r="BB35" s="195">
        <f>IFERROR(BA35/AZ35,0)</f>
        <v>2930.6184346877558</v>
      </c>
      <c r="BC35" s="193">
        <f>SUM(BC$10:BC34)</f>
        <v>82085</v>
      </c>
      <c r="BD35" s="193">
        <f>SUM(BD$10:BD34)</f>
        <v>7140111</v>
      </c>
      <c r="BE35" s="193">
        <f>SUM(BE$10:BE34)</f>
        <v>5173547</v>
      </c>
      <c r="BF35" s="193">
        <f>SUM(BF$10:BF34)</f>
        <v>41319146</v>
      </c>
      <c r="BG35" s="193">
        <f>SUM(BG$10:BG34)</f>
        <v>18000</v>
      </c>
      <c r="BH35" s="193">
        <f>SUM(BH$10:BH34)</f>
        <v>47044742</v>
      </c>
      <c r="BI35" s="192">
        <f>SUM(BI$10:BI34)</f>
        <v>82084</v>
      </c>
      <c r="BJ35" s="196">
        <f>SUM(BJ$10:BJ34)</f>
        <v>18301</v>
      </c>
      <c r="BK35" s="195">
        <f>SUM(BK$10:BK34)</f>
        <v>54083280</v>
      </c>
      <c r="BL35" s="195">
        <f>IFERROR(BK35/BJ35,0)</f>
        <v>2955.2090049724061</v>
      </c>
      <c r="BM35" s="193">
        <f>SUM(BM$10:BM34)</f>
        <v>353869</v>
      </c>
      <c r="BN35" s="193">
        <f>SUM(BN$10:BN34)</f>
        <v>7747495</v>
      </c>
      <c r="BO35" s="193">
        <f>SUM(BO$10:BO34)</f>
        <v>6008874</v>
      </c>
      <c r="BP35" s="193">
        <f>SUM(BP$10:BP34)</f>
        <v>39973042</v>
      </c>
      <c r="BQ35" s="193">
        <f>SUM(BQ$10:BQ34)</f>
        <v>0</v>
      </c>
      <c r="BR35" s="193">
        <f>SUM(BR$10:BR34)</f>
        <v>47310202</v>
      </c>
      <c r="BS35" s="192">
        <f>SUM(BS$10:BS34)</f>
        <v>353869</v>
      </c>
      <c r="BT35" s="196">
        <f>SUM(BT$10:BT34)</f>
        <v>16974</v>
      </c>
      <c r="BU35" s="195">
        <f>SUM(BU$10:BU34)</f>
        <v>54202994</v>
      </c>
      <c r="BV35" s="195">
        <f>IFERROR(BU35/BT35,0)</f>
        <v>3193.2952751266644</v>
      </c>
      <c r="BW35" s="193">
        <f>SUM(BW$10:BW34)</f>
        <v>347889</v>
      </c>
      <c r="BX35" s="193">
        <f>SUM(BX$10:BX34)</f>
        <v>8425136</v>
      </c>
      <c r="BY35" s="193">
        <f>SUM(BY$10:BY34)</f>
        <v>6040627</v>
      </c>
      <c r="BZ35" s="193">
        <f>SUM(BZ$10:BZ34)</f>
        <v>39389342</v>
      </c>
      <c r="CA35" s="193">
        <f>SUM(CA$10:CA34)</f>
        <v>0</v>
      </c>
      <c r="CB35" s="193">
        <f>SUM(CB$10:CB34)</f>
        <v>47031448</v>
      </c>
      <c r="CC35" s="192">
        <f>SUM(CC$10:CC34)</f>
        <v>128488</v>
      </c>
    </row>
    <row r="36" spans="1:81" s="155" customFormat="1" ht="15.95" customHeight="1" x14ac:dyDescent="0.2">
      <c r="A36" s="203"/>
      <c r="B36" s="201"/>
      <c r="C36" s="195"/>
      <c r="D36" s="195"/>
      <c r="E36" s="200"/>
      <c r="F36" s="200"/>
      <c r="G36" s="200"/>
      <c r="H36" s="200"/>
      <c r="I36" s="200"/>
      <c r="J36" s="200"/>
      <c r="K36" s="197"/>
      <c r="L36" s="202"/>
      <c r="M36" s="195"/>
      <c r="N36" s="195"/>
      <c r="O36" s="200"/>
      <c r="P36" s="200"/>
      <c r="Q36" s="200"/>
      <c r="R36" s="200"/>
      <c r="S36" s="200"/>
      <c r="T36" s="200"/>
      <c r="U36" s="197"/>
      <c r="V36" s="202"/>
      <c r="W36" s="195"/>
      <c r="X36" s="195"/>
      <c r="Y36" s="200"/>
      <c r="Z36" s="200"/>
      <c r="AA36" s="200"/>
      <c r="AB36" s="200"/>
      <c r="AC36" s="200"/>
      <c r="AD36" s="200"/>
      <c r="AE36" s="197"/>
      <c r="AF36" s="202"/>
      <c r="AG36" s="195"/>
      <c r="AH36" s="195"/>
      <c r="AI36" s="200"/>
      <c r="AJ36" s="200"/>
      <c r="AK36" s="200"/>
      <c r="AL36" s="200"/>
      <c r="AM36" s="200"/>
      <c r="AN36" s="200"/>
      <c r="AO36" s="197"/>
      <c r="AP36" s="201"/>
      <c r="AQ36" s="195"/>
      <c r="AR36" s="195"/>
      <c r="AS36" s="200"/>
      <c r="AT36" s="200"/>
      <c r="AU36" s="200"/>
      <c r="AV36" s="200"/>
      <c r="AW36" s="200"/>
      <c r="AX36" s="200"/>
      <c r="AY36" s="192"/>
      <c r="AZ36" s="201"/>
      <c r="BA36" s="195"/>
      <c r="BB36" s="195"/>
      <c r="BC36" s="200"/>
      <c r="BD36" s="200"/>
      <c r="BE36" s="200"/>
      <c r="BF36" s="200"/>
      <c r="BG36" s="200"/>
      <c r="BH36" s="200"/>
      <c r="BI36" s="192"/>
      <c r="BJ36" s="201"/>
      <c r="BK36" s="195"/>
      <c r="BL36" s="195"/>
      <c r="BM36" s="200"/>
      <c r="BN36" s="200"/>
      <c r="BO36" s="200"/>
      <c r="BP36" s="200"/>
      <c r="BQ36" s="200"/>
      <c r="BR36" s="200"/>
      <c r="BS36" s="192"/>
      <c r="BT36" s="201"/>
      <c r="BU36" s="195"/>
      <c r="BV36" s="195"/>
      <c r="BW36" s="200"/>
      <c r="BX36" s="200"/>
      <c r="BY36" s="200"/>
      <c r="BZ36" s="200"/>
      <c r="CA36" s="200"/>
      <c r="CB36" s="200"/>
      <c r="CC36" s="192"/>
    </row>
    <row r="37" spans="1:81" s="155" customFormat="1" ht="15.95" customHeight="1" x14ac:dyDescent="0.2">
      <c r="A37" s="221" t="s">
        <v>131</v>
      </c>
      <c r="B37" s="201"/>
      <c r="C37" s="195"/>
      <c r="D37" s="195"/>
      <c r="E37" s="200"/>
      <c r="F37" s="200"/>
      <c r="G37" s="200"/>
      <c r="H37" s="200"/>
      <c r="I37" s="200"/>
      <c r="J37" s="200"/>
      <c r="K37" s="197"/>
      <c r="L37" s="202"/>
      <c r="M37" s="195"/>
      <c r="N37" s="195"/>
      <c r="O37" s="200"/>
      <c r="P37" s="200"/>
      <c r="Q37" s="200"/>
      <c r="R37" s="200"/>
      <c r="S37" s="200"/>
      <c r="T37" s="200"/>
      <c r="U37" s="197"/>
      <c r="V37" s="202"/>
      <c r="W37" s="195"/>
      <c r="X37" s="195"/>
      <c r="Y37" s="200"/>
      <c r="Z37" s="200"/>
      <c r="AA37" s="200"/>
      <c r="AB37" s="200"/>
      <c r="AC37" s="200"/>
      <c r="AD37" s="200"/>
      <c r="AE37" s="197"/>
      <c r="AF37" s="202"/>
      <c r="AG37" s="195"/>
      <c r="AH37" s="195"/>
      <c r="AI37" s="200"/>
      <c r="AJ37" s="200"/>
      <c r="AK37" s="200"/>
      <c r="AL37" s="200"/>
      <c r="AM37" s="200"/>
      <c r="AN37" s="200"/>
      <c r="AO37" s="197"/>
      <c r="AP37" s="201"/>
      <c r="AQ37" s="195"/>
      <c r="AR37" s="195"/>
      <c r="AS37" s="200"/>
      <c r="AT37" s="200"/>
      <c r="AU37" s="200"/>
      <c r="AV37" s="200"/>
      <c r="AW37" s="200"/>
      <c r="AX37" s="200"/>
      <c r="AY37" s="192"/>
      <c r="AZ37" s="201"/>
      <c r="BA37" s="195"/>
      <c r="BB37" s="195"/>
      <c r="BC37" s="200"/>
      <c r="BD37" s="200"/>
      <c r="BE37" s="200"/>
      <c r="BF37" s="200"/>
      <c r="BG37" s="200"/>
      <c r="BH37" s="200"/>
      <c r="BI37" s="192"/>
      <c r="BJ37" s="201"/>
      <c r="BK37" s="195"/>
      <c r="BL37" s="195"/>
      <c r="BM37" s="200"/>
      <c r="BN37" s="200"/>
      <c r="BO37" s="200"/>
      <c r="BP37" s="200"/>
      <c r="BQ37" s="200"/>
      <c r="BR37" s="200"/>
      <c r="BS37" s="192"/>
      <c r="BT37" s="201"/>
      <c r="BU37" s="195"/>
      <c r="BV37" s="195"/>
      <c r="BW37" s="200"/>
      <c r="BX37" s="200"/>
      <c r="BY37" s="200"/>
      <c r="BZ37" s="200"/>
      <c r="CA37" s="200"/>
      <c r="CB37" s="200"/>
      <c r="CC37" s="192"/>
    </row>
    <row r="38" spans="1:81" s="155" customFormat="1" ht="15.95" customHeight="1" x14ac:dyDescent="0.2">
      <c r="A38" s="216" t="s">
        <v>159</v>
      </c>
      <c r="B38" s="201">
        <v>92</v>
      </c>
      <c r="C38" s="195">
        <f t="shared" ref="C38:C52" si="24">SUM(E38:I38)</f>
        <v>83784.33</v>
      </c>
      <c r="D38" s="195">
        <f t="shared" ref="D38:D52" si="25">IFERROR(C38/B38,0)</f>
        <v>910.69923913043476</v>
      </c>
      <c r="E38" s="200">
        <v>83784.33</v>
      </c>
      <c r="F38" s="200">
        <v>0</v>
      </c>
      <c r="G38" s="200">
        <v>0</v>
      </c>
      <c r="H38" s="200">
        <v>0</v>
      </c>
      <c r="I38" s="200">
        <v>0</v>
      </c>
      <c r="J38" s="200">
        <v>0</v>
      </c>
      <c r="K38" s="197">
        <f t="shared" ref="K38:K52" si="26">IF(J38=0,0,(IF(E38&lt;=J38,E38,J38)))</f>
        <v>0</v>
      </c>
      <c r="L38" s="202">
        <v>93</v>
      </c>
      <c r="M38" s="195">
        <f t="shared" ref="M38:M52" si="27">SUM(O38:S38)</f>
        <v>86356.91</v>
      </c>
      <c r="N38" s="195">
        <f t="shared" ref="N38:N52" si="28">IFERROR(M38/L38,0)</f>
        <v>928.56892473118285</v>
      </c>
      <c r="O38" s="200">
        <v>86356.91</v>
      </c>
      <c r="P38" s="200">
        <v>0</v>
      </c>
      <c r="Q38" s="200">
        <v>0</v>
      </c>
      <c r="R38" s="200">
        <v>0</v>
      </c>
      <c r="S38" s="200">
        <v>0</v>
      </c>
      <c r="T38" s="200">
        <v>0</v>
      </c>
      <c r="U38" s="197">
        <f t="shared" ref="U38:U52" si="29">IF(T38=0,0,(IF(O38&lt;=T38,O38,T38)))</f>
        <v>0</v>
      </c>
      <c r="V38" s="202">
        <v>58</v>
      </c>
      <c r="W38" s="195">
        <f t="shared" ref="W38:W52" si="30">SUM(Y38:AC38)</f>
        <v>53072</v>
      </c>
      <c r="X38" s="195">
        <f t="shared" ref="X38:X52" si="31">IFERROR(W38/V38,0)</f>
        <v>915.0344827586207</v>
      </c>
      <c r="Y38" s="200">
        <v>53072</v>
      </c>
      <c r="Z38" s="200">
        <v>0</v>
      </c>
      <c r="AA38" s="200">
        <v>0</v>
      </c>
      <c r="AB38" s="200">
        <v>0</v>
      </c>
      <c r="AC38" s="200">
        <v>0</v>
      </c>
      <c r="AD38" s="200">
        <v>0</v>
      </c>
      <c r="AE38" s="197">
        <f t="shared" ref="AE38:AE52" si="32">IF(AD38=0,0,(IF(Y38&lt;=AD38,Y38,AD38)))</f>
        <v>0</v>
      </c>
      <c r="AF38" s="202">
        <v>0</v>
      </c>
      <c r="AG38" s="195">
        <f t="shared" ref="AG38:AG52" si="33">SUM(AI38:AM38)</f>
        <v>0</v>
      </c>
      <c r="AH38" s="195">
        <f t="shared" ref="AH38:AH52" si="34">IFERROR(AG38/AF38,0)</f>
        <v>0</v>
      </c>
      <c r="AI38" s="200">
        <v>0</v>
      </c>
      <c r="AJ38" s="200">
        <v>0</v>
      </c>
      <c r="AK38" s="200">
        <v>0</v>
      </c>
      <c r="AL38" s="200">
        <v>0</v>
      </c>
      <c r="AM38" s="200">
        <v>0</v>
      </c>
      <c r="AN38" s="200">
        <v>0</v>
      </c>
      <c r="AO38" s="197">
        <f t="shared" ref="AO38:AO52" si="35">IF(AN38=0,0,(IF(AI38&lt;=AN38,AI38,AN38)))</f>
        <v>0</v>
      </c>
      <c r="AP38" s="201"/>
      <c r="AQ38" s="195">
        <f t="shared" ref="AQ38:AQ52" si="36">SUM(AS38:AW38)</f>
        <v>0</v>
      </c>
      <c r="AR38" s="195">
        <f t="shared" ref="AR38:AR52" si="37">IFERROR(AQ38/AP38,0)</f>
        <v>0</v>
      </c>
      <c r="AS38" s="200"/>
      <c r="AT38" s="200"/>
      <c r="AU38" s="200"/>
      <c r="AV38" s="200"/>
      <c r="AW38" s="200"/>
      <c r="AX38" s="200"/>
      <c r="AY38" s="192">
        <f t="shared" ref="AY38:AY52" si="38">IF(AX38=0,0,(IF(AS38&lt;=AX38,AS38,AX38)))</f>
        <v>0</v>
      </c>
      <c r="AZ38" s="201"/>
      <c r="BA38" s="195">
        <f t="shared" ref="BA38:BA52" si="39">SUM(BC38:BG38)</f>
        <v>0</v>
      </c>
      <c r="BB38" s="195">
        <f t="shared" ref="BB38:BB52" si="40">IFERROR(BA38/AZ38,0)</f>
        <v>0</v>
      </c>
      <c r="BC38" s="200"/>
      <c r="BD38" s="200"/>
      <c r="BE38" s="200"/>
      <c r="BF38" s="200"/>
      <c r="BG38" s="200"/>
      <c r="BH38" s="200"/>
      <c r="BI38" s="192">
        <f t="shared" ref="BI38:BI52" si="41">IF(BH38=0,0,(IF(BC38&lt;=BH38,BC38,BH38)))</f>
        <v>0</v>
      </c>
      <c r="BJ38" s="201"/>
      <c r="BK38" s="195">
        <f t="shared" ref="BK38:BK52" si="42">SUM(BM38:BQ38)</f>
        <v>0</v>
      </c>
      <c r="BL38" s="195">
        <f t="shared" ref="BL38:BL52" si="43">IFERROR(BK38/BJ38,0)</f>
        <v>0</v>
      </c>
      <c r="BM38" s="200"/>
      <c r="BS38" s="192">
        <f>IF(BR39=0,0,(IF(BM38&lt;=BR39,BM38,BR39)))</f>
        <v>0</v>
      </c>
      <c r="BT38" s="213"/>
      <c r="BU38" s="195">
        <f t="shared" ref="BU38:BU52" si="44">SUM(BW38:CA38)</f>
        <v>0</v>
      </c>
      <c r="BV38" s="195">
        <f t="shared" ref="BV38:BV52" si="45">IFERROR(BU38/BT38,0)</f>
        <v>0</v>
      </c>
      <c r="BW38" s="212"/>
      <c r="BX38" s="212"/>
      <c r="BY38" s="212"/>
      <c r="BZ38" s="212"/>
      <c r="CA38" s="212"/>
      <c r="CB38" s="212"/>
      <c r="CC38" s="211">
        <f t="shared" ref="CC38:CC52" si="46">IF(CB38=0,0,(IF(BW38&lt;=CB38,BW38,CB38)))</f>
        <v>0</v>
      </c>
    </row>
    <row r="39" spans="1:81" s="155" customFormat="1" ht="15.95" customHeight="1" x14ac:dyDescent="0.2">
      <c r="A39" s="216" t="s">
        <v>158</v>
      </c>
      <c r="B39" s="201">
        <v>4354</v>
      </c>
      <c r="C39" s="195">
        <f t="shared" si="24"/>
        <v>9557969</v>
      </c>
      <c r="D39" s="195">
        <f t="shared" si="25"/>
        <v>2195.2156637574644</v>
      </c>
      <c r="E39" s="200">
        <v>0</v>
      </c>
      <c r="F39" s="200">
        <v>0</v>
      </c>
      <c r="G39" s="200">
        <v>0</v>
      </c>
      <c r="H39" s="200">
        <v>0</v>
      </c>
      <c r="I39" s="200">
        <v>9557969</v>
      </c>
      <c r="J39" s="200">
        <v>7481314</v>
      </c>
      <c r="K39" s="197">
        <f t="shared" si="26"/>
        <v>0</v>
      </c>
      <c r="L39" s="202">
        <v>4452</v>
      </c>
      <c r="M39" s="195">
        <f t="shared" si="27"/>
        <v>9789376</v>
      </c>
      <c r="N39" s="195">
        <f t="shared" si="28"/>
        <v>2198.8715184186881</v>
      </c>
      <c r="O39" s="200">
        <v>0</v>
      </c>
      <c r="P39" s="200">
        <v>0</v>
      </c>
      <c r="Q39" s="200">
        <v>0</v>
      </c>
      <c r="R39" s="200">
        <v>0</v>
      </c>
      <c r="S39" s="200">
        <v>9789376</v>
      </c>
      <c r="T39" s="200">
        <v>7731910</v>
      </c>
      <c r="U39" s="197">
        <f t="shared" si="29"/>
        <v>0</v>
      </c>
      <c r="V39" s="202">
        <v>4744</v>
      </c>
      <c r="W39" s="195">
        <f t="shared" si="30"/>
        <v>11382505</v>
      </c>
      <c r="X39" s="195">
        <f t="shared" si="31"/>
        <v>2399.347596964587</v>
      </c>
      <c r="Y39" s="200">
        <v>0</v>
      </c>
      <c r="Z39" s="200">
        <v>0</v>
      </c>
      <c r="AA39" s="200">
        <v>0</v>
      </c>
      <c r="AB39" s="200">
        <v>0</v>
      </c>
      <c r="AC39" s="200">
        <v>11382505</v>
      </c>
      <c r="AD39" s="200">
        <v>8659489</v>
      </c>
      <c r="AE39" s="197">
        <f t="shared" si="32"/>
        <v>0</v>
      </c>
      <c r="AF39" s="202">
        <v>5052</v>
      </c>
      <c r="AG39" s="195">
        <f t="shared" si="33"/>
        <v>11720974</v>
      </c>
      <c r="AH39" s="195">
        <f t="shared" si="34"/>
        <v>2320.0661124307203</v>
      </c>
      <c r="AI39" s="200">
        <v>0</v>
      </c>
      <c r="AJ39" s="200">
        <v>0</v>
      </c>
      <c r="AK39" s="200">
        <v>0</v>
      </c>
      <c r="AL39" s="200">
        <v>0</v>
      </c>
      <c r="AM39" s="200">
        <v>11720974</v>
      </c>
      <c r="AN39" s="200">
        <v>9248460</v>
      </c>
      <c r="AO39" s="197">
        <f t="shared" si="35"/>
        <v>0</v>
      </c>
      <c r="AP39" s="201">
        <v>5336</v>
      </c>
      <c r="AQ39" s="195">
        <f t="shared" si="36"/>
        <v>14604501</v>
      </c>
      <c r="AR39" s="195">
        <f t="shared" si="37"/>
        <v>2736.9754497751123</v>
      </c>
      <c r="AS39" s="200"/>
      <c r="AT39" s="200"/>
      <c r="AU39" s="200"/>
      <c r="AV39" s="200"/>
      <c r="AW39" s="200">
        <v>14604501</v>
      </c>
      <c r="AX39" s="200">
        <v>11563505</v>
      </c>
      <c r="AY39" s="192">
        <f t="shared" si="38"/>
        <v>0</v>
      </c>
      <c r="AZ39" s="201">
        <v>5550</v>
      </c>
      <c r="BA39" s="195">
        <f t="shared" si="39"/>
        <v>14370407</v>
      </c>
      <c r="BB39" s="195">
        <f t="shared" si="40"/>
        <v>2589.2625225225224</v>
      </c>
      <c r="BC39" s="200"/>
      <c r="BD39" s="200"/>
      <c r="BE39" s="200"/>
      <c r="BF39" s="200"/>
      <c r="BG39" s="200">
        <v>14370407</v>
      </c>
      <c r="BH39" s="200">
        <v>11236867</v>
      </c>
      <c r="BI39" s="192">
        <f t="shared" si="41"/>
        <v>0</v>
      </c>
      <c r="BJ39" s="201">
        <v>5874</v>
      </c>
      <c r="BK39" s="195">
        <f t="shared" si="42"/>
        <v>15335266</v>
      </c>
      <c r="BL39" s="195">
        <f t="shared" si="43"/>
        <v>2610.7024174327544</v>
      </c>
      <c r="BM39" s="200"/>
      <c r="BO39" s="200"/>
      <c r="BP39" s="200"/>
      <c r="BQ39" s="200">
        <v>15335266</v>
      </c>
      <c r="BR39" s="200">
        <v>11712485</v>
      </c>
      <c r="BS39" s="192">
        <f>IF(BR40=0,0,(IF(BM39&lt;=BR40,BM39,BR40)))</f>
        <v>0</v>
      </c>
      <c r="BT39" s="213">
        <v>5843</v>
      </c>
      <c r="BU39" s="195">
        <f t="shared" si="44"/>
        <v>15888227</v>
      </c>
      <c r="BV39" s="195">
        <f t="shared" si="45"/>
        <v>2719.1899709053569</v>
      </c>
      <c r="BW39" s="212"/>
      <c r="BX39" s="212"/>
      <c r="BY39" s="212"/>
      <c r="BZ39" s="212"/>
      <c r="CA39" s="212">
        <v>15888227</v>
      </c>
      <c r="CB39" s="212">
        <v>12296050</v>
      </c>
      <c r="CC39" s="211">
        <f t="shared" si="46"/>
        <v>0</v>
      </c>
    </row>
    <row r="40" spans="1:81" s="155" customFormat="1" ht="15.95" customHeight="1" x14ac:dyDescent="0.2">
      <c r="A40" s="216" t="s">
        <v>157</v>
      </c>
      <c r="B40" s="201">
        <v>1263</v>
      </c>
      <c r="C40" s="195">
        <f t="shared" si="24"/>
        <v>623500</v>
      </c>
      <c r="D40" s="195">
        <f t="shared" si="25"/>
        <v>493.66587490102927</v>
      </c>
      <c r="E40" s="200">
        <v>0</v>
      </c>
      <c r="F40" s="200">
        <v>623500</v>
      </c>
      <c r="G40" s="200">
        <v>0</v>
      </c>
      <c r="H40" s="200">
        <v>0</v>
      </c>
      <c r="I40" s="200">
        <v>0</v>
      </c>
      <c r="J40" s="200">
        <v>479500</v>
      </c>
      <c r="K40" s="197">
        <f t="shared" si="26"/>
        <v>0</v>
      </c>
      <c r="L40" s="202">
        <v>1291</v>
      </c>
      <c r="M40" s="195">
        <f t="shared" si="27"/>
        <v>637750</v>
      </c>
      <c r="N40" s="195">
        <f t="shared" si="28"/>
        <v>493.99690162664604</v>
      </c>
      <c r="O40" s="200">
        <v>0</v>
      </c>
      <c r="P40" s="200">
        <v>637750</v>
      </c>
      <c r="Q40" s="200">
        <v>0</v>
      </c>
      <c r="R40" s="200">
        <v>0</v>
      </c>
      <c r="S40" s="200">
        <v>0</v>
      </c>
      <c r="T40" s="200">
        <v>481500</v>
      </c>
      <c r="U40" s="197">
        <f t="shared" si="29"/>
        <v>0</v>
      </c>
      <c r="V40" s="202">
        <v>1350</v>
      </c>
      <c r="W40" s="195">
        <f t="shared" si="30"/>
        <v>663500</v>
      </c>
      <c r="X40" s="195">
        <f t="shared" si="31"/>
        <v>491.48148148148147</v>
      </c>
      <c r="Y40" s="200">
        <v>0</v>
      </c>
      <c r="Z40" s="200">
        <v>663500</v>
      </c>
      <c r="AA40" s="200">
        <v>0</v>
      </c>
      <c r="AB40" s="200">
        <v>0</v>
      </c>
      <c r="AC40" s="200">
        <v>0</v>
      </c>
      <c r="AD40" s="200">
        <v>484500</v>
      </c>
      <c r="AE40" s="197">
        <f t="shared" si="32"/>
        <v>0</v>
      </c>
      <c r="AF40" s="202">
        <v>1480</v>
      </c>
      <c r="AG40" s="195">
        <f t="shared" si="33"/>
        <v>726250</v>
      </c>
      <c r="AH40" s="195">
        <f t="shared" si="34"/>
        <v>490.70945945945948</v>
      </c>
      <c r="AI40" s="200">
        <v>0</v>
      </c>
      <c r="AJ40" s="200">
        <v>726250</v>
      </c>
      <c r="AK40" s="200">
        <v>0</v>
      </c>
      <c r="AL40" s="200">
        <v>0</v>
      </c>
      <c r="AM40" s="200">
        <v>0</v>
      </c>
      <c r="AN40" s="200">
        <v>520750</v>
      </c>
      <c r="AO40" s="197">
        <f t="shared" si="35"/>
        <v>0</v>
      </c>
      <c r="AP40" s="201">
        <v>1589</v>
      </c>
      <c r="AQ40" s="195">
        <f t="shared" si="36"/>
        <v>779650</v>
      </c>
      <c r="AR40" s="195">
        <f t="shared" si="37"/>
        <v>490.6544996853367</v>
      </c>
      <c r="AS40" s="200"/>
      <c r="AT40" s="200">
        <v>779650</v>
      </c>
      <c r="AU40" s="200"/>
      <c r="AV40" s="200"/>
      <c r="AW40" s="200"/>
      <c r="AX40" s="200">
        <v>546650</v>
      </c>
      <c r="AY40" s="192">
        <f t="shared" si="38"/>
        <v>0</v>
      </c>
      <c r="AZ40" s="201">
        <v>1112</v>
      </c>
      <c r="BA40" s="195">
        <f t="shared" si="39"/>
        <v>583500</v>
      </c>
      <c r="BB40" s="195">
        <f t="shared" si="40"/>
        <v>524.73021582733816</v>
      </c>
      <c r="BC40" s="200"/>
      <c r="BD40" s="200">
        <v>583500</v>
      </c>
      <c r="BE40" s="200"/>
      <c r="BF40" s="200"/>
      <c r="BG40" s="200"/>
      <c r="BH40" s="200">
        <v>407250</v>
      </c>
      <c r="BI40" s="192">
        <f t="shared" si="41"/>
        <v>0</v>
      </c>
      <c r="BJ40" s="201">
        <v>670</v>
      </c>
      <c r="BK40" s="195">
        <f t="shared" si="42"/>
        <v>389000</v>
      </c>
      <c r="BL40" s="195">
        <f t="shared" si="43"/>
        <v>580.59701492537317</v>
      </c>
      <c r="BM40" s="200"/>
      <c r="BN40" s="200">
        <v>389000</v>
      </c>
      <c r="BO40" s="200"/>
      <c r="BP40" s="200"/>
      <c r="BQ40" s="200"/>
      <c r="BR40" s="200">
        <v>268750</v>
      </c>
      <c r="BS40" s="192">
        <f>IF(BR41=0,0,(IF(BM40&lt;=BR41,BM40,BR41)))</f>
        <v>0</v>
      </c>
      <c r="BT40" s="213">
        <v>347</v>
      </c>
      <c r="BU40" s="195">
        <f t="shared" si="44"/>
        <v>226500</v>
      </c>
      <c r="BV40" s="195">
        <f t="shared" si="45"/>
        <v>652.73775216138324</v>
      </c>
      <c r="BW40" s="212"/>
      <c r="BX40" s="212">
        <v>226500</v>
      </c>
      <c r="BY40" s="212"/>
      <c r="BZ40" s="212"/>
      <c r="CA40" s="212"/>
      <c r="CB40" s="212">
        <v>158250</v>
      </c>
      <c r="CC40" s="211">
        <f t="shared" si="46"/>
        <v>0</v>
      </c>
    </row>
    <row r="41" spans="1:81" s="155" customFormat="1" ht="15.95" customHeight="1" x14ac:dyDescent="0.2">
      <c r="A41" s="216" t="s">
        <v>156</v>
      </c>
      <c r="B41" s="201">
        <v>4026</v>
      </c>
      <c r="C41" s="195">
        <f t="shared" si="24"/>
        <v>18268989</v>
      </c>
      <c r="D41" s="195">
        <f t="shared" si="25"/>
        <v>4537.7518628912076</v>
      </c>
      <c r="E41" s="200">
        <v>4220516.63</v>
      </c>
      <c r="F41" s="200">
        <v>0</v>
      </c>
      <c r="G41" s="200">
        <v>0</v>
      </c>
      <c r="H41" s="200">
        <v>0</v>
      </c>
      <c r="I41" s="200">
        <v>14048472.370000001</v>
      </c>
      <c r="J41" s="200">
        <v>16673340</v>
      </c>
      <c r="K41" s="197">
        <f t="shared" si="26"/>
        <v>4220516.63</v>
      </c>
      <c r="L41" s="202">
        <v>728</v>
      </c>
      <c r="M41" s="195">
        <f t="shared" si="27"/>
        <v>1455721</v>
      </c>
      <c r="N41" s="195">
        <f t="shared" si="28"/>
        <v>1999.6167582417581</v>
      </c>
      <c r="O41" s="200">
        <v>0</v>
      </c>
      <c r="P41" s="200">
        <v>0</v>
      </c>
      <c r="Q41" s="200">
        <v>0</v>
      </c>
      <c r="R41" s="200">
        <v>0</v>
      </c>
      <c r="S41" s="200">
        <v>1455721</v>
      </c>
      <c r="T41" s="200">
        <v>946740</v>
      </c>
      <c r="U41" s="197">
        <f t="shared" si="29"/>
        <v>0</v>
      </c>
      <c r="V41" s="202">
        <v>666</v>
      </c>
      <c r="W41" s="195">
        <f t="shared" si="30"/>
        <v>1180034</v>
      </c>
      <c r="X41" s="195">
        <f t="shared" si="31"/>
        <v>1771.8228228228229</v>
      </c>
      <c r="Y41" s="200">
        <v>0</v>
      </c>
      <c r="Z41" s="200">
        <v>0</v>
      </c>
      <c r="AA41" s="200">
        <v>0</v>
      </c>
      <c r="AB41" s="200">
        <v>0</v>
      </c>
      <c r="AC41" s="200">
        <v>1180034</v>
      </c>
      <c r="AD41" s="200">
        <v>804115</v>
      </c>
      <c r="AE41" s="197">
        <f t="shared" si="32"/>
        <v>0</v>
      </c>
      <c r="AF41" s="202">
        <v>723</v>
      </c>
      <c r="AG41" s="195">
        <f t="shared" si="33"/>
        <v>1222976</v>
      </c>
      <c r="AH41" s="195">
        <f t="shared" si="34"/>
        <v>1691.5297372060857</v>
      </c>
      <c r="AI41" s="200">
        <v>0</v>
      </c>
      <c r="AJ41" s="200">
        <v>0</v>
      </c>
      <c r="AK41" s="200">
        <v>0</v>
      </c>
      <c r="AL41" s="200">
        <v>0</v>
      </c>
      <c r="AM41" s="200">
        <v>1222976</v>
      </c>
      <c r="AN41" s="200">
        <v>816416</v>
      </c>
      <c r="AO41" s="197">
        <f t="shared" si="35"/>
        <v>0</v>
      </c>
      <c r="AP41" s="201">
        <v>750</v>
      </c>
      <c r="AQ41" s="195">
        <f t="shared" si="36"/>
        <v>1318343</v>
      </c>
      <c r="AR41" s="195">
        <f t="shared" si="37"/>
        <v>1757.7906666666668</v>
      </c>
      <c r="AS41" s="200"/>
      <c r="AT41" s="200"/>
      <c r="AU41" s="200"/>
      <c r="AV41" s="200"/>
      <c r="AW41" s="200">
        <v>1318343</v>
      </c>
      <c r="AX41" s="200">
        <v>912650</v>
      </c>
      <c r="AY41" s="192">
        <f t="shared" si="38"/>
        <v>0</v>
      </c>
      <c r="AZ41" s="201">
        <v>643</v>
      </c>
      <c r="BA41" s="195">
        <f t="shared" si="39"/>
        <v>928019</v>
      </c>
      <c r="BB41" s="195">
        <f t="shared" si="40"/>
        <v>1443.2643856920683</v>
      </c>
      <c r="BC41" s="200"/>
      <c r="BD41" s="200"/>
      <c r="BE41" s="200"/>
      <c r="BF41" s="200"/>
      <c r="BG41" s="200">
        <v>928019</v>
      </c>
      <c r="BH41" s="200">
        <v>689576</v>
      </c>
      <c r="BI41" s="192">
        <f t="shared" si="41"/>
        <v>0</v>
      </c>
      <c r="BJ41" s="201">
        <v>540</v>
      </c>
      <c r="BK41" s="195">
        <f t="shared" si="42"/>
        <v>948027</v>
      </c>
      <c r="BL41" s="195">
        <f t="shared" si="43"/>
        <v>1755.6055555555556</v>
      </c>
      <c r="BM41" s="200"/>
      <c r="BO41" s="200"/>
      <c r="BP41" s="200"/>
      <c r="BQ41" s="200">
        <v>948027</v>
      </c>
      <c r="BR41" s="200">
        <v>611803</v>
      </c>
      <c r="BS41" s="192">
        <f>IF(BR42=0,0,(IF(BM41&lt;=BR42,BM41,BR42)))</f>
        <v>0</v>
      </c>
      <c r="BT41" s="213">
        <v>453</v>
      </c>
      <c r="BU41" s="195">
        <f t="shared" si="44"/>
        <v>840552</v>
      </c>
      <c r="BV41" s="195">
        <f t="shared" si="45"/>
        <v>1855.523178807947</v>
      </c>
      <c r="BW41" s="215"/>
      <c r="BX41" s="212"/>
      <c r="BY41" s="212"/>
      <c r="BZ41" s="212"/>
      <c r="CA41" s="212">
        <v>840552</v>
      </c>
      <c r="CB41" s="212">
        <v>643527</v>
      </c>
      <c r="CC41" s="211">
        <f t="shared" si="46"/>
        <v>0</v>
      </c>
    </row>
    <row r="42" spans="1:81" s="155" customFormat="1" ht="15.95" customHeight="1" x14ac:dyDescent="0.2">
      <c r="A42" s="216" t="s">
        <v>155</v>
      </c>
      <c r="B42" s="201">
        <v>174</v>
      </c>
      <c r="C42" s="195">
        <f t="shared" si="24"/>
        <v>171350</v>
      </c>
      <c r="D42" s="195">
        <f t="shared" si="25"/>
        <v>984.77011494252872</v>
      </c>
      <c r="E42" s="200">
        <v>0</v>
      </c>
      <c r="F42" s="200">
        <v>0</v>
      </c>
      <c r="G42" s="200">
        <v>0</v>
      </c>
      <c r="H42" s="200">
        <v>171350</v>
      </c>
      <c r="I42" s="200">
        <v>0</v>
      </c>
      <c r="J42" s="200">
        <v>83350</v>
      </c>
      <c r="K42" s="197">
        <f t="shared" si="26"/>
        <v>0</v>
      </c>
      <c r="L42" s="202">
        <v>158</v>
      </c>
      <c r="M42" s="195">
        <f t="shared" si="27"/>
        <v>161700</v>
      </c>
      <c r="N42" s="195">
        <f t="shared" si="28"/>
        <v>1023.4177215189874</v>
      </c>
      <c r="O42" s="200">
        <v>0</v>
      </c>
      <c r="P42" s="200">
        <v>0</v>
      </c>
      <c r="Q42" s="200">
        <v>0</v>
      </c>
      <c r="R42" s="200">
        <v>161700</v>
      </c>
      <c r="S42" s="200">
        <v>0</v>
      </c>
      <c r="T42" s="200">
        <v>79250</v>
      </c>
      <c r="U42" s="197">
        <f t="shared" si="29"/>
        <v>0</v>
      </c>
      <c r="V42" s="202">
        <v>151</v>
      </c>
      <c r="W42" s="195">
        <f t="shared" si="30"/>
        <v>153200</v>
      </c>
      <c r="X42" s="195">
        <f t="shared" si="31"/>
        <v>1014.5695364238411</v>
      </c>
      <c r="Y42" s="200">
        <v>0</v>
      </c>
      <c r="Z42" s="200">
        <v>0</v>
      </c>
      <c r="AA42" s="200">
        <v>0</v>
      </c>
      <c r="AB42" s="200">
        <v>153200</v>
      </c>
      <c r="AC42" s="200">
        <v>0</v>
      </c>
      <c r="AD42" s="200">
        <v>87250</v>
      </c>
      <c r="AE42" s="197">
        <f t="shared" si="32"/>
        <v>0</v>
      </c>
      <c r="AF42" s="202">
        <v>147</v>
      </c>
      <c r="AG42" s="195">
        <f t="shared" si="33"/>
        <v>136850</v>
      </c>
      <c r="AH42" s="195">
        <f t="shared" si="34"/>
        <v>930.95238095238096</v>
      </c>
      <c r="AI42" s="200">
        <v>0</v>
      </c>
      <c r="AJ42" s="200">
        <v>0</v>
      </c>
      <c r="AK42" s="200">
        <v>0</v>
      </c>
      <c r="AL42" s="200">
        <v>136850</v>
      </c>
      <c r="AM42" s="200">
        <v>0</v>
      </c>
      <c r="AN42" s="200">
        <v>78400</v>
      </c>
      <c r="AO42" s="197">
        <f t="shared" si="35"/>
        <v>0</v>
      </c>
      <c r="AP42" s="201">
        <v>147</v>
      </c>
      <c r="AQ42" s="195">
        <f t="shared" si="36"/>
        <v>138850</v>
      </c>
      <c r="AR42" s="195">
        <f t="shared" si="37"/>
        <v>944.55782312925169</v>
      </c>
      <c r="AS42" s="200"/>
      <c r="AT42" s="200"/>
      <c r="AU42" s="200"/>
      <c r="AV42" s="200">
        <v>138850</v>
      </c>
      <c r="AW42" s="200"/>
      <c r="AX42" s="200">
        <v>92750</v>
      </c>
      <c r="AY42" s="192">
        <f t="shared" si="38"/>
        <v>0</v>
      </c>
      <c r="AZ42" s="201">
        <v>154</v>
      </c>
      <c r="BA42" s="195">
        <f t="shared" si="39"/>
        <v>132050</v>
      </c>
      <c r="BB42" s="195">
        <f t="shared" si="40"/>
        <v>857.46753246753246</v>
      </c>
      <c r="BC42" s="200"/>
      <c r="BD42" s="200"/>
      <c r="BE42" s="200"/>
      <c r="BF42" s="200">
        <v>132050</v>
      </c>
      <c r="BG42" s="200"/>
      <c r="BH42" s="200">
        <v>89300</v>
      </c>
      <c r="BI42" s="192">
        <f t="shared" si="41"/>
        <v>0</v>
      </c>
      <c r="BJ42" s="201">
        <v>154</v>
      </c>
      <c r="BK42" s="195">
        <f t="shared" si="42"/>
        <v>147550</v>
      </c>
      <c r="BL42" s="195">
        <f t="shared" si="43"/>
        <v>958.11688311688317</v>
      </c>
      <c r="BM42" s="200"/>
      <c r="BO42" s="200"/>
      <c r="BP42" s="200">
        <v>147550</v>
      </c>
      <c r="BQ42" s="200"/>
      <c r="BR42" s="200">
        <v>96050</v>
      </c>
      <c r="BS42" s="192">
        <f>IF(BR43=0,0,(IF(BM42&lt;=BR43,BM42,BR43)))</f>
        <v>0</v>
      </c>
      <c r="BT42" s="213">
        <v>158</v>
      </c>
      <c r="BU42" s="195">
        <f t="shared" si="44"/>
        <v>138800</v>
      </c>
      <c r="BV42" s="195">
        <f t="shared" si="45"/>
        <v>878.48101265822788</v>
      </c>
      <c r="BW42" s="215"/>
      <c r="BX42" s="212"/>
      <c r="BY42" s="212"/>
      <c r="BZ42" s="212">
        <v>138800</v>
      </c>
      <c r="CA42" s="212"/>
      <c r="CB42" s="212">
        <v>94300</v>
      </c>
      <c r="CC42" s="211">
        <f t="shared" si="46"/>
        <v>0</v>
      </c>
    </row>
    <row r="43" spans="1:81" s="155" customFormat="1" ht="15.95" customHeight="1" x14ac:dyDescent="0.2">
      <c r="A43" s="216" t="s">
        <v>154</v>
      </c>
      <c r="B43" s="201">
        <v>155</v>
      </c>
      <c r="C43" s="195">
        <f t="shared" si="24"/>
        <v>1825321.43</v>
      </c>
      <c r="D43" s="195">
        <f t="shared" si="25"/>
        <v>11776.267290322579</v>
      </c>
      <c r="E43" s="200">
        <v>1825321.43</v>
      </c>
      <c r="F43" s="200">
        <v>0</v>
      </c>
      <c r="G43" s="200">
        <v>0</v>
      </c>
      <c r="H43" s="200">
        <v>0</v>
      </c>
      <c r="I43" s="200">
        <v>0</v>
      </c>
      <c r="J43" s="200">
        <v>0</v>
      </c>
      <c r="K43" s="197">
        <f t="shared" si="26"/>
        <v>0</v>
      </c>
      <c r="L43" s="202">
        <v>134</v>
      </c>
      <c r="M43" s="195">
        <f t="shared" si="27"/>
        <v>1656477.45</v>
      </c>
      <c r="N43" s="195">
        <f t="shared" si="28"/>
        <v>12361.772014925373</v>
      </c>
      <c r="O43" s="200">
        <v>1656477.45</v>
      </c>
      <c r="P43" s="200">
        <v>0</v>
      </c>
      <c r="Q43" s="200">
        <v>0</v>
      </c>
      <c r="R43" s="200">
        <v>0</v>
      </c>
      <c r="S43" s="200">
        <v>0</v>
      </c>
      <c r="T43" s="200">
        <v>0</v>
      </c>
      <c r="U43" s="197">
        <f t="shared" si="29"/>
        <v>0</v>
      </c>
      <c r="V43" s="202">
        <v>139</v>
      </c>
      <c r="W43" s="195">
        <f t="shared" si="30"/>
        <v>1730003</v>
      </c>
      <c r="X43" s="195">
        <f t="shared" si="31"/>
        <v>12446.064748201439</v>
      </c>
      <c r="Y43" s="200">
        <v>1730003</v>
      </c>
      <c r="Z43" s="200">
        <v>0</v>
      </c>
      <c r="AA43" s="200">
        <v>0</v>
      </c>
      <c r="AB43" s="200">
        <v>0</v>
      </c>
      <c r="AC43" s="200">
        <v>0</v>
      </c>
      <c r="AD43" s="200">
        <v>0</v>
      </c>
      <c r="AE43" s="197">
        <f t="shared" si="32"/>
        <v>0</v>
      </c>
      <c r="AF43" s="202">
        <v>150</v>
      </c>
      <c r="AG43" s="195">
        <f t="shared" si="33"/>
        <v>1898103</v>
      </c>
      <c r="AH43" s="195">
        <f t="shared" si="34"/>
        <v>12654.02</v>
      </c>
      <c r="AI43" s="200">
        <v>1898103</v>
      </c>
      <c r="AJ43" s="200">
        <v>0</v>
      </c>
      <c r="AK43" s="200">
        <v>0</v>
      </c>
      <c r="AL43" s="200">
        <v>0</v>
      </c>
      <c r="AM43" s="200">
        <v>0</v>
      </c>
      <c r="AN43" s="200">
        <v>0</v>
      </c>
      <c r="AO43" s="197">
        <f t="shared" si="35"/>
        <v>0</v>
      </c>
      <c r="AP43" s="201">
        <v>156</v>
      </c>
      <c r="AQ43" s="195">
        <f t="shared" si="36"/>
        <v>1899456</v>
      </c>
      <c r="AR43" s="195">
        <f t="shared" si="37"/>
        <v>12176</v>
      </c>
      <c r="AS43" s="200">
        <v>1899456</v>
      </c>
      <c r="AT43" s="200"/>
      <c r="AU43" s="200"/>
      <c r="AV43" s="200"/>
      <c r="AW43" s="200"/>
      <c r="AX43" s="200"/>
      <c r="AY43" s="192">
        <f t="shared" si="38"/>
        <v>0</v>
      </c>
      <c r="AZ43" s="201">
        <v>168</v>
      </c>
      <c r="BA43" s="195">
        <f t="shared" si="39"/>
        <v>1707829</v>
      </c>
      <c r="BB43" s="195">
        <f t="shared" si="40"/>
        <v>10165.648809523809</v>
      </c>
      <c r="BC43" s="200">
        <v>1707829</v>
      </c>
      <c r="BD43" s="200"/>
      <c r="BE43" s="200"/>
      <c r="BF43" s="200"/>
      <c r="BG43" s="200"/>
      <c r="BH43" s="200"/>
      <c r="BI43" s="192">
        <f t="shared" si="41"/>
        <v>0</v>
      </c>
      <c r="BJ43" s="201">
        <v>175</v>
      </c>
      <c r="BK43" s="195">
        <f t="shared" si="42"/>
        <v>1939101</v>
      </c>
      <c r="BL43" s="195">
        <f t="shared" si="43"/>
        <v>11080.577142857142</v>
      </c>
      <c r="BM43" s="200">
        <v>1939101</v>
      </c>
      <c r="BN43" s="200"/>
      <c r="BO43" s="200"/>
      <c r="BP43" s="200"/>
      <c r="BQ43" s="200"/>
      <c r="BR43" s="200"/>
      <c r="BS43" s="192">
        <f t="shared" ref="BS43:BS52" si="47">IF(BR43=0,0,(IF(BM43&lt;=BR43,BM43,BR43)))</f>
        <v>0</v>
      </c>
      <c r="BT43" s="213">
        <v>136</v>
      </c>
      <c r="BU43" s="195">
        <f t="shared" si="44"/>
        <v>1520703</v>
      </c>
      <c r="BV43" s="195">
        <f t="shared" si="45"/>
        <v>11181.639705882353</v>
      </c>
      <c r="BW43" s="224">
        <v>1520703</v>
      </c>
      <c r="BX43" s="223"/>
      <c r="BY43" s="223"/>
      <c r="BZ43" s="223"/>
      <c r="CA43" s="223"/>
      <c r="CB43" s="224"/>
      <c r="CC43" s="211">
        <f t="shared" si="46"/>
        <v>0</v>
      </c>
    </row>
    <row r="44" spans="1:81" s="155" customFormat="1" ht="15.95" customHeight="1" x14ac:dyDescent="0.2">
      <c r="A44" s="216" t="s">
        <v>153</v>
      </c>
      <c r="B44" s="201">
        <v>2436</v>
      </c>
      <c r="C44" s="195">
        <f t="shared" si="24"/>
        <v>11030259.08</v>
      </c>
      <c r="D44" s="195">
        <f t="shared" si="25"/>
        <v>4528.0209688013138</v>
      </c>
      <c r="E44" s="200">
        <v>11030259.08</v>
      </c>
      <c r="F44" s="200">
        <v>0</v>
      </c>
      <c r="G44" s="200">
        <v>0</v>
      </c>
      <c r="H44" s="200">
        <v>0</v>
      </c>
      <c r="I44" s="200">
        <v>0</v>
      </c>
      <c r="J44" s="200">
        <v>11030259.08</v>
      </c>
      <c r="K44" s="197">
        <f t="shared" si="26"/>
        <v>11030259.08</v>
      </c>
      <c r="L44" s="202">
        <v>2571</v>
      </c>
      <c r="M44" s="195">
        <f t="shared" si="27"/>
        <v>11328092.08</v>
      </c>
      <c r="N44" s="195">
        <f t="shared" si="28"/>
        <v>4406.1034928043564</v>
      </c>
      <c r="O44" s="200">
        <v>11328092.08</v>
      </c>
      <c r="P44" s="200">
        <v>0</v>
      </c>
      <c r="Q44" s="200">
        <v>0</v>
      </c>
      <c r="R44" s="200">
        <v>0</v>
      </c>
      <c r="S44" s="200">
        <v>0</v>
      </c>
      <c r="T44" s="200">
        <v>11328092.08</v>
      </c>
      <c r="U44" s="197">
        <f t="shared" si="29"/>
        <v>11328092.08</v>
      </c>
      <c r="V44" s="202">
        <v>2854</v>
      </c>
      <c r="W44" s="195">
        <f t="shared" si="30"/>
        <v>13407271</v>
      </c>
      <c r="X44" s="195">
        <f t="shared" si="31"/>
        <v>4697.7123335669239</v>
      </c>
      <c r="Y44" s="200">
        <v>13407271</v>
      </c>
      <c r="Z44" s="200">
        <v>0</v>
      </c>
      <c r="AA44" s="200">
        <v>0</v>
      </c>
      <c r="AB44" s="200">
        <v>0</v>
      </c>
      <c r="AC44" s="200">
        <v>0</v>
      </c>
      <c r="AD44" s="200">
        <v>13407271</v>
      </c>
      <c r="AE44" s="197">
        <f t="shared" si="32"/>
        <v>13407271</v>
      </c>
      <c r="AF44" s="202">
        <v>2902</v>
      </c>
      <c r="AG44" s="195">
        <f t="shared" si="33"/>
        <v>14652971</v>
      </c>
      <c r="AH44" s="195">
        <f t="shared" si="34"/>
        <v>5049.2663680220539</v>
      </c>
      <c r="AI44" s="200">
        <f>14652112+859</f>
        <v>14652971</v>
      </c>
      <c r="AJ44" s="200">
        <v>0</v>
      </c>
      <c r="AK44" s="200">
        <v>0</v>
      </c>
      <c r="AL44" s="200">
        <v>0</v>
      </c>
      <c r="AM44" s="200">
        <v>0</v>
      </c>
      <c r="AN44" s="200">
        <v>14652971</v>
      </c>
      <c r="AO44" s="197">
        <f t="shared" si="35"/>
        <v>14652971</v>
      </c>
      <c r="AP44" s="201">
        <v>3112</v>
      </c>
      <c r="AQ44" s="195">
        <f t="shared" si="36"/>
        <v>14082980</v>
      </c>
      <c r="AR44" s="195">
        <f t="shared" si="37"/>
        <v>4525.3791773778921</v>
      </c>
      <c r="AS44" s="200">
        <v>14082980</v>
      </c>
      <c r="AT44" s="200"/>
      <c r="AU44" s="200"/>
      <c r="AV44" s="200"/>
      <c r="AW44" s="200"/>
      <c r="AX44" s="200">
        <v>14082980</v>
      </c>
      <c r="AY44" s="192">
        <f t="shared" si="38"/>
        <v>14082980</v>
      </c>
      <c r="AZ44" s="201">
        <v>3367</v>
      </c>
      <c r="BA44" s="195">
        <f t="shared" si="39"/>
        <v>15016633</v>
      </c>
      <c r="BB44" s="195">
        <f t="shared" si="40"/>
        <v>4459.9444609444608</v>
      </c>
      <c r="BC44" s="200">
        <v>15016633</v>
      </c>
      <c r="BD44" s="200"/>
      <c r="BE44" s="200"/>
      <c r="BF44" s="200"/>
      <c r="BG44" s="200"/>
      <c r="BH44" s="200">
        <v>15016633</v>
      </c>
      <c r="BI44" s="192">
        <f t="shared" si="41"/>
        <v>15016633</v>
      </c>
      <c r="BJ44" s="201">
        <v>3354</v>
      </c>
      <c r="BK44" s="195">
        <f t="shared" si="42"/>
        <v>17843298</v>
      </c>
      <c r="BL44" s="195">
        <f t="shared" si="43"/>
        <v>5320.0053667262973</v>
      </c>
      <c r="BM44" s="200">
        <v>17843298</v>
      </c>
      <c r="BN44" s="200"/>
      <c r="BO44" s="200"/>
      <c r="BP44" s="200"/>
      <c r="BQ44" s="200"/>
      <c r="BR44" s="200">
        <f>BM44</f>
        <v>17843298</v>
      </c>
      <c r="BS44" s="192">
        <f t="shared" si="47"/>
        <v>17843298</v>
      </c>
      <c r="BT44" s="213">
        <v>3783</v>
      </c>
      <c r="BU44" s="195">
        <f t="shared" si="44"/>
        <v>17946449</v>
      </c>
      <c r="BV44" s="195">
        <f t="shared" si="45"/>
        <v>4743.9727729315355</v>
      </c>
      <c r="BW44" s="224">
        <v>17946449</v>
      </c>
      <c r="BX44" s="223"/>
      <c r="BY44" s="223"/>
      <c r="BZ44" s="223"/>
      <c r="CA44" s="223"/>
      <c r="CB44" s="224">
        <v>17946449</v>
      </c>
      <c r="CC44" s="211">
        <f t="shared" si="46"/>
        <v>17946449</v>
      </c>
    </row>
    <row r="45" spans="1:81" s="155" customFormat="1" ht="15.95" customHeight="1" x14ac:dyDescent="0.2">
      <c r="A45" s="216" t="s">
        <v>152</v>
      </c>
      <c r="B45" s="201">
        <v>2669</v>
      </c>
      <c r="C45" s="195">
        <f t="shared" si="24"/>
        <v>24525927.609999999</v>
      </c>
      <c r="D45" s="195">
        <f t="shared" si="25"/>
        <v>9189.1823192206812</v>
      </c>
      <c r="E45" s="200">
        <v>24525927.609999999</v>
      </c>
      <c r="F45" s="200">
        <v>0</v>
      </c>
      <c r="G45" s="200">
        <v>0</v>
      </c>
      <c r="H45" s="200">
        <v>0</v>
      </c>
      <c r="I45" s="200">
        <v>0</v>
      </c>
      <c r="J45" s="200">
        <v>0</v>
      </c>
      <c r="K45" s="197">
        <f t="shared" si="26"/>
        <v>0</v>
      </c>
      <c r="L45" s="202">
        <v>2968</v>
      </c>
      <c r="M45" s="195">
        <f t="shared" si="27"/>
        <v>28736619.460000001</v>
      </c>
      <c r="N45" s="195">
        <f t="shared" si="28"/>
        <v>9682.1494137466307</v>
      </c>
      <c r="O45" s="200">
        <v>28736619.460000001</v>
      </c>
      <c r="P45" s="200">
        <v>0</v>
      </c>
      <c r="Q45" s="200">
        <v>0</v>
      </c>
      <c r="R45" s="200">
        <v>0</v>
      </c>
      <c r="S45" s="200">
        <v>0</v>
      </c>
      <c r="T45" s="200">
        <v>0</v>
      </c>
      <c r="U45" s="197">
        <f t="shared" si="29"/>
        <v>0</v>
      </c>
      <c r="V45" s="202">
        <v>3240</v>
      </c>
      <c r="W45" s="195">
        <f t="shared" si="30"/>
        <v>33666446</v>
      </c>
      <c r="X45" s="195">
        <f t="shared" si="31"/>
        <v>10390.878395061729</v>
      </c>
      <c r="Y45" s="200">
        <v>33666446</v>
      </c>
      <c r="Z45" s="200">
        <v>0</v>
      </c>
      <c r="AA45" s="200">
        <v>0</v>
      </c>
      <c r="AB45" s="200">
        <v>0</v>
      </c>
      <c r="AC45" s="200">
        <v>0</v>
      </c>
      <c r="AD45" s="200">
        <v>0</v>
      </c>
      <c r="AE45" s="197">
        <f t="shared" si="32"/>
        <v>0</v>
      </c>
      <c r="AF45" s="202">
        <v>3499</v>
      </c>
      <c r="AG45" s="195">
        <f t="shared" si="33"/>
        <v>37892733</v>
      </c>
      <c r="AH45" s="195">
        <f t="shared" si="34"/>
        <v>10829.589311231781</v>
      </c>
      <c r="AI45" s="200">
        <v>37892733</v>
      </c>
      <c r="AJ45" s="200">
        <v>0</v>
      </c>
      <c r="AK45" s="200">
        <v>0</v>
      </c>
      <c r="AL45" s="200">
        <v>0</v>
      </c>
      <c r="AM45" s="200">
        <v>0</v>
      </c>
      <c r="AN45" s="200">
        <v>0</v>
      </c>
      <c r="AO45" s="197">
        <f t="shared" si="35"/>
        <v>0</v>
      </c>
      <c r="AP45" s="201">
        <v>3637</v>
      </c>
      <c r="AQ45" s="195">
        <f t="shared" si="36"/>
        <v>39794420</v>
      </c>
      <c r="AR45" s="195">
        <f t="shared" si="37"/>
        <v>10941.550728622491</v>
      </c>
      <c r="AS45" s="200">
        <v>39794420</v>
      </c>
      <c r="AT45" s="200"/>
      <c r="AU45" s="200"/>
      <c r="AV45" s="200"/>
      <c r="AW45" s="200"/>
      <c r="AX45" s="200"/>
      <c r="AY45" s="192">
        <f t="shared" si="38"/>
        <v>0</v>
      </c>
      <c r="AZ45" s="201">
        <v>3644</v>
      </c>
      <c r="BA45" s="195">
        <f t="shared" si="39"/>
        <v>35493969</v>
      </c>
      <c r="BB45" s="195">
        <f t="shared" si="40"/>
        <v>9740.3866630076845</v>
      </c>
      <c r="BC45" s="200">
        <v>35493969</v>
      </c>
      <c r="BD45" s="200"/>
      <c r="BE45" s="200"/>
      <c r="BF45" s="200"/>
      <c r="BG45" s="200"/>
      <c r="BH45" s="200"/>
      <c r="BI45" s="192">
        <f t="shared" si="41"/>
        <v>0</v>
      </c>
      <c r="BJ45" s="201">
        <v>3594</v>
      </c>
      <c r="BK45" s="195">
        <f t="shared" si="42"/>
        <v>38349084</v>
      </c>
      <c r="BL45" s="195">
        <f t="shared" si="43"/>
        <v>10670.307178631052</v>
      </c>
      <c r="BM45" s="200">
        <v>38349084</v>
      </c>
      <c r="BN45" s="200"/>
      <c r="BO45" s="200"/>
      <c r="BP45" s="200"/>
      <c r="BQ45" s="200"/>
      <c r="BR45" s="200"/>
      <c r="BS45" s="192">
        <f t="shared" si="47"/>
        <v>0</v>
      </c>
      <c r="BT45" s="213">
        <v>3649</v>
      </c>
      <c r="BU45" s="195">
        <f t="shared" si="44"/>
        <v>40078953</v>
      </c>
      <c r="BV45" s="195">
        <f t="shared" si="45"/>
        <v>10983.544258701015</v>
      </c>
      <c r="BW45" s="224">
        <v>40078953</v>
      </c>
      <c r="BX45" s="223"/>
      <c r="BY45" s="223"/>
      <c r="BZ45" s="223"/>
      <c r="CA45" s="223"/>
      <c r="CB45" s="224"/>
      <c r="CC45" s="211">
        <f t="shared" si="46"/>
        <v>0</v>
      </c>
    </row>
    <row r="46" spans="1:81" s="155" customFormat="1" ht="15.95" customHeight="1" x14ac:dyDescent="0.2">
      <c r="A46" s="216" t="s">
        <v>151</v>
      </c>
      <c r="B46" s="201"/>
      <c r="C46" s="195">
        <f t="shared" si="24"/>
        <v>0</v>
      </c>
      <c r="D46" s="195">
        <f t="shared" si="25"/>
        <v>0</v>
      </c>
      <c r="E46" s="200"/>
      <c r="F46" s="200"/>
      <c r="G46" s="200"/>
      <c r="H46" s="200"/>
      <c r="I46" s="200"/>
      <c r="J46" s="200"/>
      <c r="K46" s="197">
        <f t="shared" si="26"/>
        <v>0</v>
      </c>
      <c r="L46" s="202"/>
      <c r="M46" s="195">
        <f t="shared" si="27"/>
        <v>0</v>
      </c>
      <c r="N46" s="195">
        <f t="shared" si="28"/>
        <v>0</v>
      </c>
      <c r="O46" s="200"/>
      <c r="P46" s="200"/>
      <c r="Q46" s="200"/>
      <c r="R46" s="200"/>
      <c r="S46" s="200"/>
      <c r="T46" s="200"/>
      <c r="U46" s="197">
        <f t="shared" si="29"/>
        <v>0</v>
      </c>
      <c r="V46" s="202"/>
      <c r="W46" s="195">
        <f t="shared" si="30"/>
        <v>0</v>
      </c>
      <c r="X46" s="195">
        <f t="shared" si="31"/>
        <v>0</v>
      </c>
      <c r="Y46" s="200"/>
      <c r="Z46" s="200"/>
      <c r="AA46" s="200"/>
      <c r="AB46" s="200"/>
      <c r="AC46" s="200"/>
      <c r="AD46" s="200"/>
      <c r="AE46" s="197">
        <f t="shared" si="32"/>
        <v>0</v>
      </c>
      <c r="AF46" s="202">
        <v>250</v>
      </c>
      <c r="AG46" s="195">
        <f t="shared" si="33"/>
        <v>3490744</v>
      </c>
      <c r="AH46" s="195">
        <f t="shared" si="34"/>
        <v>13962.976000000001</v>
      </c>
      <c r="AI46" s="200">
        <v>3490744</v>
      </c>
      <c r="AJ46" s="200">
        <v>0</v>
      </c>
      <c r="AK46" s="200">
        <v>0</v>
      </c>
      <c r="AL46" s="200">
        <v>0</v>
      </c>
      <c r="AM46" s="200">
        <v>0</v>
      </c>
      <c r="AN46" s="200">
        <v>982544</v>
      </c>
      <c r="AO46" s="197">
        <f t="shared" si="35"/>
        <v>982544</v>
      </c>
      <c r="AP46" s="201">
        <v>251</v>
      </c>
      <c r="AQ46" s="195">
        <f t="shared" si="36"/>
        <v>3212089</v>
      </c>
      <c r="AR46" s="195">
        <f t="shared" si="37"/>
        <v>12797.16733067729</v>
      </c>
      <c r="AS46" s="200">
        <v>3212089</v>
      </c>
      <c r="AT46" s="200"/>
      <c r="AU46" s="200"/>
      <c r="AV46" s="200"/>
      <c r="AW46" s="200"/>
      <c r="AX46" s="200">
        <v>908074</v>
      </c>
      <c r="AY46" s="192">
        <f t="shared" si="38"/>
        <v>908074</v>
      </c>
      <c r="AZ46" s="201">
        <v>251</v>
      </c>
      <c r="BA46" s="195">
        <f t="shared" si="39"/>
        <v>2613289</v>
      </c>
      <c r="BB46" s="195">
        <f t="shared" si="40"/>
        <v>10411.509960159363</v>
      </c>
      <c r="BC46" s="200">
        <v>2613289</v>
      </c>
      <c r="BD46" s="200"/>
      <c r="BE46" s="200"/>
      <c r="BF46" s="200"/>
      <c r="BG46" s="200"/>
      <c r="BH46" s="200">
        <v>727311</v>
      </c>
      <c r="BI46" s="192">
        <f t="shared" si="41"/>
        <v>727311</v>
      </c>
      <c r="BJ46" s="201">
        <v>316</v>
      </c>
      <c r="BK46" s="195">
        <f t="shared" si="42"/>
        <v>3901236</v>
      </c>
      <c r="BL46" s="195">
        <f t="shared" si="43"/>
        <v>12345.683544303798</v>
      </c>
      <c r="BM46" s="200">
        <v>3901236</v>
      </c>
      <c r="BN46" s="200"/>
      <c r="BO46" s="200"/>
      <c r="BP46" s="200"/>
      <c r="BQ46" s="200"/>
      <c r="BR46" s="200">
        <v>1328678</v>
      </c>
      <c r="BS46" s="192">
        <f t="shared" si="47"/>
        <v>1328678</v>
      </c>
      <c r="BT46" s="213">
        <v>307</v>
      </c>
      <c r="BU46" s="195">
        <f t="shared" si="44"/>
        <v>4367590</v>
      </c>
      <c r="BV46" s="195">
        <f t="shared" si="45"/>
        <v>14226.677524429968</v>
      </c>
      <c r="BW46" s="224">
        <v>4367590</v>
      </c>
      <c r="BX46" s="223"/>
      <c r="BY46" s="223"/>
      <c r="BZ46" s="223"/>
      <c r="CA46" s="223"/>
      <c r="CB46" s="223">
        <v>1136856</v>
      </c>
      <c r="CC46" s="211">
        <f t="shared" si="46"/>
        <v>1136856</v>
      </c>
    </row>
    <row r="47" spans="1:81" s="155" customFormat="1" ht="15.95" customHeight="1" x14ac:dyDescent="0.2">
      <c r="A47" s="222" t="s">
        <v>150</v>
      </c>
      <c r="B47" s="201"/>
      <c r="C47" s="195">
        <f t="shared" si="24"/>
        <v>0</v>
      </c>
      <c r="D47" s="195">
        <f t="shared" si="25"/>
        <v>0</v>
      </c>
      <c r="E47" s="200"/>
      <c r="F47" s="200"/>
      <c r="G47" s="200"/>
      <c r="H47" s="200"/>
      <c r="I47" s="200"/>
      <c r="J47" s="200"/>
      <c r="K47" s="197">
        <f t="shared" si="26"/>
        <v>0</v>
      </c>
      <c r="L47" s="202"/>
      <c r="M47" s="195">
        <f t="shared" si="27"/>
        <v>0</v>
      </c>
      <c r="N47" s="195">
        <f t="shared" si="28"/>
        <v>0</v>
      </c>
      <c r="O47" s="200"/>
      <c r="P47" s="200"/>
      <c r="Q47" s="200"/>
      <c r="R47" s="200"/>
      <c r="S47" s="200"/>
      <c r="T47" s="200"/>
      <c r="U47" s="197">
        <f t="shared" si="29"/>
        <v>0</v>
      </c>
      <c r="V47" s="202"/>
      <c r="W47" s="195">
        <f t="shared" si="30"/>
        <v>0</v>
      </c>
      <c r="X47" s="195">
        <f t="shared" si="31"/>
        <v>0</v>
      </c>
      <c r="Y47" s="200"/>
      <c r="Z47" s="200"/>
      <c r="AA47" s="200"/>
      <c r="AB47" s="200"/>
      <c r="AC47" s="200"/>
      <c r="AD47" s="200"/>
      <c r="AE47" s="197">
        <f t="shared" si="32"/>
        <v>0</v>
      </c>
      <c r="AF47" s="202"/>
      <c r="AG47" s="195">
        <f t="shared" si="33"/>
        <v>0</v>
      </c>
      <c r="AH47" s="195">
        <f t="shared" si="34"/>
        <v>0</v>
      </c>
      <c r="AI47" s="200"/>
      <c r="AJ47" s="200"/>
      <c r="AK47" s="200"/>
      <c r="AL47" s="200"/>
      <c r="AM47" s="200"/>
      <c r="AN47" s="200"/>
      <c r="AO47" s="197">
        <f t="shared" si="35"/>
        <v>0</v>
      </c>
      <c r="AP47" s="201"/>
      <c r="AQ47" s="195">
        <f t="shared" si="36"/>
        <v>0</v>
      </c>
      <c r="AR47" s="195">
        <f t="shared" si="37"/>
        <v>0</v>
      </c>
      <c r="AS47" s="200"/>
      <c r="AT47" s="200"/>
      <c r="AU47" s="200"/>
      <c r="AV47" s="200"/>
      <c r="AW47" s="200"/>
      <c r="AX47" s="200"/>
      <c r="AY47" s="192">
        <f t="shared" si="38"/>
        <v>0</v>
      </c>
      <c r="AZ47" s="213"/>
      <c r="BA47" s="195">
        <f t="shared" si="39"/>
        <v>0</v>
      </c>
      <c r="BB47" s="195">
        <f t="shared" si="40"/>
        <v>0</v>
      </c>
      <c r="BC47" s="212"/>
      <c r="BD47" s="212"/>
      <c r="BE47" s="212"/>
      <c r="BF47" s="212"/>
      <c r="BG47" s="212"/>
      <c r="BH47" s="212"/>
      <c r="BI47" s="192">
        <f t="shared" si="41"/>
        <v>0</v>
      </c>
      <c r="BJ47" s="213"/>
      <c r="BK47" s="195">
        <f t="shared" si="42"/>
        <v>0</v>
      </c>
      <c r="BL47" s="195">
        <f t="shared" si="43"/>
        <v>0</v>
      </c>
      <c r="BM47" s="212"/>
      <c r="BN47" s="212"/>
      <c r="BO47" s="212"/>
      <c r="BP47" s="212"/>
      <c r="BQ47" s="212"/>
      <c r="BR47" s="212"/>
      <c r="BS47" s="192">
        <f t="shared" si="47"/>
        <v>0</v>
      </c>
      <c r="BT47" s="213">
        <v>241</v>
      </c>
      <c r="BU47" s="195">
        <f t="shared" si="44"/>
        <v>2375818</v>
      </c>
      <c r="BV47" s="195">
        <f t="shared" si="45"/>
        <v>9858.165975103735</v>
      </c>
      <c r="BW47" s="215"/>
      <c r="BX47" s="212"/>
      <c r="BY47" s="212"/>
      <c r="BZ47" s="212"/>
      <c r="CA47" s="212">
        <v>2375818</v>
      </c>
      <c r="CB47" s="212">
        <v>2375818</v>
      </c>
      <c r="CC47" s="211">
        <f t="shared" si="46"/>
        <v>0</v>
      </c>
    </row>
    <row r="48" spans="1:81" s="155" customFormat="1" ht="15.95" customHeight="1" x14ac:dyDescent="0.2">
      <c r="A48" s="214"/>
      <c r="B48" s="201"/>
      <c r="C48" s="195">
        <f t="shared" si="24"/>
        <v>0</v>
      </c>
      <c r="D48" s="195">
        <f t="shared" si="25"/>
        <v>0</v>
      </c>
      <c r="E48" s="200"/>
      <c r="F48" s="200"/>
      <c r="G48" s="200"/>
      <c r="H48" s="200"/>
      <c r="I48" s="200"/>
      <c r="J48" s="200"/>
      <c r="K48" s="197">
        <f t="shared" si="26"/>
        <v>0</v>
      </c>
      <c r="L48" s="202"/>
      <c r="M48" s="195">
        <f t="shared" si="27"/>
        <v>0</v>
      </c>
      <c r="N48" s="195">
        <f t="shared" si="28"/>
        <v>0</v>
      </c>
      <c r="O48" s="200"/>
      <c r="P48" s="200"/>
      <c r="Q48" s="200"/>
      <c r="R48" s="200"/>
      <c r="S48" s="200"/>
      <c r="T48" s="200"/>
      <c r="U48" s="197">
        <f t="shared" si="29"/>
        <v>0</v>
      </c>
      <c r="V48" s="202"/>
      <c r="W48" s="195">
        <f t="shared" si="30"/>
        <v>0</v>
      </c>
      <c r="X48" s="195">
        <f t="shared" si="31"/>
        <v>0</v>
      </c>
      <c r="Y48" s="200"/>
      <c r="Z48" s="200"/>
      <c r="AA48" s="200"/>
      <c r="AB48" s="200"/>
      <c r="AC48" s="200"/>
      <c r="AD48" s="200"/>
      <c r="AE48" s="197">
        <f t="shared" si="32"/>
        <v>0</v>
      </c>
      <c r="AF48" s="202"/>
      <c r="AG48" s="195">
        <f t="shared" si="33"/>
        <v>0</v>
      </c>
      <c r="AH48" s="195">
        <f t="shared" si="34"/>
        <v>0</v>
      </c>
      <c r="AI48" s="200"/>
      <c r="AJ48" s="200"/>
      <c r="AK48" s="200"/>
      <c r="AL48" s="200"/>
      <c r="AM48" s="200"/>
      <c r="AN48" s="200"/>
      <c r="AO48" s="197">
        <f t="shared" si="35"/>
        <v>0</v>
      </c>
      <c r="AP48" s="201"/>
      <c r="AQ48" s="195">
        <f t="shared" si="36"/>
        <v>0</v>
      </c>
      <c r="AR48" s="195">
        <f t="shared" si="37"/>
        <v>0</v>
      </c>
      <c r="AS48" s="200"/>
      <c r="AT48" s="200"/>
      <c r="AU48" s="200"/>
      <c r="AV48" s="200"/>
      <c r="AW48" s="200"/>
      <c r="AX48" s="200"/>
      <c r="AY48" s="192">
        <f t="shared" si="38"/>
        <v>0</v>
      </c>
      <c r="AZ48" s="201"/>
      <c r="BA48" s="195">
        <f t="shared" si="39"/>
        <v>0</v>
      </c>
      <c r="BB48" s="195">
        <f t="shared" si="40"/>
        <v>0</v>
      </c>
      <c r="BC48" s="200"/>
      <c r="BD48" s="200"/>
      <c r="BE48" s="200"/>
      <c r="BF48" s="200"/>
      <c r="BG48" s="200"/>
      <c r="BH48" s="200"/>
      <c r="BI48" s="192">
        <f t="shared" si="41"/>
        <v>0</v>
      </c>
      <c r="BJ48" s="201"/>
      <c r="BK48" s="195">
        <f t="shared" si="42"/>
        <v>0</v>
      </c>
      <c r="BL48" s="195">
        <f t="shared" si="43"/>
        <v>0</v>
      </c>
      <c r="BM48" s="200"/>
      <c r="BN48" s="200"/>
      <c r="BO48" s="200"/>
      <c r="BP48" s="200"/>
      <c r="BQ48" s="200"/>
      <c r="BR48" s="200"/>
      <c r="BS48" s="192">
        <f t="shared" si="47"/>
        <v>0</v>
      </c>
      <c r="BT48" s="213"/>
      <c r="BU48" s="195">
        <f t="shared" si="44"/>
        <v>0</v>
      </c>
      <c r="BV48" s="195">
        <f t="shared" si="45"/>
        <v>0</v>
      </c>
      <c r="BW48" s="215"/>
      <c r="BX48" s="212"/>
      <c r="BY48" s="212"/>
      <c r="BZ48" s="212"/>
      <c r="CA48" s="212"/>
      <c r="CB48" s="212"/>
      <c r="CC48" s="211">
        <f t="shared" si="46"/>
        <v>0</v>
      </c>
    </row>
    <row r="49" spans="1:81" s="155" customFormat="1" ht="15.95" customHeight="1" x14ac:dyDescent="0.2">
      <c r="A49" s="214"/>
      <c r="B49" s="201"/>
      <c r="C49" s="195">
        <f t="shared" si="24"/>
        <v>0</v>
      </c>
      <c r="D49" s="195">
        <f t="shared" si="25"/>
        <v>0</v>
      </c>
      <c r="E49" s="200"/>
      <c r="F49" s="200"/>
      <c r="G49" s="200"/>
      <c r="H49" s="200"/>
      <c r="I49" s="200"/>
      <c r="J49" s="200"/>
      <c r="K49" s="197">
        <f t="shared" si="26"/>
        <v>0</v>
      </c>
      <c r="L49" s="202"/>
      <c r="M49" s="195">
        <f t="shared" si="27"/>
        <v>0</v>
      </c>
      <c r="N49" s="195">
        <f t="shared" si="28"/>
        <v>0</v>
      </c>
      <c r="O49" s="200"/>
      <c r="P49" s="200"/>
      <c r="Q49" s="200"/>
      <c r="R49" s="200"/>
      <c r="S49" s="200"/>
      <c r="T49" s="200"/>
      <c r="U49" s="197">
        <f t="shared" si="29"/>
        <v>0</v>
      </c>
      <c r="V49" s="202"/>
      <c r="W49" s="195">
        <f t="shared" si="30"/>
        <v>0</v>
      </c>
      <c r="X49" s="195">
        <f t="shared" si="31"/>
        <v>0</v>
      </c>
      <c r="Y49" s="200"/>
      <c r="Z49" s="200"/>
      <c r="AA49" s="200"/>
      <c r="AB49" s="200"/>
      <c r="AC49" s="200"/>
      <c r="AD49" s="200"/>
      <c r="AE49" s="197">
        <f t="shared" si="32"/>
        <v>0</v>
      </c>
      <c r="AF49" s="202"/>
      <c r="AG49" s="195">
        <f t="shared" si="33"/>
        <v>0</v>
      </c>
      <c r="AH49" s="195">
        <f t="shared" si="34"/>
        <v>0</v>
      </c>
      <c r="AI49" s="200"/>
      <c r="AJ49" s="200"/>
      <c r="AK49" s="200"/>
      <c r="AL49" s="200"/>
      <c r="AM49" s="200"/>
      <c r="AN49" s="200"/>
      <c r="AO49" s="197">
        <f t="shared" si="35"/>
        <v>0</v>
      </c>
      <c r="AP49" s="201"/>
      <c r="AQ49" s="195">
        <f t="shared" si="36"/>
        <v>0</v>
      </c>
      <c r="AR49" s="195">
        <f t="shared" si="37"/>
        <v>0</v>
      </c>
      <c r="AS49" s="200"/>
      <c r="AT49" s="200"/>
      <c r="AU49" s="200"/>
      <c r="AV49" s="200"/>
      <c r="AW49" s="200"/>
      <c r="AX49" s="200"/>
      <c r="AY49" s="192">
        <f t="shared" si="38"/>
        <v>0</v>
      </c>
      <c r="AZ49" s="201"/>
      <c r="BA49" s="195">
        <f t="shared" si="39"/>
        <v>0</v>
      </c>
      <c r="BB49" s="195">
        <f t="shared" si="40"/>
        <v>0</v>
      </c>
      <c r="BC49" s="200"/>
      <c r="BD49" s="200"/>
      <c r="BE49" s="200"/>
      <c r="BF49" s="200"/>
      <c r="BG49" s="200"/>
      <c r="BH49" s="200"/>
      <c r="BI49" s="192">
        <f t="shared" si="41"/>
        <v>0</v>
      </c>
      <c r="BJ49" s="201"/>
      <c r="BK49" s="195">
        <f t="shared" si="42"/>
        <v>0</v>
      </c>
      <c r="BL49" s="195">
        <f t="shared" si="43"/>
        <v>0</v>
      </c>
      <c r="BM49" s="200"/>
      <c r="BN49" s="200"/>
      <c r="BO49" s="200"/>
      <c r="BP49" s="200"/>
      <c r="BQ49" s="200"/>
      <c r="BR49" s="200"/>
      <c r="BS49" s="192">
        <f t="shared" si="47"/>
        <v>0</v>
      </c>
      <c r="BT49" s="213"/>
      <c r="BU49" s="195">
        <f t="shared" si="44"/>
        <v>0</v>
      </c>
      <c r="BV49" s="195">
        <f t="shared" si="45"/>
        <v>0</v>
      </c>
      <c r="BW49" s="212"/>
      <c r="BX49" s="212"/>
      <c r="BY49" s="212"/>
      <c r="BZ49" s="212"/>
      <c r="CA49" s="212"/>
      <c r="CB49" s="212"/>
      <c r="CC49" s="211">
        <f t="shared" si="46"/>
        <v>0</v>
      </c>
    </row>
    <row r="50" spans="1:81" s="155" customFormat="1" ht="15.95" customHeight="1" x14ac:dyDescent="0.2">
      <c r="A50" s="214"/>
      <c r="B50" s="201"/>
      <c r="C50" s="195">
        <f t="shared" si="24"/>
        <v>0</v>
      </c>
      <c r="D50" s="195">
        <f t="shared" si="25"/>
        <v>0</v>
      </c>
      <c r="E50" s="200"/>
      <c r="F50" s="200"/>
      <c r="G50" s="200"/>
      <c r="H50" s="200"/>
      <c r="I50" s="200"/>
      <c r="J50" s="200"/>
      <c r="K50" s="197">
        <f t="shared" si="26"/>
        <v>0</v>
      </c>
      <c r="L50" s="202"/>
      <c r="M50" s="195">
        <f t="shared" si="27"/>
        <v>0</v>
      </c>
      <c r="N50" s="195">
        <f t="shared" si="28"/>
        <v>0</v>
      </c>
      <c r="O50" s="200"/>
      <c r="P50" s="200"/>
      <c r="Q50" s="200"/>
      <c r="R50" s="200"/>
      <c r="S50" s="200"/>
      <c r="T50" s="200"/>
      <c r="U50" s="197">
        <f t="shared" si="29"/>
        <v>0</v>
      </c>
      <c r="V50" s="202"/>
      <c r="W50" s="195">
        <f t="shared" si="30"/>
        <v>0</v>
      </c>
      <c r="X50" s="195">
        <f t="shared" si="31"/>
        <v>0</v>
      </c>
      <c r="Y50" s="200"/>
      <c r="Z50" s="200"/>
      <c r="AA50" s="200"/>
      <c r="AB50" s="200"/>
      <c r="AC50" s="200"/>
      <c r="AD50" s="200"/>
      <c r="AE50" s="197">
        <f t="shared" si="32"/>
        <v>0</v>
      </c>
      <c r="AF50" s="202"/>
      <c r="AG50" s="195">
        <f t="shared" si="33"/>
        <v>0</v>
      </c>
      <c r="AH50" s="195">
        <f t="shared" si="34"/>
        <v>0</v>
      </c>
      <c r="AI50" s="200"/>
      <c r="AJ50" s="200"/>
      <c r="AK50" s="200"/>
      <c r="AL50" s="200"/>
      <c r="AM50" s="200"/>
      <c r="AN50" s="200"/>
      <c r="AO50" s="197">
        <f t="shared" si="35"/>
        <v>0</v>
      </c>
      <c r="AP50" s="201"/>
      <c r="AQ50" s="195">
        <f t="shared" si="36"/>
        <v>0</v>
      </c>
      <c r="AR50" s="195">
        <f t="shared" si="37"/>
        <v>0</v>
      </c>
      <c r="AS50" s="200"/>
      <c r="AT50" s="200"/>
      <c r="AU50" s="200"/>
      <c r="AV50" s="200"/>
      <c r="AW50" s="200"/>
      <c r="AX50" s="200"/>
      <c r="AY50" s="192">
        <f t="shared" si="38"/>
        <v>0</v>
      </c>
      <c r="AZ50" s="201"/>
      <c r="BA50" s="195">
        <f t="shared" si="39"/>
        <v>0</v>
      </c>
      <c r="BB50" s="195">
        <f t="shared" si="40"/>
        <v>0</v>
      </c>
      <c r="BC50" s="200"/>
      <c r="BD50" s="200"/>
      <c r="BE50" s="200"/>
      <c r="BF50" s="200"/>
      <c r="BG50" s="200"/>
      <c r="BH50" s="200"/>
      <c r="BI50" s="192">
        <f t="shared" si="41"/>
        <v>0</v>
      </c>
      <c r="BJ50" s="201"/>
      <c r="BK50" s="195">
        <f t="shared" si="42"/>
        <v>0</v>
      </c>
      <c r="BL50" s="195">
        <f t="shared" si="43"/>
        <v>0</v>
      </c>
      <c r="BM50" s="200"/>
      <c r="BN50" s="200"/>
      <c r="BO50" s="200"/>
      <c r="BP50" s="200"/>
      <c r="BQ50" s="200"/>
      <c r="BR50" s="200"/>
      <c r="BS50" s="192">
        <f t="shared" si="47"/>
        <v>0</v>
      </c>
      <c r="BT50" s="213"/>
      <c r="BU50" s="195">
        <f t="shared" si="44"/>
        <v>0</v>
      </c>
      <c r="BV50" s="195">
        <f t="shared" si="45"/>
        <v>0</v>
      </c>
      <c r="BW50" s="212"/>
      <c r="BX50" s="212"/>
      <c r="BY50" s="212"/>
      <c r="BZ50" s="212"/>
      <c r="CA50" s="212"/>
      <c r="CB50" s="212"/>
      <c r="CC50" s="211">
        <f t="shared" si="46"/>
        <v>0</v>
      </c>
    </row>
    <row r="51" spans="1:81" s="155" customFormat="1" ht="15.95" customHeight="1" x14ac:dyDescent="0.2">
      <c r="A51" s="214"/>
      <c r="B51" s="201"/>
      <c r="C51" s="195">
        <f t="shared" si="24"/>
        <v>0</v>
      </c>
      <c r="D51" s="195">
        <f t="shared" si="25"/>
        <v>0</v>
      </c>
      <c r="E51" s="200"/>
      <c r="F51" s="200"/>
      <c r="G51" s="200"/>
      <c r="H51" s="200"/>
      <c r="I51" s="200"/>
      <c r="J51" s="200"/>
      <c r="K51" s="197">
        <f t="shared" si="26"/>
        <v>0</v>
      </c>
      <c r="L51" s="202"/>
      <c r="M51" s="195">
        <f t="shared" si="27"/>
        <v>0</v>
      </c>
      <c r="N51" s="195">
        <f t="shared" si="28"/>
        <v>0</v>
      </c>
      <c r="O51" s="200"/>
      <c r="P51" s="200"/>
      <c r="Q51" s="200"/>
      <c r="R51" s="200"/>
      <c r="S51" s="200"/>
      <c r="T51" s="200"/>
      <c r="U51" s="197">
        <f t="shared" si="29"/>
        <v>0</v>
      </c>
      <c r="V51" s="202"/>
      <c r="W51" s="195">
        <f t="shared" si="30"/>
        <v>0</v>
      </c>
      <c r="X51" s="195">
        <f t="shared" si="31"/>
        <v>0</v>
      </c>
      <c r="Y51" s="200"/>
      <c r="Z51" s="200"/>
      <c r="AA51" s="200"/>
      <c r="AB51" s="200"/>
      <c r="AC51" s="200"/>
      <c r="AD51" s="200"/>
      <c r="AE51" s="197">
        <f t="shared" si="32"/>
        <v>0</v>
      </c>
      <c r="AF51" s="202"/>
      <c r="AG51" s="195">
        <f t="shared" si="33"/>
        <v>0</v>
      </c>
      <c r="AH51" s="195">
        <f t="shared" si="34"/>
        <v>0</v>
      </c>
      <c r="AI51" s="200"/>
      <c r="AJ51" s="200"/>
      <c r="AK51" s="200"/>
      <c r="AL51" s="200"/>
      <c r="AM51" s="200"/>
      <c r="AN51" s="200"/>
      <c r="AO51" s="197">
        <f t="shared" si="35"/>
        <v>0</v>
      </c>
      <c r="AP51" s="201"/>
      <c r="AQ51" s="195">
        <f t="shared" si="36"/>
        <v>0</v>
      </c>
      <c r="AR51" s="195">
        <f t="shared" si="37"/>
        <v>0</v>
      </c>
      <c r="AS51" s="200"/>
      <c r="AT51" s="200"/>
      <c r="AU51" s="200"/>
      <c r="AV51" s="200"/>
      <c r="AW51" s="200"/>
      <c r="AX51" s="200"/>
      <c r="AY51" s="192">
        <f t="shared" si="38"/>
        <v>0</v>
      </c>
      <c r="AZ51" s="201"/>
      <c r="BA51" s="195">
        <f t="shared" si="39"/>
        <v>0</v>
      </c>
      <c r="BB51" s="195">
        <f t="shared" si="40"/>
        <v>0</v>
      </c>
      <c r="BC51" s="200"/>
      <c r="BD51" s="200"/>
      <c r="BE51" s="200"/>
      <c r="BF51" s="200"/>
      <c r="BG51" s="200"/>
      <c r="BH51" s="200"/>
      <c r="BI51" s="192">
        <f t="shared" si="41"/>
        <v>0</v>
      </c>
      <c r="BJ51" s="201"/>
      <c r="BK51" s="195">
        <f t="shared" si="42"/>
        <v>0</v>
      </c>
      <c r="BL51" s="195">
        <f t="shared" si="43"/>
        <v>0</v>
      </c>
      <c r="BM51" s="200"/>
      <c r="BN51" s="200"/>
      <c r="BO51" s="200"/>
      <c r="BP51" s="200"/>
      <c r="BQ51" s="200"/>
      <c r="BR51" s="200"/>
      <c r="BS51" s="192">
        <f t="shared" si="47"/>
        <v>0</v>
      </c>
      <c r="BT51" s="213"/>
      <c r="BU51" s="195">
        <f t="shared" si="44"/>
        <v>0</v>
      </c>
      <c r="BV51" s="195">
        <f t="shared" si="45"/>
        <v>0</v>
      </c>
      <c r="BW51" s="212"/>
      <c r="BX51" s="212"/>
      <c r="BY51" s="212"/>
      <c r="BZ51" s="212"/>
      <c r="CA51" s="212"/>
      <c r="CB51" s="212"/>
      <c r="CC51" s="211">
        <f t="shared" si="46"/>
        <v>0</v>
      </c>
    </row>
    <row r="52" spans="1:81" s="155" customFormat="1" ht="15.95" customHeight="1" x14ac:dyDescent="0.2">
      <c r="A52" s="214"/>
      <c r="B52" s="201"/>
      <c r="C52" s="195">
        <f t="shared" si="24"/>
        <v>0</v>
      </c>
      <c r="D52" s="195">
        <f t="shared" si="25"/>
        <v>0</v>
      </c>
      <c r="E52" s="200"/>
      <c r="F52" s="200"/>
      <c r="G52" s="200"/>
      <c r="H52" s="200"/>
      <c r="I52" s="200"/>
      <c r="J52" s="200"/>
      <c r="K52" s="197">
        <f t="shared" si="26"/>
        <v>0</v>
      </c>
      <c r="L52" s="202"/>
      <c r="M52" s="195">
        <f t="shared" si="27"/>
        <v>0</v>
      </c>
      <c r="N52" s="195">
        <f t="shared" si="28"/>
        <v>0</v>
      </c>
      <c r="O52" s="200"/>
      <c r="P52" s="200"/>
      <c r="Q52" s="200"/>
      <c r="R52" s="200"/>
      <c r="S52" s="200"/>
      <c r="T52" s="200"/>
      <c r="U52" s="197">
        <f t="shared" si="29"/>
        <v>0</v>
      </c>
      <c r="V52" s="202"/>
      <c r="W52" s="195">
        <f t="shared" si="30"/>
        <v>0</v>
      </c>
      <c r="X52" s="195">
        <f t="shared" si="31"/>
        <v>0</v>
      </c>
      <c r="Y52" s="200"/>
      <c r="Z52" s="200"/>
      <c r="AA52" s="200"/>
      <c r="AB52" s="200"/>
      <c r="AC52" s="200"/>
      <c r="AD52" s="200"/>
      <c r="AE52" s="197">
        <f t="shared" si="32"/>
        <v>0</v>
      </c>
      <c r="AF52" s="202"/>
      <c r="AG52" s="195">
        <f t="shared" si="33"/>
        <v>0</v>
      </c>
      <c r="AH52" s="195">
        <f t="shared" si="34"/>
        <v>0</v>
      </c>
      <c r="AI52" s="200"/>
      <c r="AJ52" s="200"/>
      <c r="AK52" s="200"/>
      <c r="AL52" s="200"/>
      <c r="AM52" s="200"/>
      <c r="AN52" s="200"/>
      <c r="AO52" s="197">
        <f t="shared" si="35"/>
        <v>0</v>
      </c>
      <c r="AP52" s="201"/>
      <c r="AQ52" s="195">
        <f t="shared" si="36"/>
        <v>0</v>
      </c>
      <c r="AR52" s="195">
        <f t="shared" si="37"/>
        <v>0</v>
      </c>
      <c r="AS52" s="200"/>
      <c r="AT52" s="200"/>
      <c r="AU52" s="200"/>
      <c r="AV52" s="200"/>
      <c r="AW52" s="200"/>
      <c r="AX52" s="200"/>
      <c r="AY52" s="192">
        <f t="shared" si="38"/>
        <v>0</v>
      </c>
      <c r="AZ52" s="201"/>
      <c r="BA52" s="195">
        <f t="shared" si="39"/>
        <v>0</v>
      </c>
      <c r="BB52" s="195">
        <f t="shared" si="40"/>
        <v>0</v>
      </c>
      <c r="BC52" s="200"/>
      <c r="BD52" s="200"/>
      <c r="BE52" s="200"/>
      <c r="BF52" s="200"/>
      <c r="BG52" s="200"/>
      <c r="BH52" s="200"/>
      <c r="BI52" s="192">
        <f t="shared" si="41"/>
        <v>0</v>
      </c>
      <c r="BJ52" s="201"/>
      <c r="BK52" s="195">
        <f t="shared" si="42"/>
        <v>0</v>
      </c>
      <c r="BL52" s="195">
        <f t="shared" si="43"/>
        <v>0</v>
      </c>
      <c r="BM52" s="200"/>
      <c r="BN52" s="200"/>
      <c r="BO52" s="200"/>
      <c r="BP52" s="200"/>
      <c r="BQ52" s="200"/>
      <c r="BR52" s="200"/>
      <c r="BS52" s="192">
        <f t="shared" si="47"/>
        <v>0</v>
      </c>
      <c r="BT52" s="213"/>
      <c r="BU52" s="195">
        <f t="shared" si="44"/>
        <v>0</v>
      </c>
      <c r="BV52" s="195">
        <f t="shared" si="45"/>
        <v>0</v>
      </c>
      <c r="BW52" s="212"/>
      <c r="BX52" s="212"/>
      <c r="BY52" s="212"/>
      <c r="BZ52" s="212"/>
      <c r="CA52" s="212"/>
      <c r="CB52" s="212"/>
      <c r="CC52" s="211">
        <f t="shared" si="46"/>
        <v>0</v>
      </c>
    </row>
    <row r="53" spans="1:81" ht="15.95" customHeight="1" x14ac:dyDescent="0.2">
      <c r="A53" s="210" t="s">
        <v>109</v>
      </c>
      <c r="B53" s="201"/>
      <c r="C53" s="195"/>
      <c r="D53" s="195"/>
      <c r="E53" s="200"/>
      <c r="F53" s="200"/>
      <c r="G53" s="200"/>
      <c r="H53" s="200"/>
      <c r="I53" s="200"/>
      <c r="J53" s="200"/>
      <c r="K53" s="208"/>
      <c r="L53" s="209"/>
      <c r="M53" s="195"/>
      <c r="N53" s="195"/>
      <c r="O53" s="206"/>
      <c r="P53" s="206"/>
      <c r="Q53" s="206"/>
      <c r="R53" s="206"/>
      <c r="S53" s="206"/>
      <c r="T53" s="206"/>
      <c r="U53" s="208"/>
      <c r="V53" s="209"/>
      <c r="W53" s="195"/>
      <c r="X53" s="195"/>
      <c r="Y53" s="206"/>
      <c r="Z53" s="206"/>
      <c r="AA53" s="206"/>
      <c r="AB53" s="206"/>
      <c r="AC53" s="206"/>
      <c r="AD53" s="206"/>
      <c r="AE53" s="208"/>
      <c r="AF53" s="209"/>
      <c r="AG53" s="195"/>
      <c r="AH53" s="195"/>
      <c r="AI53" s="206"/>
      <c r="AJ53" s="206"/>
      <c r="AK53" s="206"/>
      <c r="AL53" s="206"/>
      <c r="AM53" s="206"/>
      <c r="AN53" s="206"/>
      <c r="AO53" s="208"/>
      <c r="AP53" s="207"/>
      <c r="AQ53" s="195"/>
      <c r="AR53" s="195"/>
      <c r="AS53" s="206"/>
      <c r="AT53" s="206"/>
      <c r="AU53" s="206"/>
      <c r="AV53" s="206"/>
      <c r="AW53" s="206"/>
      <c r="AX53" s="206"/>
      <c r="AY53" s="205"/>
      <c r="AZ53" s="207"/>
      <c r="BA53" s="195"/>
      <c r="BB53" s="195"/>
      <c r="BC53" s="206"/>
      <c r="BD53" s="206"/>
      <c r="BE53" s="206"/>
      <c r="BF53" s="206"/>
      <c r="BG53" s="206"/>
      <c r="BH53" s="206"/>
      <c r="BI53" s="205"/>
      <c r="BJ53" s="207"/>
      <c r="BK53" s="195"/>
      <c r="BL53" s="195"/>
      <c r="BM53" s="206"/>
      <c r="BN53" s="206"/>
      <c r="BO53" s="206"/>
      <c r="BP53" s="206"/>
      <c r="BQ53" s="206"/>
      <c r="BR53" s="206"/>
      <c r="BS53" s="205"/>
      <c r="BT53" s="207"/>
      <c r="BU53" s="195"/>
      <c r="BV53" s="195"/>
      <c r="BW53" s="206"/>
      <c r="BX53" s="206"/>
      <c r="BY53" s="206"/>
      <c r="BZ53" s="206"/>
      <c r="CA53" s="206"/>
      <c r="CB53" s="206"/>
      <c r="CC53" s="205"/>
    </row>
    <row r="54" spans="1:81" s="155" customFormat="1" ht="15.95" customHeight="1" x14ac:dyDescent="0.2">
      <c r="A54" s="204" t="s">
        <v>121</v>
      </c>
      <c r="B54" s="196">
        <f>SUM(B$37:B53)</f>
        <v>15169</v>
      </c>
      <c r="C54" s="195">
        <f>SUM(C$37:C53)</f>
        <v>66087100.449999996</v>
      </c>
      <c r="D54" s="195">
        <f>IFERROR(C54/B54,0)</f>
        <v>4356.7209736963541</v>
      </c>
      <c r="E54" s="193">
        <f>SUM(E$37:E53)</f>
        <v>41685809.079999998</v>
      </c>
      <c r="F54" s="193">
        <f>SUM(F$37:F53)</f>
        <v>623500</v>
      </c>
      <c r="G54" s="193">
        <f>SUM(G$37:G53)</f>
        <v>0</v>
      </c>
      <c r="H54" s="193">
        <f>SUM(H$37:H53)</f>
        <v>171350</v>
      </c>
      <c r="I54" s="193">
        <f>SUM(I$37:I53)</f>
        <v>23606441.370000001</v>
      </c>
      <c r="J54" s="193">
        <f>SUM(J$37:J53)</f>
        <v>35747763.079999998</v>
      </c>
      <c r="K54" s="197">
        <f>SUM(K$37:K53)</f>
        <v>15250775.710000001</v>
      </c>
      <c r="L54" s="198">
        <f>SUM(L$37:L53)</f>
        <v>12395</v>
      </c>
      <c r="M54" s="195">
        <f>SUM(M$37:M53)</f>
        <v>53852092.899999999</v>
      </c>
      <c r="N54" s="195">
        <f>IFERROR(M54/L54,0)</f>
        <v>4344.6625978217025</v>
      </c>
      <c r="O54" s="193">
        <f>SUM(O$37:O53)</f>
        <v>41807545.899999999</v>
      </c>
      <c r="P54" s="193">
        <f>SUM(P$37:P53)</f>
        <v>637750</v>
      </c>
      <c r="Q54" s="193">
        <f>SUM(Q$37:Q53)</f>
        <v>0</v>
      </c>
      <c r="R54" s="193">
        <f>SUM(R$37:R53)</f>
        <v>161700</v>
      </c>
      <c r="S54" s="193">
        <f>SUM(S$37:S53)</f>
        <v>11245097</v>
      </c>
      <c r="T54" s="193">
        <f>SUM(T$37:T53)</f>
        <v>20567492.079999998</v>
      </c>
      <c r="U54" s="197">
        <f>SUM(U$37:U53)</f>
        <v>11328092.08</v>
      </c>
      <c r="V54" s="198">
        <f>SUM(V$37:V53)</f>
        <v>13202</v>
      </c>
      <c r="W54" s="195">
        <f>SUM(W$37:W53)</f>
        <v>62236031</v>
      </c>
      <c r="X54" s="195">
        <f>IFERROR(W54/V54,0)</f>
        <v>4714.136570216634</v>
      </c>
      <c r="Y54" s="193">
        <f>SUM(Y$37:Y53)</f>
        <v>48856792</v>
      </c>
      <c r="Z54" s="193">
        <f>SUM(Z$37:Z53)</f>
        <v>663500</v>
      </c>
      <c r="AA54" s="193">
        <f>SUM(AA$37:AA53)</f>
        <v>0</v>
      </c>
      <c r="AB54" s="193">
        <f>SUM(AB$37:AB53)</f>
        <v>153200</v>
      </c>
      <c r="AC54" s="193">
        <f>SUM(AC$37:AC53)</f>
        <v>12562539</v>
      </c>
      <c r="AD54" s="193">
        <f>SUM(AD$37:AD53)</f>
        <v>23442625</v>
      </c>
      <c r="AE54" s="197">
        <f>SUM(AE$37:AE53)</f>
        <v>13407271</v>
      </c>
      <c r="AF54" s="198">
        <f>SUM(AF$37:AF53)</f>
        <v>14203</v>
      </c>
      <c r="AG54" s="195">
        <f>SUM(AG$37:AG53)</f>
        <v>71741601</v>
      </c>
      <c r="AH54" s="195">
        <f>IFERROR(AG54/AF54,0)</f>
        <v>5051.158276420475</v>
      </c>
      <c r="AI54" s="193">
        <f>SUM(AI$37:AI53)</f>
        <v>57934551</v>
      </c>
      <c r="AJ54" s="193">
        <f>SUM(AJ$37:AJ53)</f>
        <v>726250</v>
      </c>
      <c r="AK54" s="193">
        <f>SUM(AK$37:AK53)</f>
        <v>0</v>
      </c>
      <c r="AL54" s="193">
        <f>SUM(AL$37:AL53)</f>
        <v>136850</v>
      </c>
      <c r="AM54" s="193">
        <f>SUM(AM$37:AM53)</f>
        <v>12943950</v>
      </c>
      <c r="AN54" s="193">
        <f>SUM(AN$37:AN53)</f>
        <v>26299541</v>
      </c>
      <c r="AO54" s="197">
        <f>SUM(AO$37:AO53)</f>
        <v>15635515</v>
      </c>
      <c r="AP54" s="196">
        <f>SUM(AP$37:AP53)</f>
        <v>14978</v>
      </c>
      <c r="AQ54" s="195">
        <f>SUM(AQ$37:AQ53)</f>
        <v>75830289</v>
      </c>
      <c r="AR54" s="195">
        <f>IFERROR(AQ54/AP54,0)</f>
        <v>5062.7780077446923</v>
      </c>
      <c r="AS54" s="193">
        <f>SUM(AS$37:AS53)</f>
        <v>58988945</v>
      </c>
      <c r="AT54" s="193">
        <f>SUM(AT$37:AT53)</f>
        <v>779650</v>
      </c>
      <c r="AU54" s="193">
        <f>SUM(AU$37:AU53)</f>
        <v>0</v>
      </c>
      <c r="AV54" s="193">
        <f>SUM(AV$37:AV53)</f>
        <v>138850</v>
      </c>
      <c r="AW54" s="193">
        <f>SUM(AW$37:AW53)</f>
        <v>15922844</v>
      </c>
      <c r="AX54" s="193">
        <f>SUM(AX$37:AX53)</f>
        <v>28106609</v>
      </c>
      <c r="AY54" s="192">
        <f>SUM(AY$37:AY53)</f>
        <v>14991054</v>
      </c>
      <c r="AZ54" s="196">
        <f>SUM(AZ$37:AZ53)</f>
        <v>14889</v>
      </c>
      <c r="BA54" s="195">
        <f>SUM(BA$37:BA53)</f>
        <v>70845696</v>
      </c>
      <c r="BB54" s="195">
        <f>IFERROR(BA54/AZ54,0)</f>
        <v>4758.2575055410034</v>
      </c>
      <c r="BC54" s="193">
        <f>SUM(BC$37:BC53)</f>
        <v>54831720</v>
      </c>
      <c r="BD54" s="193">
        <f>SUM(BD$37:BD53)</f>
        <v>583500</v>
      </c>
      <c r="BE54" s="193">
        <f>SUM(BE$37:BE53)</f>
        <v>0</v>
      </c>
      <c r="BF54" s="193">
        <f>SUM(BF$37:BF53)</f>
        <v>132050</v>
      </c>
      <c r="BG54" s="193">
        <f>SUM(BG$37:BG53)</f>
        <v>15298426</v>
      </c>
      <c r="BH54" s="193">
        <f>SUM(BH$37:BH53)</f>
        <v>28166937</v>
      </c>
      <c r="BI54" s="192">
        <f>SUM(BI$37:BI53)</f>
        <v>15743944</v>
      </c>
      <c r="BJ54" s="196">
        <f>SUM(BJ$37:BJ53)</f>
        <v>14677</v>
      </c>
      <c r="BK54" s="195">
        <f>SUM(BK$37:BK53)</f>
        <v>78852562</v>
      </c>
      <c r="BL54" s="195">
        <f>IFERROR(BK54/BJ54,0)</f>
        <v>5372.5258567827213</v>
      </c>
      <c r="BM54" s="193">
        <f>SUM(BM$37:BM53)</f>
        <v>62032719</v>
      </c>
      <c r="BN54" s="193">
        <f>SUM(BN$37:BN53)</f>
        <v>389000</v>
      </c>
      <c r="BO54" s="193">
        <f>SUM(BO$37:BO53)</f>
        <v>0</v>
      </c>
      <c r="BP54" s="193">
        <f>SUM(BP$37:BP53)</f>
        <v>147550</v>
      </c>
      <c r="BQ54" s="193">
        <f>SUM(BQ$37:BQ53)</f>
        <v>16283293</v>
      </c>
      <c r="BR54" s="193">
        <f>SUM(BR$37:BR53)</f>
        <v>31861064</v>
      </c>
      <c r="BS54" s="192">
        <f>SUM(BS$37:BS53)</f>
        <v>19171976</v>
      </c>
      <c r="BT54" s="196">
        <f>SUM(BT$37:BT53)</f>
        <v>14917</v>
      </c>
      <c r="BU54" s="195">
        <f>SUM(BU$37:BU53)</f>
        <v>83383592</v>
      </c>
      <c r="BV54" s="195">
        <f>IFERROR(BU54/BT54,0)</f>
        <v>5589.8365623114569</v>
      </c>
      <c r="BW54" s="193">
        <f>SUM(BW$37:BW53)</f>
        <v>63913695</v>
      </c>
      <c r="BX54" s="193">
        <f>SUM(BX$37:BX53)</f>
        <v>226500</v>
      </c>
      <c r="BY54" s="193">
        <f>SUM(BY$37:BY53)</f>
        <v>0</v>
      </c>
      <c r="BZ54" s="193">
        <f>SUM(BZ$37:BZ53)</f>
        <v>138800</v>
      </c>
      <c r="CA54" s="193">
        <f>SUM(CA$37:CA53)</f>
        <v>19104597</v>
      </c>
      <c r="CB54" s="193">
        <f>SUM(CB$37:CB53)</f>
        <v>34651250</v>
      </c>
      <c r="CC54" s="192">
        <f>SUM(CC$37:CC53)</f>
        <v>19083305</v>
      </c>
    </row>
    <row r="55" spans="1:81" s="155" customFormat="1" ht="15.95" customHeight="1" x14ac:dyDescent="0.2">
      <c r="A55" s="203"/>
      <c r="B55" s="201"/>
      <c r="C55" s="195"/>
      <c r="D55" s="195"/>
      <c r="E55" s="200"/>
      <c r="F55" s="200"/>
      <c r="G55" s="200"/>
      <c r="H55" s="200"/>
      <c r="I55" s="200"/>
      <c r="J55" s="200"/>
      <c r="K55" s="197"/>
      <c r="L55" s="202"/>
      <c r="M55" s="195"/>
      <c r="N55" s="195"/>
      <c r="O55" s="200"/>
      <c r="P55" s="200"/>
      <c r="Q55" s="200"/>
      <c r="R55" s="200"/>
      <c r="S55" s="200"/>
      <c r="T55" s="200"/>
      <c r="U55" s="197"/>
      <c r="V55" s="202"/>
      <c r="W55" s="195"/>
      <c r="X55" s="195"/>
      <c r="Y55" s="200"/>
      <c r="Z55" s="200"/>
      <c r="AA55" s="200"/>
      <c r="AB55" s="200"/>
      <c r="AC55" s="200"/>
      <c r="AD55" s="200"/>
      <c r="AE55" s="197"/>
      <c r="AF55" s="202"/>
      <c r="AG55" s="195"/>
      <c r="AH55" s="195"/>
      <c r="AI55" s="200"/>
      <c r="AJ55" s="200"/>
      <c r="AK55" s="200"/>
      <c r="AL55" s="200"/>
      <c r="AM55" s="200"/>
      <c r="AN55" s="200"/>
      <c r="AO55" s="197"/>
      <c r="AP55" s="201"/>
      <c r="AQ55" s="195"/>
      <c r="AR55" s="195"/>
      <c r="AS55" s="200"/>
      <c r="AT55" s="200"/>
      <c r="AU55" s="200"/>
      <c r="AV55" s="200"/>
      <c r="AW55" s="200"/>
      <c r="AX55" s="200"/>
      <c r="AY55" s="192"/>
      <c r="AZ55" s="201"/>
      <c r="BA55" s="195"/>
      <c r="BB55" s="195"/>
      <c r="BC55" s="200"/>
      <c r="BD55" s="200"/>
      <c r="BE55" s="200"/>
      <c r="BF55" s="200"/>
      <c r="BG55" s="200"/>
      <c r="BH55" s="200"/>
      <c r="BI55" s="192"/>
      <c r="BJ55" s="201"/>
      <c r="BK55" s="195"/>
      <c r="BL55" s="195"/>
      <c r="BM55" s="200"/>
      <c r="BN55" s="200"/>
      <c r="BO55" s="200"/>
      <c r="BP55" s="200"/>
      <c r="BQ55" s="200"/>
      <c r="BR55" s="200"/>
      <c r="BS55" s="192"/>
      <c r="BT55" s="201"/>
      <c r="BU55" s="195"/>
      <c r="BV55" s="195"/>
      <c r="BW55" s="200"/>
      <c r="BX55" s="200"/>
      <c r="BY55" s="200"/>
      <c r="BZ55" s="200"/>
      <c r="CA55" s="200"/>
      <c r="CB55" s="200"/>
      <c r="CC55" s="192"/>
    </row>
    <row r="56" spans="1:81" s="155" customFormat="1" ht="15.95" customHeight="1" x14ac:dyDescent="0.2">
      <c r="A56" s="221" t="s">
        <v>149</v>
      </c>
      <c r="B56" s="201"/>
      <c r="C56" s="195"/>
      <c r="D56" s="195"/>
      <c r="E56" s="200"/>
      <c r="F56" s="200"/>
      <c r="G56" s="200"/>
      <c r="H56" s="200"/>
      <c r="I56" s="200"/>
      <c r="J56" s="200"/>
      <c r="K56" s="197"/>
      <c r="L56" s="202"/>
      <c r="M56" s="195"/>
      <c r="N56" s="195"/>
      <c r="O56" s="200"/>
      <c r="P56" s="200"/>
      <c r="Q56" s="200"/>
      <c r="R56" s="200"/>
      <c r="S56" s="200"/>
      <c r="T56" s="200"/>
      <c r="U56" s="197"/>
      <c r="V56" s="202"/>
      <c r="W56" s="195"/>
      <c r="X56" s="195"/>
      <c r="Y56" s="200"/>
      <c r="Z56" s="200"/>
      <c r="AA56" s="200"/>
      <c r="AB56" s="200"/>
      <c r="AC56" s="200"/>
      <c r="AD56" s="200"/>
      <c r="AE56" s="197"/>
      <c r="AF56" s="202"/>
      <c r="AG56" s="195"/>
      <c r="AH56" s="195"/>
      <c r="AI56" s="200"/>
      <c r="AJ56" s="200"/>
      <c r="AK56" s="200"/>
      <c r="AL56" s="200"/>
      <c r="AM56" s="200"/>
      <c r="AN56" s="200"/>
      <c r="AO56" s="197"/>
      <c r="AP56" s="201"/>
      <c r="AQ56" s="195"/>
      <c r="AR56" s="195"/>
      <c r="AS56" s="200"/>
      <c r="AT56" s="200"/>
      <c r="AU56" s="200"/>
      <c r="AV56" s="200"/>
      <c r="AW56" s="200"/>
      <c r="AX56" s="200"/>
      <c r="AY56" s="192"/>
      <c r="AZ56" s="201"/>
      <c r="BA56" s="195"/>
      <c r="BB56" s="195"/>
      <c r="BC56" s="200"/>
      <c r="BD56" s="200"/>
      <c r="BE56" s="200"/>
      <c r="BF56" s="200"/>
      <c r="BG56" s="200"/>
      <c r="BH56" s="200"/>
      <c r="BI56" s="192"/>
      <c r="BJ56" s="201"/>
      <c r="BK56" s="195"/>
      <c r="BL56" s="195"/>
      <c r="BM56" s="200"/>
      <c r="BN56" s="200"/>
      <c r="BO56" s="200"/>
      <c r="BP56" s="200"/>
      <c r="BQ56" s="200"/>
      <c r="BR56" s="200"/>
      <c r="BS56" s="192"/>
      <c r="BT56" s="220"/>
      <c r="BU56" s="195"/>
      <c r="BV56" s="195"/>
      <c r="BW56" s="200"/>
      <c r="BX56" s="200"/>
      <c r="BY56" s="200"/>
      <c r="BZ56" s="200"/>
      <c r="CA56" s="200"/>
      <c r="CB56" s="200"/>
      <c r="CC56" s="192"/>
    </row>
    <row r="57" spans="1:81" s="155" customFormat="1" ht="15.95" customHeight="1" x14ac:dyDescent="0.2">
      <c r="A57" s="216" t="s">
        <v>148</v>
      </c>
      <c r="B57" s="201">
        <v>0</v>
      </c>
      <c r="C57" s="195">
        <f t="shared" ref="C57:C72" si="48">SUM(E57:I57)</f>
        <v>0</v>
      </c>
      <c r="D57" s="195">
        <f t="shared" ref="D57:D72" si="49">IFERROR(C57/B57,0)</f>
        <v>0</v>
      </c>
      <c r="E57" s="200">
        <v>0</v>
      </c>
      <c r="F57" s="200">
        <v>0</v>
      </c>
      <c r="G57" s="200">
        <v>0</v>
      </c>
      <c r="H57" s="200">
        <v>0</v>
      </c>
      <c r="I57" s="200">
        <v>0</v>
      </c>
      <c r="J57" s="200">
        <v>0</v>
      </c>
      <c r="K57" s="197">
        <f t="shared" ref="K57:K72" si="50">IF(J57=0,0,(IF(E57&lt;=J57,E57,J57)))</f>
        <v>0</v>
      </c>
      <c r="L57" s="202">
        <v>0</v>
      </c>
      <c r="M57" s="195">
        <f t="shared" ref="M57:M72" si="51">SUM(O57:S57)</f>
        <v>0</v>
      </c>
      <c r="N57" s="195">
        <f t="shared" ref="N57:N72" si="52">IFERROR(M57/L57,0)</f>
        <v>0</v>
      </c>
      <c r="O57" s="200">
        <v>0</v>
      </c>
      <c r="P57" s="200">
        <v>0</v>
      </c>
      <c r="Q57" s="200">
        <v>0</v>
      </c>
      <c r="R57" s="200">
        <v>0</v>
      </c>
      <c r="S57" s="200">
        <v>0</v>
      </c>
      <c r="T57" s="200">
        <v>0</v>
      </c>
      <c r="U57" s="197">
        <f t="shared" ref="U57:U72" si="53">IF(T57=0,0,(IF(O57&lt;=T57,O57,T57)))</f>
        <v>0</v>
      </c>
      <c r="V57" s="202"/>
      <c r="W57" s="195">
        <f t="shared" ref="W57:W72" si="54">SUM(Y57:AC57)</f>
        <v>0</v>
      </c>
      <c r="X57" s="195">
        <f t="shared" ref="X57:X72" si="55">IFERROR(W57/V57,0)</f>
        <v>0</v>
      </c>
      <c r="Y57" s="200">
        <v>0</v>
      </c>
      <c r="Z57" s="200">
        <v>0</v>
      </c>
      <c r="AA57" s="200">
        <v>0</v>
      </c>
      <c r="AB57" s="200">
        <v>0</v>
      </c>
      <c r="AC57" s="200">
        <v>0</v>
      </c>
      <c r="AD57" s="200">
        <v>0</v>
      </c>
      <c r="AE57" s="197">
        <f t="shared" ref="AE57:AE72" si="56">IF(AD57=0,0,(IF(Y57&lt;=AD57,Y57,AD57)))</f>
        <v>0</v>
      </c>
      <c r="AF57" s="202">
        <v>0</v>
      </c>
      <c r="AG57" s="195">
        <f t="shared" ref="AG57:AG72" si="57">SUM(AI57:AM57)</f>
        <v>0</v>
      </c>
      <c r="AH57" s="195">
        <f t="shared" ref="AH57:AH72" si="58">IFERROR(AG57/AF57,0)</f>
        <v>0</v>
      </c>
      <c r="AI57" s="200">
        <v>0</v>
      </c>
      <c r="AJ57" s="200">
        <v>0</v>
      </c>
      <c r="AK57" s="200">
        <v>0</v>
      </c>
      <c r="AL57" s="200">
        <v>0</v>
      </c>
      <c r="AM57" s="200">
        <v>0</v>
      </c>
      <c r="AN57" s="200">
        <v>0</v>
      </c>
      <c r="AO57" s="197">
        <f t="shared" ref="AO57:AO72" si="59">IF(AN57=0,0,(IF(AI57&lt;=AN57,AI57,AN57)))</f>
        <v>0</v>
      </c>
      <c r="AP57" s="201"/>
      <c r="AQ57" s="195">
        <f t="shared" ref="AQ57:AQ72" si="60">SUM(AS57:AW57)</f>
        <v>0</v>
      </c>
      <c r="AR57" s="195">
        <f t="shared" ref="AR57:AR72" si="61">IFERROR(AQ57/AP57,0)</f>
        <v>0</v>
      </c>
      <c r="AS57" s="200"/>
      <c r="AT57" s="200"/>
      <c r="AU57" s="200"/>
      <c r="AV57" s="200"/>
      <c r="AW57" s="200"/>
      <c r="AX57" s="200"/>
      <c r="AY57" s="192">
        <f t="shared" ref="AY57:AY72" si="62">IF(AX57=0,0,(IF(AS57&lt;=AX57,AS57,AX57)))</f>
        <v>0</v>
      </c>
      <c r="AZ57" s="201">
        <v>14</v>
      </c>
      <c r="BA57" s="195">
        <f t="shared" ref="BA57:BA72" si="63">SUM(BC57:BG57)</f>
        <v>51580</v>
      </c>
      <c r="BB57" s="195">
        <f t="shared" ref="BB57:BB72" si="64">IFERROR(BA57/AZ57,0)</f>
        <v>3684.2857142857142</v>
      </c>
      <c r="BC57" s="200"/>
      <c r="BD57" s="200"/>
      <c r="BE57" s="200">
        <v>51580</v>
      </c>
      <c r="BF57" s="200"/>
      <c r="BG57" s="200"/>
      <c r="BH57" s="200">
        <v>51580</v>
      </c>
      <c r="BI57" s="192">
        <f t="shared" ref="BI57:BI72" si="65">IF(BH57=0,0,(IF(BC57&lt;=BH57,BC57,BH57)))</f>
        <v>0</v>
      </c>
      <c r="BJ57" s="201">
        <v>13</v>
      </c>
      <c r="BK57" s="195">
        <f t="shared" ref="BK57:BK72" si="66">SUM(BM57:BQ57)</f>
        <v>53006</v>
      </c>
      <c r="BL57" s="195">
        <f t="shared" ref="BL57:BL72" si="67">IFERROR(BK57/BJ57,0)</f>
        <v>4077.3846153846152</v>
      </c>
      <c r="BM57" s="200"/>
      <c r="BO57" s="200">
        <v>53006</v>
      </c>
      <c r="BP57" s="200"/>
      <c r="BQ57" s="200"/>
      <c r="BR57" s="200">
        <v>53006</v>
      </c>
      <c r="BS57" s="192">
        <f t="shared" ref="BS57:BS72" si="68">IF(BR57=0,0,(IF(BM57&lt;=BR57,BM57,BR57)))</f>
        <v>0</v>
      </c>
      <c r="BT57" s="217">
        <v>5</v>
      </c>
      <c r="BU57" s="195">
        <f t="shared" ref="BU57:BU72" si="69">SUM(BW57:CA57)</f>
        <v>19056</v>
      </c>
      <c r="BV57" s="195">
        <f t="shared" ref="BV57:BV72" si="70">IFERROR(BU57/BT57,0)</f>
        <v>3811.2</v>
      </c>
      <c r="BW57" s="215"/>
      <c r="BX57" s="215"/>
      <c r="BY57" s="215">
        <v>19056</v>
      </c>
      <c r="BZ57" s="215"/>
      <c r="CA57" s="215"/>
      <c r="CB57" s="215">
        <v>19056</v>
      </c>
      <c r="CC57" s="211">
        <f t="shared" ref="CC57:CC72" si="71">IF(CB57=0,0,(IF(BW57&lt;=CB57,BW57,CB57)))</f>
        <v>0</v>
      </c>
    </row>
    <row r="58" spans="1:81" s="155" customFormat="1" ht="15.95" customHeight="1" x14ac:dyDescent="0.2">
      <c r="A58" s="216" t="s">
        <v>147</v>
      </c>
      <c r="B58" s="201">
        <v>481</v>
      </c>
      <c r="C58" s="195">
        <f t="shared" si="48"/>
        <v>1518729.85</v>
      </c>
      <c r="D58" s="195">
        <f t="shared" si="49"/>
        <v>3157.442515592516</v>
      </c>
      <c r="E58" s="200">
        <v>1518729.85</v>
      </c>
      <c r="F58" s="200">
        <v>0</v>
      </c>
      <c r="G58" s="200">
        <v>0</v>
      </c>
      <c r="H58" s="200">
        <v>0</v>
      </c>
      <c r="I58" s="200">
        <v>0</v>
      </c>
      <c r="J58" s="200">
        <v>1518729.85</v>
      </c>
      <c r="K58" s="197">
        <f t="shared" si="50"/>
        <v>1518729.85</v>
      </c>
      <c r="L58" s="202">
        <v>482</v>
      </c>
      <c r="M58" s="195">
        <f t="shared" si="51"/>
        <v>1541009.73</v>
      </c>
      <c r="N58" s="195">
        <f t="shared" si="52"/>
        <v>3197.115622406639</v>
      </c>
      <c r="O58" s="200">
        <v>1541009.73</v>
      </c>
      <c r="P58" s="200">
        <v>0</v>
      </c>
      <c r="Q58" s="200">
        <v>0</v>
      </c>
      <c r="R58" s="200">
        <v>0</v>
      </c>
      <c r="S58" s="200">
        <v>0</v>
      </c>
      <c r="T58" s="200">
        <v>1541009.73</v>
      </c>
      <c r="U58" s="197">
        <f t="shared" si="53"/>
        <v>1541009.73</v>
      </c>
      <c r="V58" s="202">
        <v>445</v>
      </c>
      <c r="W58" s="195">
        <f t="shared" si="54"/>
        <v>1497794</v>
      </c>
      <c r="X58" s="195">
        <f t="shared" si="55"/>
        <v>3365.8292134831458</v>
      </c>
      <c r="Y58" s="200">
        <v>1497794</v>
      </c>
      <c r="Z58" s="200">
        <v>0</v>
      </c>
      <c r="AA58" s="200">
        <v>0</v>
      </c>
      <c r="AB58" s="200">
        <v>0</v>
      </c>
      <c r="AC58" s="200">
        <v>0</v>
      </c>
      <c r="AD58" s="200">
        <v>1497794</v>
      </c>
      <c r="AE58" s="197">
        <f t="shared" si="56"/>
        <v>1497794</v>
      </c>
      <c r="AF58" s="202">
        <v>450</v>
      </c>
      <c r="AG58" s="195">
        <f t="shared" si="57"/>
        <v>1519461</v>
      </c>
      <c r="AH58" s="195">
        <f t="shared" si="58"/>
        <v>3376.58</v>
      </c>
      <c r="AI58" s="200">
        <v>1519461</v>
      </c>
      <c r="AJ58" s="200">
        <v>0</v>
      </c>
      <c r="AK58" s="200">
        <v>0</v>
      </c>
      <c r="AL58" s="200">
        <v>0</v>
      </c>
      <c r="AM58" s="200">
        <v>0</v>
      </c>
      <c r="AN58" s="200">
        <v>1519461</v>
      </c>
      <c r="AO58" s="197">
        <f t="shared" si="59"/>
        <v>1519461</v>
      </c>
      <c r="AP58" s="201">
        <v>425</v>
      </c>
      <c r="AQ58" s="195">
        <f t="shared" si="60"/>
        <v>1421475</v>
      </c>
      <c r="AR58" s="195">
        <f t="shared" si="61"/>
        <v>3344.6470588235293</v>
      </c>
      <c r="AS58" s="200">
        <v>1421475</v>
      </c>
      <c r="AT58" s="200"/>
      <c r="AU58" s="200"/>
      <c r="AV58" s="200"/>
      <c r="AW58" s="200"/>
      <c r="AX58" s="200">
        <v>1421475</v>
      </c>
      <c r="AY58" s="192">
        <f t="shared" si="62"/>
        <v>1421475</v>
      </c>
      <c r="AZ58" s="201">
        <v>411</v>
      </c>
      <c r="BA58" s="195">
        <f t="shared" si="63"/>
        <v>1172797</v>
      </c>
      <c r="BB58" s="195">
        <f t="shared" si="64"/>
        <v>2853.5206812652068</v>
      </c>
      <c r="BC58" s="200">
        <v>1172797</v>
      </c>
      <c r="BD58" s="200"/>
      <c r="BE58" s="200"/>
      <c r="BF58" s="200"/>
      <c r="BG58" s="200"/>
      <c r="BH58" s="200">
        <v>1172797</v>
      </c>
      <c r="BI58" s="192">
        <f t="shared" si="65"/>
        <v>1172797</v>
      </c>
      <c r="BJ58" s="201">
        <v>376</v>
      </c>
      <c r="BK58" s="195">
        <f t="shared" si="66"/>
        <v>1193351</v>
      </c>
      <c r="BL58" s="195">
        <f t="shared" si="67"/>
        <v>3173.8058510638298</v>
      </c>
      <c r="BM58" s="200">
        <v>1193351</v>
      </c>
      <c r="BN58" s="200"/>
      <c r="BO58" s="200"/>
      <c r="BP58" s="200"/>
      <c r="BQ58" s="200"/>
      <c r="BR58" s="200">
        <f>BM58</f>
        <v>1193351</v>
      </c>
      <c r="BS58" s="192">
        <f t="shared" si="68"/>
        <v>1193351</v>
      </c>
      <c r="BT58" s="217">
        <v>400</v>
      </c>
      <c r="BU58" s="195">
        <f t="shared" si="69"/>
        <v>1280265</v>
      </c>
      <c r="BV58" s="195">
        <f t="shared" si="70"/>
        <v>3200.6624999999999</v>
      </c>
      <c r="BW58" s="215">
        <v>1280265</v>
      </c>
      <c r="BX58" s="215"/>
      <c r="BY58" s="215"/>
      <c r="BZ58" s="215"/>
      <c r="CA58" s="215"/>
      <c r="CB58" s="215">
        <f>BW58</f>
        <v>1280265</v>
      </c>
      <c r="CC58" s="211">
        <f t="shared" si="71"/>
        <v>1280265</v>
      </c>
    </row>
    <row r="59" spans="1:81" s="155" customFormat="1" ht="15.95" customHeight="1" x14ac:dyDescent="0.2">
      <c r="A59" s="216" t="s">
        <v>146</v>
      </c>
      <c r="B59" s="201">
        <v>13</v>
      </c>
      <c r="C59" s="195">
        <f t="shared" si="48"/>
        <v>63844.77</v>
      </c>
      <c r="D59" s="195">
        <f t="shared" si="49"/>
        <v>4911.1361538461533</v>
      </c>
      <c r="E59" s="200">
        <v>0</v>
      </c>
      <c r="F59" s="200">
        <v>0</v>
      </c>
      <c r="G59" s="200">
        <v>0</v>
      </c>
      <c r="H59" s="200">
        <v>0</v>
      </c>
      <c r="I59" s="200">
        <v>63844.77</v>
      </c>
      <c r="J59" s="200">
        <v>0</v>
      </c>
      <c r="K59" s="197">
        <f t="shared" si="50"/>
        <v>0</v>
      </c>
      <c r="L59" s="202">
        <v>10</v>
      </c>
      <c r="M59" s="195">
        <f t="shared" si="51"/>
        <v>54418.87</v>
      </c>
      <c r="N59" s="195">
        <f t="shared" si="52"/>
        <v>5441.8870000000006</v>
      </c>
      <c r="O59" s="200">
        <v>0</v>
      </c>
      <c r="P59" s="200">
        <v>0</v>
      </c>
      <c r="Q59" s="200">
        <v>0</v>
      </c>
      <c r="R59" s="200">
        <v>0</v>
      </c>
      <c r="S59" s="200">
        <v>54418.87</v>
      </c>
      <c r="T59" s="200">
        <v>0</v>
      </c>
      <c r="U59" s="197">
        <f t="shared" si="53"/>
        <v>0</v>
      </c>
      <c r="V59" s="202">
        <v>11</v>
      </c>
      <c r="W59" s="195">
        <f t="shared" si="54"/>
        <v>42416</v>
      </c>
      <c r="X59" s="195">
        <f t="shared" si="55"/>
        <v>3856</v>
      </c>
      <c r="Y59" s="200">
        <v>0</v>
      </c>
      <c r="Z59" s="200">
        <v>0</v>
      </c>
      <c r="AA59" s="200">
        <v>0</v>
      </c>
      <c r="AB59" s="200">
        <v>0</v>
      </c>
      <c r="AC59" s="200">
        <v>42416</v>
      </c>
      <c r="AD59" s="200">
        <v>0</v>
      </c>
      <c r="AE59" s="197">
        <f t="shared" si="56"/>
        <v>0</v>
      </c>
      <c r="AF59" s="202">
        <v>6</v>
      </c>
      <c r="AG59" s="195">
        <f t="shared" si="57"/>
        <v>21788</v>
      </c>
      <c r="AH59" s="195">
        <f t="shared" si="58"/>
        <v>3631.3333333333335</v>
      </c>
      <c r="AI59" s="200">
        <v>0</v>
      </c>
      <c r="AJ59" s="200">
        <v>0</v>
      </c>
      <c r="AK59" s="200">
        <v>0</v>
      </c>
      <c r="AL59" s="200">
        <v>0</v>
      </c>
      <c r="AM59" s="200">
        <v>21788</v>
      </c>
      <c r="AN59" s="200">
        <v>0</v>
      </c>
      <c r="AO59" s="197">
        <f t="shared" si="59"/>
        <v>0</v>
      </c>
      <c r="AP59" s="201">
        <v>1</v>
      </c>
      <c r="AQ59" s="195">
        <f t="shared" si="60"/>
        <v>5113</v>
      </c>
      <c r="AR59" s="195">
        <f t="shared" si="61"/>
        <v>5113</v>
      </c>
      <c r="AS59" s="200"/>
      <c r="AT59" s="200"/>
      <c r="AU59" s="200"/>
      <c r="AV59" s="200"/>
      <c r="AW59" s="200">
        <v>5113</v>
      </c>
      <c r="AX59" s="200"/>
      <c r="AY59" s="192">
        <f t="shared" si="62"/>
        <v>0</v>
      </c>
      <c r="AZ59" s="201">
        <v>1</v>
      </c>
      <c r="BA59" s="195">
        <f t="shared" si="63"/>
        <v>4896</v>
      </c>
      <c r="BB59" s="195">
        <f t="shared" si="64"/>
        <v>4896</v>
      </c>
      <c r="BC59" s="200"/>
      <c r="BD59" s="200"/>
      <c r="BE59" s="200"/>
      <c r="BF59" s="200"/>
      <c r="BG59" s="200">
        <v>4896</v>
      </c>
      <c r="BH59" s="200"/>
      <c r="BI59" s="192">
        <f t="shared" si="65"/>
        <v>0</v>
      </c>
      <c r="BJ59" s="201">
        <v>3</v>
      </c>
      <c r="BK59" s="195">
        <f t="shared" si="66"/>
        <v>18255</v>
      </c>
      <c r="BL59" s="195">
        <f t="shared" si="67"/>
        <v>6085</v>
      </c>
      <c r="BM59" s="200"/>
      <c r="BN59" s="200"/>
      <c r="BO59" s="200"/>
      <c r="BP59" s="200"/>
      <c r="BQ59" s="200">
        <v>18255</v>
      </c>
      <c r="BR59" s="200"/>
      <c r="BS59" s="192">
        <f t="shared" si="68"/>
        <v>0</v>
      </c>
      <c r="BT59" s="217">
        <v>4</v>
      </c>
      <c r="BU59" s="195">
        <f t="shared" si="69"/>
        <v>13728</v>
      </c>
      <c r="BV59" s="195">
        <f t="shared" si="70"/>
        <v>3432</v>
      </c>
      <c r="BW59" s="215"/>
      <c r="BX59" s="215"/>
      <c r="BY59" s="215"/>
      <c r="BZ59" s="215"/>
      <c r="CA59" s="215">
        <v>13728</v>
      </c>
      <c r="CB59" s="215"/>
      <c r="CC59" s="211">
        <f t="shared" si="71"/>
        <v>0</v>
      </c>
    </row>
    <row r="60" spans="1:81" s="155" customFormat="1" ht="15.95" customHeight="1" x14ac:dyDescent="0.2">
      <c r="A60" s="216" t="s">
        <v>145</v>
      </c>
      <c r="B60" s="201">
        <v>28</v>
      </c>
      <c r="C60" s="195">
        <f t="shared" si="48"/>
        <v>131115.25</v>
      </c>
      <c r="D60" s="195">
        <f t="shared" si="49"/>
        <v>4682.6875</v>
      </c>
      <c r="E60" s="200">
        <v>131115.25</v>
      </c>
      <c r="F60" s="200">
        <v>0</v>
      </c>
      <c r="G60" s="200">
        <v>0</v>
      </c>
      <c r="H60" s="200">
        <v>0</v>
      </c>
      <c r="I60" s="200">
        <v>0</v>
      </c>
      <c r="J60" s="200">
        <v>0</v>
      </c>
      <c r="K60" s="197">
        <f t="shared" si="50"/>
        <v>0</v>
      </c>
      <c r="L60" s="202">
        <v>21</v>
      </c>
      <c r="M60" s="195">
        <f t="shared" si="51"/>
        <v>154070.01</v>
      </c>
      <c r="N60" s="195">
        <f t="shared" si="52"/>
        <v>7336.6671428571435</v>
      </c>
      <c r="O60" s="200">
        <v>154070.01</v>
      </c>
      <c r="P60" s="200">
        <v>0</v>
      </c>
      <c r="Q60" s="200">
        <v>0</v>
      </c>
      <c r="R60" s="200">
        <v>0</v>
      </c>
      <c r="S60" s="200">
        <v>0</v>
      </c>
      <c r="T60" s="200">
        <v>0</v>
      </c>
      <c r="U60" s="197">
        <f t="shared" si="53"/>
        <v>0</v>
      </c>
      <c r="V60" s="202">
        <v>24</v>
      </c>
      <c r="W60" s="195">
        <f t="shared" si="54"/>
        <v>187234</v>
      </c>
      <c r="X60" s="195">
        <f t="shared" si="55"/>
        <v>7801.416666666667</v>
      </c>
      <c r="Y60" s="200">
        <v>187234</v>
      </c>
      <c r="Z60" s="200">
        <v>0</v>
      </c>
      <c r="AA60" s="200">
        <v>0</v>
      </c>
      <c r="AB60" s="200">
        <v>0</v>
      </c>
      <c r="AC60" s="200">
        <v>0</v>
      </c>
      <c r="AD60" s="200">
        <v>0</v>
      </c>
      <c r="AE60" s="197">
        <f t="shared" si="56"/>
        <v>0</v>
      </c>
      <c r="AF60" s="202">
        <v>20</v>
      </c>
      <c r="AG60" s="195">
        <f t="shared" si="57"/>
        <v>192922</v>
      </c>
      <c r="AH60" s="195">
        <f t="shared" si="58"/>
        <v>9646.1</v>
      </c>
      <c r="AI60" s="200">
        <v>192922</v>
      </c>
      <c r="AJ60" s="200">
        <v>0</v>
      </c>
      <c r="AK60" s="200">
        <v>0</v>
      </c>
      <c r="AL60" s="200">
        <v>0</v>
      </c>
      <c r="AM60" s="200">
        <v>0</v>
      </c>
      <c r="AN60" s="200">
        <v>0</v>
      </c>
      <c r="AO60" s="197">
        <f t="shared" si="59"/>
        <v>0</v>
      </c>
      <c r="AP60" s="201">
        <v>22</v>
      </c>
      <c r="AQ60" s="195">
        <f t="shared" si="60"/>
        <v>217344</v>
      </c>
      <c r="AR60" s="195">
        <f t="shared" si="61"/>
        <v>9879.2727272727279</v>
      </c>
      <c r="AS60" s="200">
        <v>217344</v>
      </c>
      <c r="AT60" s="200"/>
      <c r="AU60" s="200"/>
      <c r="AV60" s="200"/>
      <c r="AW60" s="200"/>
      <c r="AX60" s="200"/>
      <c r="AY60" s="192">
        <f t="shared" si="62"/>
        <v>0</v>
      </c>
      <c r="AZ60" s="201">
        <v>14</v>
      </c>
      <c r="BA60" s="195">
        <f t="shared" si="63"/>
        <v>211275</v>
      </c>
      <c r="BB60" s="195">
        <f t="shared" si="64"/>
        <v>15091.071428571429</v>
      </c>
      <c r="BC60" s="200">
        <v>211275</v>
      </c>
      <c r="BD60" s="200"/>
      <c r="BE60" s="200"/>
      <c r="BF60" s="200"/>
      <c r="BG60" s="200"/>
      <c r="BH60" s="200"/>
      <c r="BI60" s="192">
        <f t="shared" si="65"/>
        <v>0</v>
      </c>
      <c r="BJ60" s="201">
        <v>20</v>
      </c>
      <c r="BK60" s="195">
        <f t="shared" si="66"/>
        <v>258156</v>
      </c>
      <c r="BL60" s="195">
        <f t="shared" si="67"/>
        <v>12907.8</v>
      </c>
      <c r="BM60" s="200">
        <v>258156</v>
      </c>
      <c r="BN60" s="200"/>
      <c r="BO60" s="200"/>
      <c r="BP60" s="200"/>
      <c r="BQ60" s="200"/>
      <c r="BR60" s="200"/>
      <c r="BS60" s="192">
        <f t="shared" si="68"/>
        <v>0</v>
      </c>
      <c r="BT60" s="217">
        <v>23</v>
      </c>
      <c r="BU60" s="195">
        <f t="shared" si="69"/>
        <v>389777</v>
      </c>
      <c r="BV60" s="195">
        <f t="shared" si="70"/>
        <v>16946.82608695652</v>
      </c>
      <c r="BW60" s="215">
        <f>ROUND(337146.42+52630.94,0)</f>
        <v>389777</v>
      </c>
      <c r="BX60" s="215"/>
      <c r="BY60" s="215"/>
      <c r="BZ60" s="215"/>
      <c r="CA60" s="215"/>
      <c r="CB60" s="215"/>
      <c r="CC60" s="211">
        <f t="shared" si="71"/>
        <v>0</v>
      </c>
    </row>
    <row r="61" spans="1:81" s="155" customFormat="1" ht="15.95" customHeight="1" x14ac:dyDescent="0.2">
      <c r="A61" s="216" t="s">
        <v>144</v>
      </c>
      <c r="B61" s="201">
        <v>85</v>
      </c>
      <c r="C61" s="195">
        <f t="shared" si="48"/>
        <v>218016.62</v>
      </c>
      <c r="D61" s="195">
        <f t="shared" si="49"/>
        <v>2564.9014117647057</v>
      </c>
      <c r="E61" s="200">
        <v>0</v>
      </c>
      <c r="F61" s="200">
        <v>0</v>
      </c>
      <c r="G61" s="200">
        <v>0</v>
      </c>
      <c r="H61" s="200">
        <v>218016.62</v>
      </c>
      <c r="I61" s="200">
        <v>0</v>
      </c>
      <c r="J61" s="200">
        <v>0</v>
      </c>
      <c r="K61" s="197">
        <f t="shared" si="50"/>
        <v>0</v>
      </c>
      <c r="L61" s="202">
        <v>82</v>
      </c>
      <c r="M61" s="195">
        <f t="shared" si="51"/>
        <v>231049.84</v>
      </c>
      <c r="N61" s="195">
        <f t="shared" si="52"/>
        <v>2817.6809756097559</v>
      </c>
      <c r="O61" s="200">
        <v>0</v>
      </c>
      <c r="P61" s="200">
        <v>0</v>
      </c>
      <c r="Q61" s="200">
        <v>0</v>
      </c>
      <c r="R61" s="200">
        <v>231049.84</v>
      </c>
      <c r="S61" s="200">
        <v>0</v>
      </c>
      <c r="T61" s="200">
        <v>0</v>
      </c>
      <c r="U61" s="197">
        <f t="shared" si="53"/>
        <v>0</v>
      </c>
      <c r="V61" s="202">
        <v>80</v>
      </c>
      <c r="W61" s="195">
        <f t="shared" si="54"/>
        <v>255895</v>
      </c>
      <c r="X61" s="195">
        <f t="shared" si="55"/>
        <v>3198.6875</v>
      </c>
      <c r="Y61" s="200">
        <v>0</v>
      </c>
      <c r="Z61" s="200">
        <v>0</v>
      </c>
      <c r="AA61" s="200">
        <v>0</v>
      </c>
      <c r="AB61" s="200">
        <v>255895</v>
      </c>
      <c r="AC61" s="200">
        <v>0</v>
      </c>
      <c r="AD61" s="200">
        <v>0</v>
      </c>
      <c r="AE61" s="197">
        <f t="shared" si="56"/>
        <v>0</v>
      </c>
      <c r="AF61" s="202">
        <v>59</v>
      </c>
      <c r="AG61" s="195">
        <f t="shared" si="57"/>
        <v>183148</v>
      </c>
      <c r="AH61" s="195">
        <f t="shared" si="58"/>
        <v>3104.2033898305085</v>
      </c>
      <c r="AI61" s="200">
        <v>0</v>
      </c>
      <c r="AJ61" s="200">
        <v>0</v>
      </c>
      <c r="AK61" s="200">
        <v>0</v>
      </c>
      <c r="AL61" s="200">
        <v>183148</v>
      </c>
      <c r="AM61" s="200">
        <v>0</v>
      </c>
      <c r="AN61" s="200">
        <v>0</v>
      </c>
      <c r="AO61" s="197">
        <f t="shared" si="59"/>
        <v>0</v>
      </c>
      <c r="AP61" s="201">
        <v>61</v>
      </c>
      <c r="AQ61" s="195">
        <f t="shared" si="60"/>
        <v>179470</v>
      </c>
      <c r="AR61" s="195">
        <f t="shared" si="61"/>
        <v>2942.1311475409834</v>
      </c>
      <c r="AS61" s="200"/>
      <c r="AT61" s="200"/>
      <c r="AU61" s="200"/>
      <c r="AV61" s="200">
        <v>179470</v>
      </c>
      <c r="AW61" s="200"/>
      <c r="AX61" s="200"/>
      <c r="AY61" s="192">
        <f t="shared" si="62"/>
        <v>0</v>
      </c>
      <c r="AZ61" s="201">
        <v>73</v>
      </c>
      <c r="BA61" s="195">
        <f t="shared" si="63"/>
        <v>257696</v>
      </c>
      <c r="BB61" s="195">
        <f t="shared" si="64"/>
        <v>3530.0821917808221</v>
      </c>
      <c r="BC61" s="200"/>
      <c r="BD61" s="200"/>
      <c r="BE61" s="200"/>
      <c r="BF61" s="200">
        <v>257696</v>
      </c>
      <c r="BG61" s="200"/>
      <c r="BH61" s="200"/>
      <c r="BI61" s="192">
        <f t="shared" si="65"/>
        <v>0</v>
      </c>
      <c r="BJ61" s="201">
        <v>91</v>
      </c>
      <c r="BK61" s="195">
        <f t="shared" si="66"/>
        <v>313886</v>
      </c>
      <c r="BL61" s="195">
        <f t="shared" si="67"/>
        <v>3449.2967032967031</v>
      </c>
      <c r="BM61" s="200"/>
      <c r="BN61" s="200"/>
      <c r="BO61" s="200"/>
      <c r="BP61" s="200">
        <v>313886</v>
      </c>
      <c r="BQ61" s="200"/>
      <c r="BR61" s="200"/>
      <c r="BS61" s="192">
        <f t="shared" si="68"/>
        <v>0</v>
      </c>
      <c r="BT61" s="217">
        <v>88</v>
      </c>
      <c r="BU61" s="195">
        <f t="shared" si="69"/>
        <v>388356</v>
      </c>
      <c r="BV61" s="195">
        <f t="shared" si="70"/>
        <v>4413.136363636364</v>
      </c>
      <c r="BW61" s="215"/>
      <c r="BX61" s="215"/>
      <c r="BY61" s="215"/>
      <c r="BZ61" s="215">
        <v>388356</v>
      </c>
      <c r="CA61" s="215"/>
      <c r="CB61" s="215"/>
      <c r="CC61" s="211">
        <f t="shared" si="71"/>
        <v>0</v>
      </c>
    </row>
    <row r="62" spans="1:81" s="155" customFormat="1" ht="15.95" customHeight="1" x14ac:dyDescent="0.2">
      <c r="A62" s="216" t="s">
        <v>143</v>
      </c>
      <c r="B62" s="201">
        <v>55</v>
      </c>
      <c r="C62" s="195">
        <f t="shared" si="48"/>
        <v>541915.81999999995</v>
      </c>
      <c r="D62" s="195">
        <f t="shared" si="49"/>
        <v>9853.014909090909</v>
      </c>
      <c r="E62" s="200">
        <v>0</v>
      </c>
      <c r="F62" s="200">
        <v>0</v>
      </c>
      <c r="G62" s="200">
        <v>0</v>
      </c>
      <c r="H62" s="200">
        <v>541915.81999999995</v>
      </c>
      <c r="I62" s="200">
        <v>0</v>
      </c>
      <c r="J62" s="200">
        <v>0</v>
      </c>
      <c r="K62" s="197">
        <f t="shared" si="50"/>
        <v>0</v>
      </c>
      <c r="L62" s="202">
        <v>59</v>
      </c>
      <c r="M62" s="195">
        <f t="shared" si="51"/>
        <v>667306.75</v>
      </c>
      <c r="N62" s="195">
        <f t="shared" si="52"/>
        <v>11310.283898305084</v>
      </c>
      <c r="O62" s="200">
        <v>0</v>
      </c>
      <c r="P62" s="200">
        <v>0</v>
      </c>
      <c r="Q62" s="200">
        <v>0</v>
      </c>
      <c r="R62" s="200">
        <v>667306.75</v>
      </c>
      <c r="S62" s="200">
        <v>0</v>
      </c>
      <c r="T62" s="200">
        <v>0</v>
      </c>
      <c r="U62" s="197">
        <f t="shared" si="53"/>
        <v>0</v>
      </c>
      <c r="V62" s="202">
        <v>63</v>
      </c>
      <c r="W62" s="195">
        <f t="shared" si="54"/>
        <v>641656</v>
      </c>
      <c r="X62" s="195">
        <f t="shared" si="55"/>
        <v>10185.015873015873</v>
      </c>
      <c r="Y62" s="200">
        <v>0</v>
      </c>
      <c r="Z62" s="200">
        <v>0</v>
      </c>
      <c r="AA62" s="200">
        <v>0</v>
      </c>
      <c r="AB62" s="200">
        <v>641656</v>
      </c>
      <c r="AC62" s="200">
        <v>0</v>
      </c>
      <c r="AD62" s="200">
        <v>0</v>
      </c>
      <c r="AE62" s="197">
        <f t="shared" si="56"/>
        <v>0</v>
      </c>
      <c r="AF62" s="202">
        <v>79</v>
      </c>
      <c r="AG62" s="195">
        <f t="shared" si="57"/>
        <v>784231</v>
      </c>
      <c r="AH62" s="195">
        <f t="shared" si="58"/>
        <v>9926.9746835443038</v>
      </c>
      <c r="AI62" s="200">
        <v>0</v>
      </c>
      <c r="AJ62" s="200">
        <v>0</v>
      </c>
      <c r="AK62" s="200">
        <v>0</v>
      </c>
      <c r="AL62" s="200">
        <v>784231</v>
      </c>
      <c r="AM62" s="200">
        <v>0</v>
      </c>
      <c r="AN62" s="200">
        <v>0</v>
      </c>
      <c r="AO62" s="197">
        <f t="shared" si="59"/>
        <v>0</v>
      </c>
      <c r="AP62" s="201">
        <v>79</v>
      </c>
      <c r="AQ62" s="195">
        <f t="shared" si="60"/>
        <v>803771</v>
      </c>
      <c r="AR62" s="195">
        <f t="shared" si="61"/>
        <v>10174.316455696202</v>
      </c>
      <c r="AS62" s="200"/>
      <c r="AT62" s="200"/>
      <c r="AU62" s="200"/>
      <c r="AV62" s="200">
        <v>803771</v>
      </c>
      <c r="AW62" s="200"/>
      <c r="AX62" s="200"/>
      <c r="AY62" s="192">
        <f t="shared" si="62"/>
        <v>0</v>
      </c>
      <c r="AZ62" s="201">
        <v>76</v>
      </c>
      <c r="BA62" s="195">
        <f t="shared" si="63"/>
        <v>895772</v>
      </c>
      <c r="BB62" s="195">
        <f t="shared" si="64"/>
        <v>11786.473684210527</v>
      </c>
      <c r="BC62" s="200"/>
      <c r="BD62" s="200"/>
      <c r="BE62" s="200"/>
      <c r="BF62" s="200">
        <v>895772</v>
      </c>
      <c r="BG62" s="200"/>
      <c r="BH62" s="200"/>
      <c r="BI62" s="192">
        <f t="shared" si="65"/>
        <v>0</v>
      </c>
      <c r="BJ62" s="201">
        <v>60</v>
      </c>
      <c r="BK62" s="195">
        <f t="shared" si="66"/>
        <v>764442</v>
      </c>
      <c r="BL62" s="195">
        <f t="shared" si="67"/>
        <v>12740.7</v>
      </c>
      <c r="BM62" s="200"/>
      <c r="BN62" s="200"/>
      <c r="BO62" s="200"/>
      <c r="BP62" s="200">
        <v>764442</v>
      </c>
      <c r="BQ62" s="200"/>
      <c r="BR62" s="200"/>
      <c r="BS62" s="192">
        <f t="shared" si="68"/>
        <v>0</v>
      </c>
      <c r="BT62" s="217">
        <v>57</v>
      </c>
      <c r="BU62" s="195">
        <f t="shared" si="69"/>
        <v>767227</v>
      </c>
      <c r="BV62" s="195">
        <f t="shared" si="70"/>
        <v>13460.122807017544</v>
      </c>
      <c r="BW62" s="215"/>
      <c r="BX62" s="215"/>
      <c r="BY62" s="215"/>
      <c r="BZ62" s="215">
        <v>767227</v>
      </c>
      <c r="CA62" s="215"/>
      <c r="CB62" s="215"/>
      <c r="CC62" s="211">
        <f t="shared" si="71"/>
        <v>0</v>
      </c>
    </row>
    <row r="63" spans="1:81" s="155" customFormat="1" ht="15.95" customHeight="1" x14ac:dyDescent="0.2">
      <c r="A63" s="216" t="s">
        <v>142</v>
      </c>
      <c r="B63" s="201">
        <v>52</v>
      </c>
      <c r="C63" s="195">
        <f t="shared" si="48"/>
        <v>105837.06</v>
      </c>
      <c r="D63" s="195">
        <f t="shared" si="49"/>
        <v>2035.3280769230769</v>
      </c>
      <c r="E63" s="200">
        <v>105837.06</v>
      </c>
      <c r="F63" s="200">
        <v>0</v>
      </c>
      <c r="G63" s="200">
        <v>0</v>
      </c>
      <c r="H63" s="200">
        <v>0</v>
      </c>
      <c r="I63" s="200">
        <v>0</v>
      </c>
      <c r="J63" s="200">
        <v>105837.06</v>
      </c>
      <c r="K63" s="197">
        <f t="shared" si="50"/>
        <v>105837.06</v>
      </c>
      <c r="L63" s="202">
        <v>41</v>
      </c>
      <c r="M63" s="195">
        <f t="shared" si="51"/>
        <v>93120.38</v>
      </c>
      <c r="N63" s="195">
        <f t="shared" si="52"/>
        <v>2271.2287804878051</v>
      </c>
      <c r="O63" s="200">
        <v>93120.38</v>
      </c>
      <c r="P63" s="200">
        <v>0</v>
      </c>
      <c r="Q63" s="200">
        <v>0</v>
      </c>
      <c r="R63" s="200">
        <v>0</v>
      </c>
      <c r="S63" s="200">
        <v>0</v>
      </c>
      <c r="T63" s="200">
        <v>0</v>
      </c>
      <c r="U63" s="197">
        <f t="shared" si="53"/>
        <v>0</v>
      </c>
      <c r="V63" s="202">
        <v>43</v>
      </c>
      <c r="W63" s="195">
        <f t="shared" si="54"/>
        <v>80557</v>
      </c>
      <c r="X63" s="195">
        <f t="shared" si="55"/>
        <v>1873.4186046511627</v>
      </c>
      <c r="Y63" s="200">
        <v>80557</v>
      </c>
      <c r="Z63" s="200">
        <v>0</v>
      </c>
      <c r="AA63" s="200">
        <v>0</v>
      </c>
      <c r="AB63" s="200">
        <v>0</v>
      </c>
      <c r="AC63" s="200">
        <v>0</v>
      </c>
      <c r="AD63" s="200">
        <v>0</v>
      </c>
      <c r="AE63" s="197">
        <f t="shared" si="56"/>
        <v>0</v>
      </c>
      <c r="AF63" s="202">
        <v>43</v>
      </c>
      <c r="AG63" s="195">
        <f t="shared" si="57"/>
        <v>91244</v>
      </c>
      <c r="AH63" s="195">
        <f t="shared" si="58"/>
        <v>2121.953488372093</v>
      </c>
      <c r="AI63" s="200">
        <v>91244</v>
      </c>
      <c r="AJ63" s="200">
        <v>0</v>
      </c>
      <c r="AK63" s="200">
        <v>0</v>
      </c>
      <c r="AL63" s="200">
        <v>0</v>
      </c>
      <c r="AM63" s="200">
        <v>0</v>
      </c>
      <c r="AN63" s="200">
        <v>0</v>
      </c>
      <c r="AO63" s="197">
        <f t="shared" si="59"/>
        <v>0</v>
      </c>
      <c r="AP63" s="201">
        <v>40</v>
      </c>
      <c r="AQ63" s="195">
        <f t="shared" si="60"/>
        <v>96745</v>
      </c>
      <c r="AR63" s="195">
        <f t="shared" si="61"/>
        <v>2418.625</v>
      </c>
      <c r="AS63" s="200">
        <v>96745</v>
      </c>
      <c r="AT63" s="200"/>
      <c r="AU63" s="200"/>
      <c r="AV63" s="200"/>
      <c r="AW63" s="200"/>
      <c r="AX63" s="200"/>
      <c r="AY63" s="192">
        <f t="shared" si="62"/>
        <v>0</v>
      </c>
      <c r="AZ63" s="201">
        <v>42</v>
      </c>
      <c r="BA63" s="195">
        <f t="shared" si="63"/>
        <v>77369</v>
      </c>
      <c r="BB63" s="195">
        <f t="shared" si="64"/>
        <v>1842.1190476190477</v>
      </c>
      <c r="BC63" s="200">
        <v>77369</v>
      </c>
      <c r="BD63" s="200"/>
      <c r="BE63" s="200"/>
      <c r="BF63" s="200"/>
      <c r="BG63" s="200"/>
      <c r="BH63" s="200"/>
      <c r="BI63" s="192">
        <f t="shared" si="65"/>
        <v>0</v>
      </c>
      <c r="BJ63" s="201">
        <v>32</v>
      </c>
      <c r="BK63" s="195">
        <f t="shared" si="66"/>
        <v>59372</v>
      </c>
      <c r="BL63" s="195">
        <f t="shared" si="67"/>
        <v>1855.375</v>
      </c>
      <c r="BM63" s="200">
        <v>59372</v>
      </c>
      <c r="BN63" s="200"/>
      <c r="BO63" s="200"/>
      <c r="BP63" s="200"/>
      <c r="BQ63" s="200"/>
      <c r="BR63" s="200"/>
      <c r="BS63" s="192">
        <f t="shared" si="68"/>
        <v>0</v>
      </c>
      <c r="BT63" s="217">
        <v>36</v>
      </c>
      <c r="BU63" s="195">
        <f t="shared" si="69"/>
        <v>59585</v>
      </c>
      <c r="BV63" s="195">
        <f t="shared" si="70"/>
        <v>1655.1388888888889</v>
      </c>
      <c r="BW63" s="215">
        <v>59585</v>
      </c>
      <c r="BX63" s="215"/>
      <c r="BY63" s="215"/>
      <c r="BZ63" s="215"/>
      <c r="CA63" s="215"/>
      <c r="CB63" s="215"/>
      <c r="CC63" s="211">
        <f t="shared" si="71"/>
        <v>0</v>
      </c>
    </row>
    <row r="64" spans="1:81" s="155" customFormat="1" ht="15.95" customHeight="1" x14ac:dyDescent="0.2">
      <c r="A64" s="216" t="s">
        <v>141</v>
      </c>
      <c r="B64" s="201">
        <v>698</v>
      </c>
      <c r="C64" s="195">
        <f t="shared" si="48"/>
        <v>1154786.73</v>
      </c>
      <c r="D64" s="195">
        <f t="shared" si="49"/>
        <v>1654.4222492836675</v>
      </c>
      <c r="E64" s="200">
        <v>1154786.73</v>
      </c>
      <c r="F64" s="200">
        <v>0</v>
      </c>
      <c r="G64" s="200">
        <v>0</v>
      </c>
      <c r="H64" s="200">
        <v>0</v>
      </c>
      <c r="I64" s="200">
        <v>0</v>
      </c>
      <c r="J64" s="200">
        <v>1154786.73</v>
      </c>
      <c r="K64" s="197">
        <f t="shared" si="50"/>
        <v>1154786.73</v>
      </c>
      <c r="L64" s="202">
        <v>668</v>
      </c>
      <c r="M64" s="195">
        <f t="shared" si="51"/>
        <v>1249268.3</v>
      </c>
      <c r="N64" s="195">
        <f t="shared" si="52"/>
        <v>1870.1621257485031</v>
      </c>
      <c r="O64" s="200">
        <v>1249268.3</v>
      </c>
      <c r="P64" s="200">
        <v>0</v>
      </c>
      <c r="Q64" s="200">
        <v>0</v>
      </c>
      <c r="R64" s="200">
        <v>0</v>
      </c>
      <c r="S64" s="200">
        <v>0</v>
      </c>
      <c r="T64" s="200">
        <v>0</v>
      </c>
      <c r="U64" s="197">
        <f t="shared" si="53"/>
        <v>0</v>
      </c>
      <c r="V64" s="202">
        <v>639</v>
      </c>
      <c r="W64" s="195">
        <f t="shared" si="54"/>
        <v>1349443</v>
      </c>
      <c r="X64" s="195">
        <f t="shared" si="55"/>
        <v>2111.8043818466354</v>
      </c>
      <c r="Y64" s="200">
        <v>1349443</v>
      </c>
      <c r="Z64" s="200">
        <v>0</v>
      </c>
      <c r="AA64" s="200">
        <v>0</v>
      </c>
      <c r="AB64" s="200">
        <v>0</v>
      </c>
      <c r="AC64" s="200">
        <v>0</v>
      </c>
      <c r="AD64" s="200">
        <v>0</v>
      </c>
      <c r="AE64" s="197">
        <f t="shared" si="56"/>
        <v>0</v>
      </c>
      <c r="AF64" s="202">
        <v>597</v>
      </c>
      <c r="AG64" s="195">
        <f t="shared" si="57"/>
        <v>1356652</v>
      </c>
      <c r="AH64" s="195">
        <f t="shared" si="58"/>
        <v>2272.4489112227807</v>
      </c>
      <c r="AI64" s="200">
        <v>1356652</v>
      </c>
      <c r="AJ64" s="200">
        <v>0</v>
      </c>
      <c r="AK64" s="200">
        <v>0</v>
      </c>
      <c r="AL64" s="200">
        <v>0</v>
      </c>
      <c r="AM64" s="200">
        <v>0</v>
      </c>
      <c r="AN64" s="200">
        <v>0</v>
      </c>
      <c r="AO64" s="197">
        <f t="shared" si="59"/>
        <v>0</v>
      </c>
      <c r="AP64" s="201">
        <v>598</v>
      </c>
      <c r="AQ64" s="195">
        <f t="shared" si="60"/>
        <v>1406754</v>
      </c>
      <c r="AR64" s="195">
        <f t="shared" si="61"/>
        <v>2352.4314381270901</v>
      </c>
      <c r="AS64" s="200">
        <v>1406754</v>
      </c>
      <c r="AT64" s="200"/>
      <c r="AU64" s="200"/>
      <c r="AV64" s="200"/>
      <c r="AW64" s="200"/>
      <c r="AX64" s="200"/>
      <c r="AY64" s="192">
        <f t="shared" si="62"/>
        <v>0</v>
      </c>
      <c r="AZ64" s="201">
        <v>712</v>
      </c>
      <c r="BA64" s="195">
        <f t="shared" si="63"/>
        <v>1156877</v>
      </c>
      <c r="BB64" s="195">
        <f t="shared" si="64"/>
        <v>1624.8272471910113</v>
      </c>
      <c r="BC64" s="200">
        <v>1156877</v>
      </c>
      <c r="BD64" s="200"/>
      <c r="BE64" s="200"/>
      <c r="BF64" s="200"/>
      <c r="BG64" s="200"/>
      <c r="BH64" s="200"/>
      <c r="BI64" s="192">
        <f t="shared" si="65"/>
        <v>0</v>
      </c>
      <c r="BJ64" s="201">
        <v>516</v>
      </c>
      <c r="BK64" s="195">
        <f t="shared" si="66"/>
        <v>1195344</v>
      </c>
      <c r="BL64" s="195">
        <f t="shared" si="67"/>
        <v>2316.5581395348836</v>
      </c>
      <c r="BM64" s="200">
        <v>1195344</v>
      </c>
      <c r="BN64" s="200"/>
      <c r="BO64" s="200"/>
      <c r="BP64" s="200"/>
      <c r="BQ64" s="200"/>
      <c r="BR64" s="200"/>
      <c r="BS64" s="192">
        <f t="shared" si="68"/>
        <v>0</v>
      </c>
      <c r="BT64" s="217">
        <v>497</v>
      </c>
      <c r="BU64" s="195">
        <f t="shared" si="69"/>
        <v>1175195</v>
      </c>
      <c r="BV64" s="195">
        <f t="shared" si="70"/>
        <v>2364.5774647887324</v>
      </c>
      <c r="BW64" s="215">
        <v>1175195</v>
      </c>
      <c r="BX64" s="215"/>
      <c r="BY64" s="215"/>
      <c r="BZ64" s="215"/>
      <c r="CA64" s="215"/>
      <c r="CB64" s="215"/>
      <c r="CC64" s="211">
        <f t="shared" si="71"/>
        <v>0</v>
      </c>
    </row>
    <row r="65" spans="1:81" s="155" customFormat="1" ht="15.95" customHeight="1" x14ac:dyDescent="0.2">
      <c r="A65" s="216" t="s">
        <v>140</v>
      </c>
      <c r="B65" s="201">
        <v>72</v>
      </c>
      <c r="C65" s="195">
        <f t="shared" si="48"/>
        <v>354238.21</v>
      </c>
      <c r="D65" s="195">
        <f t="shared" si="49"/>
        <v>4919.975138888889</v>
      </c>
      <c r="E65" s="200">
        <v>354238.21</v>
      </c>
      <c r="F65" s="200">
        <v>0</v>
      </c>
      <c r="G65" s="200">
        <v>0</v>
      </c>
      <c r="H65" s="200">
        <v>0</v>
      </c>
      <c r="I65" s="200">
        <v>0</v>
      </c>
      <c r="J65" s="200">
        <v>0</v>
      </c>
      <c r="K65" s="197">
        <f t="shared" si="50"/>
        <v>0</v>
      </c>
      <c r="L65" s="202">
        <v>71</v>
      </c>
      <c r="M65" s="195">
        <f t="shared" si="51"/>
        <v>391300.78</v>
      </c>
      <c r="N65" s="195">
        <f t="shared" si="52"/>
        <v>5511.2785915492959</v>
      </c>
      <c r="O65" s="200">
        <v>391300.78</v>
      </c>
      <c r="P65" s="200">
        <v>0</v>
      </c>
      <c r="Q65" s="200">
        <v>0</v>
      </c>
      <c r="R65" s="200">
        <v>0</v>
      </c>
      <c r="S65" s="200">
        <v>0</v>
      </c>
      <c r="T65" s="200">
        <v>0</v>
      </c>
      <c r="U65" s="197">
        <f t="shared" si="53"/>
        <v>0</v>
      </c>
      <c r="V65" s="202">
        <v>83</v>
      </c>
      <c r="W65" s="195">
        <f t="shared" si="54"/>
        <v>407241</v>
      </c>
      <c r="X65" s="195">
        <f t="shared" si="55"/>
        <v>4906.5180722891564</v>
      </c>
      <c r="Y65" s="200">
        <v>407241</v>
      </c>
      <c r="Z65" s="200">
        <v>0</v>
      </c>
      <c r="AA65" s="200">
        <v>0</v>
      </c>
      <c r="AB65" s="200">
        <v>0</v>
      </c>
      <c r="AC65" s="200">
        <v>0</v>
      </c>
      <c r="AD65" s="200">
        <v>0</v>
      </c>
      <c r="AE65" s="197">
        <f t="shared" si="56"/>
        <v>0</v>
      </c>
      <c r="AF65" s="202">
        <v>74</v>
      </c>
      <c r="AG65" s="195">
        <f t="shared" si="57"/>
        <v>316313</v>
      </c>
      <c r="AH65" s="195">
        <f t="shared" si="58"/>
        <v>4274.5</v>
      </c>
      <c r="AI65" s="200">
        <v>316313</v>
      </c>
      <c r="AJ65" s="200">
        <v>0</v>
      </c>
      <c r="AK65" s="200">
        <v>0</v>
      </c>
      <c r="AL65" s="200">
        <v>0</v>
      </c>
      <c r="AM65" s="200">
        <v>0</v>
      </c>
      <c r="AN65" s="200">
        <v>0</v>
      </c>
      <c r="AO65" s="197">
        <f t="shared" si="59"/>
        <v>0</v>
      </c>
      <c r="AP65" s="201">
        <v>83</v>
      </c>
      <c r="AQ65" s="195">
        <f t="shared" si="60"/>
        <v>333563</v>
      </c>
      <c r="AR65" s="195">
        <f t="shared" si="61"/>
        <v>4018.8313253012047</v>
      </c>
      <c r="AS65" s="200">
        <v>333563</v>
      </c>
      <c r="AT65" s="200"/>
      <c r="AU65" s="200"/>
      <c r="AV65" s="200"/>
      <c r="AW65" s="200"/>
      <c r="AX65" s="200"/>
      <c r="AY65" s="192">
        <f t="shared" si="62"/>
        <v>0</v>
      </c>
      <c r="AZ65" s="201">
        <v>78</v>
      </c>
      <c r="BA65" s="195">
        <f t="shared" si="63"/>
        <v>279836</v>
      </c>
      <c r="BB65" s="195">
        <f t="shared" si="64"/>
        <v>3587.6410256410259</v>
      </c>
      <c r="BC65" s="200">
        <v>279836</v>
      </c>
      <c r="BD65" s="200"/>
      <c r="BE65" s="200"/>
      <c r="BF65" s="200"/>
      <c r="BG65" s="200"/>
      <c r="BH65" s="200"/>
      <c r="BI65" s="192">
        <f t="shared" si="65"/>
        <v>0</v>
      </c>
      <c r="BJ65" s="201">
        <v>73</v>
      </c>
      <c r="BK65" s="195">
        <f t="shared" si="66"/>
        <v>260598</v>
      </c>
      <c r="BL65" s="195">
        <f t="shared" si="67"/>
        <v>3569.8356164383563</v>
      </c>
      <c r="BM65" s="200">
        <v>260598</v>
      </c>
      <c r="BN65" s="200"/>
      <c r="BO65" s="200"/>
      <c r="BP65" s="200"/>
      <c r="BQ65" s="200"/>
      <c r="BR65" s="200"/>
      <c r="BS65" s="192">
        <f t="shared" si="68"/>
        <v>0</v>
      </c>
      <c r="BT65" s="217">
        <v>79</v>
      </c>
      <c r="BU65" s="195">
        <f t="shared" si="69"/>
        <v>272586</v>
      </c>
      <c r="BV65" s="195">
        <f t="shared" si="70"/>
        <v>3450.4556962025317</v>
      </c>
      <c r="BW65" s="215">
        <v>272586</v>
      </c>
      <c r="BX65" s="215"/>
      <c r="BY65" s="215"/>
      <c r="BZ65" s="215"/>
      <c r="CA65" s="215"/>
      <c r="CB65" s="215"/>
      <c r="CC65" s="211">
        <f t="shared" si="71"/>
        <v>0</v>
      </c>
    </row>
    <row r="66" spans="1:81" s="155" customFormat="1" ht="15.95" customHeight="1" x14ac:dyDescent="0.2">
      <c r="A66" s="216" t="s">
        <v>139</v>
      </c>
      <c r="B66" s="201">
        <v>18</v>
      </c>
      <c r="C66" s="195">
        <f t="shared" si="48"/>
        <v>119713.4</v>
      </c>
      <c r="D66" s="195">
        <f t="shared" si="49"/>
        <v>6650.7444444444445</v>
      </c>
      <c r="E66" s="200">
        <v>119713.4</v>
      </c>
      <c r="F66" s="200">
        <v>0</v>
      </c>
      <c r="G66" s="200">
        <v>0</v>
      </c>
      <c r="H66" s="200">
        <v>0</v>
      </c>
      <c r="I66" s="200">
        <v>0</v>
      </c>
      <c r="J66" s="200">
        <v>0</v>
      </c>
      <c r="K66" s="197">
        <f t="shared" si="50"/>
        <v>0</v>
      </c>
      <c r="L66" s="202">
        <v>20</v>
      </c>
      <c r="M66" s="195">
        <f t="shared" si="51"/>
        <v>140672.62</v>
      </c>
      <c r="N66" s="195">
        <f t="shared" si="52"/>
        <v>7033.6309999999994</v>
      </c>
      <c r="O66" s="200">
        <v>140672.62</v>
      </c>
      <c r="P66" s="200">
        <v>0</v>
      </c>
      <c r="Q66" s="200">
        <v>0</v>
      </c>
      <c r="R66" s="200">
        <v>0</v>
      </c>
      <c r="S66" s="200">
        <v>0</v>
      </c>
      <c r="T66" s="200">
        <v>0</v>
      </c>
      <c r="U66" s="197">
        <f t="shared" si="53"/>
        <v>0</v>
      </c>
      <c r="V66" s="202">
        <v>17</v>
      </c>
      <c r="W66" s="195">
        <f t="shared" si="54"/>
        <v>170953</v>
      </c>
      <c r="X66" s="195">
        <f t="shared" si="55"/>
        <v>10056.058823529413</v>
      </c>
      <c r="Y66" s="200">
        <v>170953</v>
      </c>
      <c r="Z66" s="200">
        <v>0</v>
      </c>
      <c r="AA66" s="200">
        <v>0</v>
      </c>
      <c r="AB66" s="200">
        <v>0</v>
      </c>
      <c r="AC66" s="200">
        <v>0</v>
      </c>
      <c r="AD66" s="200">
        <v>0</v>
      </c>
      <c r="AE66" s="197">
        <f t="shared" si="56"/>
        <v>0</v>
      </c>
      <c r="AF66" s="202">
        <v>16</v>
      </c>
      <c r="AG66" s="195">
        <f t="shared" si="57"/>
        <v>176147</v>
      </c>
      <c r="AH66" s="195">
        <f t="shared" si="58"/>
        <v>11009.1875</v>
      </c>
      <c r="AI66" s="200">
        <v>176147</v>
      </c>
      <c r="AJ66" s="200">
        <v>0</v>
      </c>
      <c r="AK66" s="200">
        <v>0</v>
      </c>
      <c r="AL66" s="200">
        <v>0</v>
      </c>
      <c r="AM66" s="200">
        <v>0</v>
      </c>
      <c r="AN66" s="200">
        <v>0</v>
      </c>
      <c r="AO66" s="197">
        <f t="shared" si="59"/>
        <v>0</v>
      </c>
      <c r="AP66" s="201">
        <v>22</v>
      </c>
      <c r="AQ66" s="195">
        <f t="shared" si="60"/>
        <v>198445</v>
      </c>
      <c r="AR66" s="195">
        <f t="shared" si="61"/>
        <v>9020.2272727272721</v>
      </c>
      <c r="AS66" s="200">
        <v>198445</v>
      </c>
      <c r="AT66" s="200"/>
      <c r="AU66" s="200"/>
      <c r="AV66" s="200"/>
      <c r="AW66" s="200"/>
      <c r="AX66" s="200"/>
      <c r="AY66" s="192">
        <f t="shared" si="62"/>
        <v>0</v>
      </c>
      <c r="AZ66" s="201">
        <v>33</v>
      </c>
      <c r="BA66" s="195">
        <f t="shared" si="63"/>
        <v>192903</v>
      </c>
      <c r="BB66" s="195">
        <f t="shared" si="64"/>
        <v>5845.545454545455</v>
      </c>
      <c r="BC66" s="200">
        <v>192903</v>
      </c>
      <c r="BD66" s="200"/>
      <c r="BE66" s="200"/>
      <c r="BF66" s="200"/>
      <c r="BG66" s="200"/>
      <c r="BH66" s="200"/>
      <c r="BI66" s="192">
        <f t="shared" si="65"/>
        <v>0</v>
      </c>
      <c r="BJ66" s="201">
        <v>37</v>
      </c>
      <c r="BK66" s="195">
        <f t="shared" si="66"/>
        <v>235707</v>
      </c>
      <c r="BL66" s="195">
        <f t="shared" si="67"/>
        <v>6370.4594594594591</v>
      </c>
      <c r="BM66" s="200">
        <v>235707</v>
      </c>
      <c r="BN66" s="200"/>
      <c r="BO66" s="200"/>
      <c r="BP66" s="200"/>
      <c r="BQ66" s="200"/>
      <c r="BR66" s="200"/>
      <c r="BS66" s="192">
        <f t="shared" si="68"/>
        <v>0</v>
      </c>
      <c r="BT66" s="217">
        <v>32</v>
      </c>
      <c r="BU66" s="195">
        <f t="shared" si="69"/>
        <v>307829</v>
      </c>
      <c r="BV66" s="195">
        <f t="shared" si="70"/>
        <v>9619.65625</v>
      </c>
      <c r="BW66" s="215">
        <v>307829</v>
      </c>
      <c r="BX66" s="215"/>
      <c r="BY66" s="215"/>
      <c r="BZ66" s="215"/>
      <c r="CA66" s="215"/>
      <c r="CB66" s="215"/>
      <c r="CC66" s="211">
        <f t="shared" si="71"/>
        <v>0</v>
      </c>
    </row>
    <row r="67" spans="1:81" s="155" customFormat="1" ht="15.95" customHeight="1" x14ac:dyDescent="0.2">
      <c r="A67" s="216" t="s">
        <v>138</v>
      </c>
      <c r="B67" s="201">
        <v>82</v>
      </c>
      <c r="C67" s="195">
        <f t="shared" si="48"/>
        <v>319235.19</v>
      </c>
      <c r="D67" s="195">
        <f t="shared" si="49"/>
        <v>3893.1120731707319</v>
      </c>
      <c r="E67" s="200">
        <v>319235.19</v>
      </c>
      <c r="F67" s="200">
        <v>0</v>
      </c>
      <c r="G67" s="200">
        <v>0</v>
      </c>
      <c r="H67" s="200">
        <v>0</v>
      </c>
      <c r="I67" s="200">
        <v>0</v>
      </c>
      <c r="J67" s="200">
        <v>0</v>
      </c>
      <c r="K67" s="197">
        <f t="shared" si="50"/>
        <v>0</v>
      </c>
      <c r="L67" s="202">
        <v>94</v>
      </c>
      <c r="M67" s="195">
        <f t="shared" si="51"/>
        <v>375126.97</v>
      </c>
      <c r="N67" s="195">
        <f t="shared" si="52"/>
        <v>3990.7124468085103</v>
      </c>
      <c r="O67" s="200">
        <v>375126.97</v>
      </c>
      <c r="P67" s="200">
        <v>0</v>
      </c>
      <c r="Q67" s="200">
        <v>0</v>
      </c>
      <c r="R67" s="200">
        <v>0</v>
      </c>
      <c r="S67" s="200">
        <v>0</v>
      </c>
      <c r="T67" s="200">
        <v>0</v>
      </c>
      <c r="U67" s="197">
        <f t="shared" si="53"/>
        <v>0</v>
      </c>
      <c r="V67" s="202">
        <v>104</v>
      </c>
      <c r="W67" s="195">
        <f t="shared" si="54"/>
        <v>455874</v>
      </c>
      <c r="X67" s="195">
        <f t="shared" si="55"/>
        <v>4383.4038461538457</v>
      </c>
      <c r="Y67" s="200">
        <v>455874</v>
      </c>
      <c r="Z67" s="200">
        <v>0</v>
      </c>
      <c r="AA67" s="200">
        <v>0</v>
      </c>
      <c r="AB67" s="200">
        <v>0</v>
      </c>
      <c r="AC67" s="200">
        <v>0</v>
      </c>
      <c r="AD67" s="200">
        <v>0</v>
      </c>
      <c r="AE67" s="197">
        <f t="shared" si="56"/>
        <v>0</v>
      </c>
      <c r="AF67" s="202">
        <v>115</v>
      </c>
      <c r="AG67" s="195">
        <f t="shared" si="57"/>
        <v>469724</v>
      </c>
      <c r="AH67" s="195">
        <f t="shared" si="58"/>
        <v>4084.5565217391304</v>
      </c>
      <c r="AI67" s="200">
        <v>469724</v>
      </c>
      <c r="AJ67" s="200">
        <v>0</v>
      </c>
      <c r="AK67" s="200">
        <v>0</v>
      </c>
      <c r="AL67" s="200">
        <v>0</v>
      </c>
      <c r="AM67" s="200">
        <v>0</v>
      </c>
      <c r="AN67" s="200">
        <v>0</v>
      </c>
      <c r="AO67" s="197">
        <f t="shared" si="59"/>
        <v>0</v>
      </c>
      <c r="AP67" s="201">
        <v>133</v>
      </c>
      <c r="AQ67" s="195">
        <f t="shared" si="60"/>
        <v>529187</v>
      </c>
      <c r="AR67" s="195">
        <f t="shared" si="61"/>
        <v>3978.8496240601503</v>
      </c>
      <c r="AS67" s="200">
        <v>529187</v>
      </c>
      <c r="AT67" s="200"/>
      <c r="AU67" s="200"/>
      <c r="AV67" s="200"/>
      <c r="AW67" s="200"/>
      <c r="AX67" s="200"/>
      <c r="AY67" s="192">
        <f t="shared" si="62"/>
        <v>0</v>
      </c>
      <c r="AZ67" s="201">
        <v>146</v>
      </c>
      <c r="BA67" s="195">
        <f t="shared" si="63"/>
        <v>514409</v>
      </c>
      <c r="BB67" s="195">
        <f t="shared" si="64"/>
        <v>3523.3493150684931</v>
      </c>
      <c r="BC67" s="200">
        <v>514409</v>
      </c>
      <c r="BD67" s="200"/>
      <c r="BE67" s="200"/>
      <c r="BF67" s="200"/>
      <c r="BG67" s="200"/>
      <c r="BH67" s="200"/>
      <c r="BI67" s="192">
        <f t="shared" si="65"/>
        <v>0</v>
      </c>
      <c r="BJ67" s="201">
        <v>162</v>
      </c>
      <c r="BK67" s="195">
        <f t="shared" si="66"/>
        <v>628553</v>
      </c>
      <c r="BL67" s="195">
        <f t="shared" si="67"/>
        <v>3879.9567901234568</v>
      </c>
      <c r="BM67" s="200">
        <v>628553</v>
      </c>
      <c r="BN67" s="200"/>
      <c r="BO67" s="200"/>
      <c r="BP67" s="200"/>
      <c r="BQ67" s="200"/>
      <c r="BR67" s="200"/>
      <c r="BS67" s="192">
        <f t="shared" si="68"/>
        <v>0</v>
      </c>
      <c r="BT67" s="217">
        <v>212</v>
      </c>
      <c r="BU67" s="195">
        <f t="shared" si="69"/>
        <v>820878</v>
      </c>
      <c r="BV67" s="195">
        <f t="shared" si="70"/>
        <v>3872.066037735849</v>
      </c>
      <c r="BW67" s="215">
        <v>820878</v>
      </c>
      <c r="BX67" s="215"/>
      <c r="BY67" s="215"/>
      <c r="BZ67" s="215"/>
      <c r="CA67" s="215"/>
      <c r="CB67" s="215"/>
      <c r="CC67" s="211">
        <f t="shared" si="71"/>
        <v>0</v>
      </c>
    </row>
    <row r="68" spans="1:81" s="155" customFormat="1" ht="15.95" customHeight="1" x14ac:dyDescent="0.2">
      <c r="A68" s="214"/>
      <c r="B68" s="201"/>
      <c r="C68" s="195">
        <f t="shared" si="48"/>
        <v>0</v>
      </c>
      <c r="D68" s="195">
        <f t="shared" si="49"/>
        <v>0</v>
      </c>
      <c r="E68" s="200"/>
      <c r="F68" s="200"/>
      <c r="G68" s="200"/>
      <c r="H68" s="200"/>
      <c r="I68" s="200"/>
      <c r="J68" s="200"/>
      <c r="K68" s="197">
        <f t="shared" si="50"/>
        <v>0</v>
      </c>
      <c r="L68" s="202"/>
      <c r="M68" s="195">
        <f t="shared" si="51"/>
        <v>0</v>
      </c>
      <c r="N68" s="195">
        <f t="shared" si="52"/>
        <v>0</v>
      </c>
      <c r="O68" s="200"/>
      <c r="P68" s="200"/>
      <c r="Q68" s="200"/>
      <c r="R68" s="200"/>
      <c r="S68" s="200"/>
      <c r="T68" s="200"/>
      <c r="U68" s="197">
        <f t="shared" si="53"/>
        <v>0</v>
      </c>
      <c r="V68" s="202"/>
      <c r="W68" s="195">
        <f t="shared" si="54"/>
        <v>0</v>
      </c>
      <c r="X68" s="195">
        <f t="shared" si="55"/>
        <v>0</v>
      </c>
      <c r="Y68" s="200"/>
      <c r="Z68" s="200"/>
      <c r="AA68" s="200"/>
      <c r="AB68" s="200"/>
      <c r="AC68" s="200"/>
      <c r="AD68" s="200"/>
      <c r="AE68" s="197">
        <f t="shared" si="56"/>
        <v>0</v>
      </c>
      <c r="AF68" s="202"/>
      <c r="AG68" s="195">
        <f t="shared" si="57"/>
        <v>0</v>
      </c>
      <c r="AH68" s="195">
        <f t="shared" si="58"/>
        <v>0</v>
      </c>
      <c r="AI68" s="200"/>
      <c r="AJ68" s="200"/>
      <c r="AK68" s="200"/>
      <c r="AL68" s="200"/>
      <c r="AM68" s="200"/>
      <c r="AN68" s="200"/>
      <c r="AO68" s="197">
        <f t="shared" si="59"/>
        <v>0</v>
      </c>
      <c r="AP68" s="201"/>
      <c r="AQ68" s="195">
        <f t="shared" si="60"/>
        <v>0</v>
      </c>
      <c r="AR68" s="195">
        <f t="shared" si="61"/>
        <v>0</v>
      </c>
      <c r="AS68" s="200"/>
      <c r="AT68" s="200"/>
      <c r="AU68" s="200"/>
      <c r="AV68" s="200"/>
      <c r="AW68" s="200"/>
      <c r="AX68" s="200"/>
      <c r="AY68" s="192">
        <f t="shared" si="62"/>
        <v>0</v>
      </c>
      <c r="AZ68" s="201"/>
      <c r="BA68" s="195">
        <f t="shared" si="63"/>
        <v>0</v>
      </c>
      <c r="BB68" s="195">
        <f t="shared" si="64"/>
        <v>0</v>
      </c>
      <c r="BC68" s="200"/>
      <c r="BD68" s="200"/>
      <c r="BE68" s="200"/>
      <c r="BF68" s="200"/>
      <c r="BG68" s="200"/>
      <c r="BH68" s="200"/>
      <c r="BI68" s="192">
        <f t="shared" si="65"/>
        <v>0</v>
      </c>
      <c r="BJ68" s="201"/>
      <c r="BK68" s="195">
        <f t="shared" si="66"/>
        <v>0</v>
      </c>
      <c r="BL68" s="195">
        <f t="shared" si="67"/>
        <v>0</v>
      </c>
      <c r="BM68" s="200"/>
      <c r="BN68" s="200"/>
      <c r="BO68" s="200"/>
      <c r="BP68" s="200"/>
      <c r="BQ68" s="200"/>
      <c r="BR68" s="200"/>
      <c r="BS68" s="192">
        <f t="shared" si="68"/>
        <v>0</v>
      </c>
      <c r="BT68" s="217"/>
      <c r="BU68" s="195">
        <f t="shared" si="69"/>
        <v>0</v>
      </c>
      <c r="BV68" s="195">
        <f t="shared" si="70"/>
        <v>0</v>
      </c>
      <c r="BW68" s="215"/>
      <c r="BX68" s="215"/>
      <c r="BY68" s="215"/>
      <c r="BZ68" s="215"/>
      <c r="CA68" s="215"/>
      <c r="CB68" s="215"/>
      <c r="CC68" s="211">
        <f t="shared" si="71"/>
        <v>0</v>
      </c>
    </row>
    <row r="69" spans="1:81" s="155" customFormat="1" ht="15.95" customHeight="1" x14ac:dyDescent="0.2">
      <c r="A69" s="214"/>
      <c r="B69" s="201"/>
      <c r="C69" s="195">
        <f t="shared" si="48"/>
        <v>0</v>
      </c>
      <c r="D69" s="195">
        <f t="shared" si="49"/>
        <v>0</v>
      </c>
      <c r="E69" s="200"/>
      <c r="F69" s="200"/>
      <c r="G69" s="200"/>
      <c r="H69" s="200"/>
      <c r="I69" s="200"/>
      <c r="J69" s="200"/>
      <c r="K69" s="197">
        <f t="shared" si="50"/>
        <v>0</v>
      </c>
      <c r="L69" s="202"/>
      <c r="M69" s="195">
        <f t="shared" si="51"/>
        <v>0</v>
      </c>
      <c r="N69" s="195">
        <f t="shared" si="52"/>
        <v>0</v>
      </c>
      <c r="O69" s="200"/>
      <c r="P69" s="200"/>
      <c r="Q69" s="200"/>
      <c r="R69" s="200"/>
      <c r="S69" s="200"/>
      <c r="T69" s="200"/>
      <c r="U69" s="197">
        <f t="shared" si="53"/>
        <v>0</v>
      </c>
      <c r="V69" s="202"/>
      <c r="W69" s="195">
        <f t="shared" si="54"/>
        <v>0</v>
      </c>
      <c r="X69" s="195">
        <f t="shared" si="55"/>
        <v>0</v>
      </c>
      <c r="Y69" s="200"/>
      <c r="Z69" s="200"/>
      <c r="AA69" s="200"/>
      <c r="AB69" s="200"/>
      <c r="AC69" s="200"/>
      <c r="AD69" s="200"/>
      <c r="AE69" s="197">
        <f t="shared" si="56"/>
        <v>0</v>
      </c>
      <c r="AF69" s="202"/>
      <c r="AG69" s="195">
        <f t="shared" si="57"/>
        <v>0</v>
      </c>
      <c r="AH69" s="195">
        <f t="shared" si="58"/>
        <v>0</v>
      </c>
      <c r="AI69" s="200"/>
      <c r="AJ69" s="200"/>
      <c r="AK69" s="200"/>
      <c r="AL69" s="200"/>
      <c r="AM69" s="200"/>
      <c r="AN69" s="200"/>
      <c r="AO69" s="197">
        <f t="shared" si="59"/>
        <v>0</v>
      </c>
      <c r="AP69" s="201"/>
      <c r="AQ69" s="195">
        <f t="shared" si="60"/>
        <v>0</v>
      </c>
      <c r="AR69" s="195">
        <f t="shared" si="61"/>
        <v>0</v>
      </c>
      <c r="AS69" s="200"/>
      <c r="AT69" s="200"/>
      <c r="AU69" s="200"/>
      <c r="AV69" s="200"/>
      <c r="AW69" s="200"/>
      <c r="AX69" s="200"/>
      <c r="AY69" s="192">
        <f t="shared" si="62"/>
        <v>0</v>
      </c>
      <c r="AZ69" s="201"/>
      <c r="BA69" s="195">
        <f t="shared" si="63"/>
        <v>0</v>
      </c>
      <c r="BB69" s="195">
        <f t="shared" si="64"/>
        <v>0</v>
      </c>
      <c r="BC69" s="200"/>
      <c r="BD69" s="200"/>
      <c r="BE69" s="200"/>
      <c r="BF69" s="200"/>
      <c r="BG69" s="200"/>
      <c r="BH69" s="200"/>
      <c r="BI69" s="192">
        <f t="shared" si="65"/>
        <v>0</v>
      </c>
      <c r="BJ69" s="201"/>
      <c r="BK69" s="195">
        <f t="shared" si="66"/>
        <v>0</v>
      </c>
      <c r="BL69" s="195">
        <f t="shared" si="67"/>
        <v>0</v>
      </c>
      <c r="BM69" s="200"/>
      <c r="BN69" s="200"/>
      <c r="BO69" s="200"/>
      <c r="BP69" s="200"/>
      <c r="BQ69" s="200"/>
      <c r="BR69" s="200"/>
      <c r="BS69" s="192">
        <f t="shared" si="68"/>
        <v>0</v>
      </c>
      <c r="BT69" s="213"/>
      <c r="BU69" s="195">
        <f t="shared" si="69"/>
        <v>0</v>
      </c>
      <c r="BV69" s="195">
        <f t="shared" si="70"/>
        <v>0</v>
      </c>
      <c r="BW69" s="212"/>
      <c r="BX69" s="212"/>
      <c r="BY69" s="212"/>
      <c r="BZ69" s="212"/>
      <c r="CA69" s="212"/>
      <c r="CB69" s="212"/>
      <c r="CC69" s="211">
        <f t="shared" si="71"/>
        <v>0</v>
      </c>
    </row>
    <row r="70" spans="1:81" s="155" customFormat="1" ht="15.95" customHeight="1" x14ac:dyDescent="0.2">
      <c r="A70" s="214"/>
      <c r="B70" s="201"/>
      <c r="C70" s="195">
        <f t="shared" si="48"/>
        <v>0</v>
      </c>
      <c r="D70" s="195">
        <f t="shared" si="49"/>
        <v>0</v>
      </c>
      <c r="E70" s="200"/>
      <c r="F70" s="200"/>
      <c r="G70" s="200"/>
      <c r="H70" s="200"/>
      <c r="I70" s="200"/>
      <c r="J70" s="200"/>
      <c r="K70" s="197">
        <f t="shared" si="50"/>
        <v>0</v>
      </c>
      <c r="L70" s="202"/>
      <c r="M70" s="195">
        <f t="shared" si="51"/>
        <v>0</v>
      </c>
      <c r="N70" s="195">
        <f t="shared" si="52"/>
        <v>0</v>
      </c>
      <c r="O70" s="200"/>
      <c r="P70" s="200"/>
      <c r="Q70" s="200"/>
      <c r="R70" s="200"/>
      <c r="S70" s="200"/>
      <c r="T70" s="200"/>
      <c r="U70" s="197">
        <f t="shared" si="53"/>
        <v>0</v>
      </c>
      <c r="V70" s="202"/>
      <c r="W70" s="195">
        <f t="shared" si="54"/>
        <v>0</v>
      </c>
      <c r="X70" s="195">
        <f t="shared" si="55"/>
        <v>0</v>
      </c>
      <c r="Y70" s="200"/>
      <c r="Z70" s="200"/>
      <c r="AA70" s="200"/>
      <c r="AB70" s="200"/>
      <c r="AC70" s="200"/>
      <c r="AD70" s="200"/>
      <c r="AE70" s="197">
        <f t="shared" si="56"/>
        <v>0</v>
      </c>
      <c r="AF70" s="202"/>
      <c r="AG70" s="195">
        <f t="shared" si="57"/>
        <v>0</v>
      </c>
      <c r="AH70" s="195">
        <f t="shared" si="58"/>
        <v>0</v>
      </c>
      <c r="AI70" s="200"/>
      <c r="AJ70" s="200"/>
      <c r="AK70" s="200"/>
      <c r="AL70" s="200"/>
      <c r="AM70" s="200"/>
      <c r="AN70" s="200"/>
      <c r="AO70" s="197">
        <f t="shared" si="59"/>
        <v>0</v>
      </c>
      <c r="AP70" s="201"/>
      <c r="AQ70" s="195">
        <f t="shared" si="60"/>
        <v>0</v>
      </c>
      <c r="AR70" s="195">
        <f t="shared" si="61"/>
        <v>0</v>
      </c>
      <c r="AS70" s="200"/>
      <c r="AT70" s="200"/>
      <c r="AU70" s="200"/>
      <c r="AV70" s="200"/>
      <c r="AW70" s="200"/>
      <c r="AX70" s="200"/>
      <c r="AY70" s="192">
        <f t="shared" si="62"/>
        <v>0</v>
      </c>
      <c r="AZ70" s="201"/>
      <c r="BA70" s="195">
        <f t="shared" si="63"/>
        <v>0</v>
      </c>
      <c r="BB70" s="195">
        <f t="shared" si="64"/>
        <v>0</v>
      </c>
      <c r="BC70" s="200"/>
      <c r="BD70" s="200"/>
      <c r="BE70" s="200"/>
      <c r="BF70" s="200"/>
      <c r="BG70" s="200"/>
      <c r="BH70" s="200"/>
      <c r="BI70" s="192">
        <f t="shared" si="65"/>
        <v>0</v>
      </c>
      <c r="BJ70" s="201"/>
      <c r="BK70" s="195">
        <f t="shared" si="66"/>
        <v>0</v>
      </c>
      <c r="BL70" s="195">
        <f t="shared" si="67"/>
        <v>0</v>
      </c>
      <c r="BM70" s="200"/>
      <c r="BN70" s="200"/>
      <c r="BO70" s="200"/>
      <c r="BP70" s="200"/>
      <c r="BQ70" s="200"/>
      <c r="BR70" s="200"/>
      <c r="BS70" s="192">
        <f t="shared" si="68"/>
        <v>0</v>
      </c>
      <c r="BT70" s="213"/>
      <c r="BU70" s="195">
        <f t="shared" si="69"/>
        <v>0</v>
      </c>
      <c r="BV70" s="195">
        <f t="shared" si="70"/>
        <v>0</v>
      </c>
      <c r="BW70" s="212"/>
      <c r="BX70" s="212"/>
      <c r="BY70" s="212"/>
      <c r="BZ70" s="212"/>
      <c r="CA70" s="212"/>
      <c r="CB70" s="212"/>
      <c r="CC70" s="211">
        <f t="shared" si="71"/>
        <v>0</v>
      </c>
    </row>
    <row r="71" spans="1:81" s="155" customFormat="1" ht="15.95" customHeight="1" x14ac:dyDescent="0.2">
      <c r="A71" s="214"/>
      <c r="B71" s="201"/>
      <c r="C71" s="195">
        <f t="shared" si="48"/>
        <v>0</v>
      </c>
      <c r="D71" s="195">
        <f t="shared" si="49"/>
        <v>0</v>
      </c>
      <c r="E71" s="200"/>
      <c r="F71" s="200"/>
      <c r="G71" s="200"/>
      <c r="H71" s="200"/>
      <c r="I71" s="200"/>
      <c r="J71" s="200"/>
      <c r="K71" s="197">
        <f t="shared" si="50"/>
        <v>0</v>
      </c>
      <c r="L71" s="202"/>
      <c r="M71" s="195">
        <f t="shared" si="51"/>
        <v>0</v>
      </c>
      <c r="N71" s="195">
        <f t="shared" si="52"/>
        <v>0</v>
      </c>
      <c r="O71" s="200"/>
      <c r="P71" s="200"/>
      <c r="Q71" s="200"/>
      <c r="R71" s="200"/>
      <c r="S71" s="200"/>
      <c r="T71" s="200"/>
      <c r="U71" s="197">
        <f t="shared" si="53"/>
        <v>0</v>
      </c>
      <c r="V71" s="202"/>
      <c r="W71" s="195">
        <f t="shared" si="54"/>
        <v>0</v>
      </c>
      <c r="X71" s="195">
        <f t="shared" si="55"/>
        <v>0</v>
      </c>
      <c r="Y71" s="200"/>
      <c r="Z71" s="200"/>
      <c r="AA71" s="200"/>
      <c r="AB71" s="200"/>
      <c r="AC71" s="200"/>
      <c r="AD71" s="200"/>
      <c r="AE71" s="197">
        <f t="shared" si="56"/>
        <v>0</v>
      </c>
      <c r="AF71" s="202"/>
      <c r="AG71" s="195">
        <f t="shared" si="57"/>
        <v>0</v>
      </c>
      <c r="AH71" s="195">
        <f t="shared" si="58"/>
        <v>0</v>
      </c>
      <c r="AI71" s="200"/>
      <c r="AJ71" s="200"/>
      <c r="AK71" s="200"/>
      <c r="AL71" s="200"/>
      <c r="AM71" s="200"/>
      <c r="AN71" s="200"/>
      <c r="AO71" s="197">
        <f t="shared" si="59"/>
        <v>0</v>
      </c>
      <c r="AP71" s="201"/>
      <c r="AQ71" s="195">
        <f t="shared" si="60"/>
        <v>0</v>
      </c>
      <c r="AR71" s="195">
        <f t="shared" si="61"/>
        <v>0</v>
      </c>
      <c r="AS71" s="200"/>
      <c r="AT71" s="200"/>
      <c r="AU71" s="200"/>
      <c r="AV71" s="200"/>
      <c r="AW71" s="200"/>
      <c r="AX71" s="200"/>
      <c r="AY71" s="192">
        <f t="shared" si="62"/>
        <v>0</v>
      </c>
      <c r="AZ71" s="201"/>
      <c r="BA71" s="195">
        <f t="shared" si="63"/>
        <v>0</v>
      </c>
      <c r="BB71" s="195">
        <f t="shared" si="64"/>
        <v>0</v>
      </c>
      <c r="BC71" s="200"/>
      <c r="BD71" s="200"/>
      <c r="BE71" s="200"/>
      <c r="BF71" s="200"/>
      <c r="BG71" s="200"/>
      <c r="BH71" s="200"/>
      <c r="BI71" s="192">
        <f t="shared" si="65"/>
        <v>0</v>
      </c>
      <c r="BJ71" s="201"/>
      <c r="BK71" s="195">
        <f t="shared" si="66"/>
        <v>0</v>
      </c>
      <c r="BL71" s="195">
        <f t="shared" si="67"/>
        <v>0</v>
      </c>
      <c r="BM71" s="200"/>
      <c r="BN71" s="200"/>
      <c r="BO71" s="200"/>
      <c r="BP71" s="200"/>
      <c r="BQ71" s="200"/>
      <c r="BR71" s="200"/>
      <c r="BS71" s="192">
        <f t="shared" si="68"/>
        <v>0</v>
      </c>
      <c r="BT71" s="213"/>
      <c r="BU71" s="195">
        <f t="shared" si="69"/>
        <v>0</v>
      </c>
      <c r="BV71" s="195">
        <f t="shared" si="70"/>
        <v>0</v>
      </c>
      <c r="BW71" s="212"/>
      <c r="BX71" s="212"/>
      <c r="BY71" s="212"/>
      <c r="BZ71" s="212"/>
      <c r="CA71" s="212"/>
      <c r="CB71" s="212"/>
      <c r="CC71" s="211">
        <f t="shared" si="71"/>
        <v>0</v>
      </c>
    </row>
    <row r="72" spans="1:81" s="155" customFormat="1" ht="15.95" customHeight="1" x14ac:dyDescent="0.2">
      <c r="A72" s="214"/>
      <c r="B72" s="201"/>
      <c r="C72" s="195">
        <f t="shared" si="48"/>
        <v>0</v>
      </c>
      <c r="D72" s="195">
        <f t="shared" si="49"/>
        <v>0</v>
      </c>
      <c r="E72" s="200"/>
      <c r="F72" s="200"/>
      <c r="G72" s="200"/>
      <c r="H72" s="200"/>
      <c r="I72" s="200"/>
      <c r="J72" s="200"/>
      <c r="K72" s="197">
        <f t="shared" si="50"/>
        <v>0</v>
      </c>
      <c r="L72" s="202"/>
      <c r="M72" s="195">
        <f t="shared" si="51"/>
        <v>0</v>
      </c>
      <c r="N72" s="195">
        <f t="shared" si="52"/>
        <v>0</v>
      </c>
      <c r="O72" s="200"/>
      <c r="P72" s="200"/>
      <c r="Q72" s="200"/>
      <c r="R72" s="200"/>
      <c r="S72" s="200"/>
      <c r="T72" s="200"/>
      <c r="U72" s="197">
        <f t="shared" si="53"/>
        <v>0</v>
      </c>
      <c r="V72" s="202"/>
      <c r="W72" s="195">
        <f t="shared" si="54"/>
        <v>0</v>
      </c>
      <c r="X72" s="195">
        <f t="shared" si="55"/>
        <v>0</v>
      </c>
      <c r="Y72" s="200"/>
      <c r="Z72" s="200"/>
      <c r="AA72" s="200"/>
      <c r="AB72" s="200"/>
      <c r="AC72" s="200"/>
      <c r="AD72" s="200"/>
      <c r="AE72" s="197">
        <f t="shared" si="56"/>
        <v>0</v>
      </c>
      <c r="AF72" s="202"/>
      <c r="AG72" s="195">
        <f t="shared" si="57"/>
        <v>0</v>
      </c>
      <c r="AH72" s="195">
        <f t="shared" si="58"/>
        <v>0</v>
      </c>
      <c r="AI72" s="200"/>
      <c r="AJ72" s="200"/>
      <c r="AK72" s="200"/>
      <c r="AL72" s="200"/>
      <c r="AM72" s="200"/>
      <c r="AN72" s="200"/>
      <c r="AO72" s="197">
        <f t="shared" si="59"/>
        <v>0</v>
      </c>
      <c r="AP72" s="201"/>
      <c r="AQ72" s="195">
        <f t="shared" si="60"/>
        <v>0</v>
      </c>
      <c r="AR72" s="195">
        <f t="shared" si="61"/>
        <v>0</v>
      </c>
      <c r="AS72" s="200"/>
      <c r="AT72" s="200"/>
      <c r="AU72" s="200"/>
      <c r="AV72" s="200"/>
      <c r="AW72" s="200"/>
      <c r="AX72" s="200"/>
      <c r="AY72" s="192">
        <f t="shared" si="62"/>
        <v>0</v>
      </c>
      <c r="AZ72" s="201"/>
      <c r="BA72" s="195">
        <f t="shared" si="63"/>
        <v>0</v>
      </c>
      <c r="BB72" s="195">
        <f t="shared" si="64"/>
        <v>0</v>
      </c>
      <c r="BC72" s="200"/>
      <c r="BD72" s="200"/>
      <c r="BE72" s="200"/>
      <c r="BF72" s="200"/>
      <c r="BG72" s="200"/>
      <c r="BH72" s="200"/>
      <c r="BI72" s="192">
        <f t="shared" si="65"/>
        <v>0</v>
      </c>
      <c r="BJ72" s="201"/>
      <c r="BK72" s="195">
        <f t="shared" si="66"/>
        <v>0</v>
      </c>
      <c r="BL72" s="195">
        <f t="shared" si="67"/>
        <v>0</v>
      </c>
      <c r="BM72" s="200"/>
      <c r="BN72" s="200"/>
      <c r="BO72" s="200"/>
      <c r="BP72" s="200"/>
      <c r="BQ72" s="200"/>
      <c r="BR72" s="200"/>
      <c r="BS72" s="192">
        <f t="shared" si="68"/>
        <v>0</v>
      </c>
      <c r="BT72" s="213"/>
      <c r="BU72" s="195">
        <f t="shared" si="69"/>
        <v>0</v>
      </c>
      <c r="BV72" s="195">
        <f t="shared" si="70"/>
        <v>0</v>
      </c>
      <c r="BW72" s="212"/>
      <c r="BX72" s="212"/>
      <c r="BY72" s="212"/>
      <c r="BZ72" s="212"/>
      <c r="CA72" s="212"/>
      <c r="CB72" s="212"/>
      <c r="CC72" s="211">
        <f t="shared" si="71"/>
        <v>0</v>
      </c>
    </row>
    <row r="73" spans="1:81" ht="15.95" customHeight="1" x14ac:dyDescent="0.2">
      <c r="A73" s="210" t="s">
        <v>109</v>
      </c>
      <c r="B73" s="201"/>
      <c r="C73" s="195"/>
      <c r="D73" s="195"/>
      <c r="E73" s="200"/>
      <c r="F73" s="200"/>
      <c r="G73" s="200"/>
      <c r="H73" s="200"/>
      <c r="I73" s="200"/>
      <c r="J73" s="200"/>
      <c r="K73" s="208"/>
      <c r="L73" s="209"/>
      <c r="M73" s="195"/>
      <c r="N73" s="195"/>
      <c r="O73" s="206"/>
      <c r="P73" s="206"/>
      <c r="Q73" s="206"/>
      <c r="R73" s="206"/>
      <c r="S73" s="206"/>
      <c r="T73" s="206"/>
      <c r="U73" s="208"/>
      <c r="V73" s="209"/>
      <c r="W73" s="195"/>
      <c r="X73" s="195"/>
      <c r="Y73" s="206"/>
      <c r="Z73" s="206"/>
      <c r="AA73" s="206"/>
      <c r="AB73" s="206"/>
      <c r="AC73" s="206"/>
      <c r="AD73" s="206"/>
      <c r="AE73" s="208"/>
      <c r="AF73" s="209"/>
      <c r="AG73" s="195"/>
      <c r="AH73" s="195"/>
      <c r="AI73" s="206"/>
      <c r="AJ73" s="206"/>
      <c r="AK73" s="206"/>
      <c r="AL73" s="206"/>
      <c r="AM73" s="206"/>
      <c r="AN73" s="206"/>
      <c r="AO73" s="208"/>
      <c r="AP73" s="207"/>
      <c r="AQ73" s="195"/>
      <c r="AR73" s="195"/>
      <c r="AS73" s="206"/>
      <c r="AT73" s="206"/>
      <c r="AU73" s="206"/>
      <c r="AV73" s="206"/>
      <c r="AW73" s="206"/>
      <c r="AX73" s="206"/>
      <c r="AY73" s="205"/>
      <c r="AZ73" s="207"/>
      <c r="BA73" s="195"/>
      <c r="BB73" s="195"/>
      <c r="BC73" s="206"/>
      <c r="BD73" s="206"/>
      <c r="BE73" s="206"/>
      <c r="BF73" s="206"/>
      <c r="BG73" s="206"/>
      <c r="BH73" s="206"/>
      <c r="BI73" s="205"/>
      <c r="BJ73" s="207"/>
      <c r="BK73" s="195"/>
      <c r="BL73" s="195"/>
      <c r="BM73" s="206"/>
      <c r="BN73" s="206"/>
      <c r="BO73" s="206"/>
      <c r="BP73" s="206"/>
      <c r="BQ73" s="206"/>
      <c r="BR73" s="206"/>
      <c r="BS73" s="205"/>
      <c r="BT73" s="207"/>
      <c r="BU73" s="195"/>
      <c r="BV73" s="195"/>
      <c r="BW73" s="206"/>
      <c r="BX73" s="206"/>
      <c r="BY73" s="206"/>
      <c r="BZ73" s="206"/>
      <c r="CA73" s="206"/>
      <c r="CB73" s="206"/>
      <c r="CC73" s="205"/>
    </row>
    <row r="74" spans="1:81" s="155" customFormat="1" ht="15.95" customHeight="1" x14ac:dyDescent="0.2">
      <c r="A74" s="204" t="s">
        <v>137</v>
      </c>
      <c r="B74" s="196">
        <f>SUM(B$56:B73)</f>
        <v>1584</v>
      </c>
      <c r="C74" s="195">
        <f>SUM(C$56:C73)</f>
        <v>4527432.9000000004</v>
      </c>
      <c r="D74" s="195">
        <f>IFERROR(C74/B74,0)</f>
        <v>2858.2278409090914</v>
      </c>
      <c r="E74" s="193">
        <f>SUM(E$56:E73)</f>
        <v>3703655.69</v>
      </c>
      <c r="F74" s="193">
        <f>SUM(F$56:F73)</f>
        <v>0</v>
      </c>
      <c r="G74" s="193">
        <f>SUM(G$56:G73)</f>
        <v>0</v>
      </c>
      <c r="H74" s="193">
        <f>SUM(H$56:H73)</f>
        <v>759932.44</v>
      </c>
      <c r="I74" s="193">
        <f>SUM(I$56:I73)</f>
        <v>63844.77</v>
      </c>
      <c r="J74" s="193">
        <f>SUM(J$56:J73)</f>
        <v>2779353.64</v>
      </c>
      <c r="K74" s="197">
        <f>SUM(K$56:K73)</f>
        <v>2779353.64</v>
      </c>
      <c r="L74" s="198">
        <f>SUM(L$56:L73)</f>
        <v>1548</v>
      </c>
      <c r="M74" s="195">
        <f>SUM(M$56:M73)</f>
        <v>4897344.25</v>
      </c>
      <c r="N74" s="195">
        <f>IFERROR(M74/L74,0)</f>
        <v>3163.65907622739</v>
      </c>
      <c r="O74" s="193">
        <f>SUM(O$56:O73)</f>
        <v>3944568.79</v>
      </c>
      <c r="P74" s="193">
        <f>SUM(P$56:P73)</f>
        <v>0</v>
      </c>
      <c r="Q74" s="193">
        <f>SUM(Q$56:Q73)</f>
        <v>0</v>
      </c>
      <c r="R74" s="193">
        <f>SUM(R$56:R73)</f>
        <v>898356.59</v>
      </c>
      <c r="S74" s="193">
        <f>SUM(S$56:S73)</f>
        <v>54418.87</v>
      </c>
      <c r="T74" s="193">
        <f>SUM(T$56:T73)</f>
        <v>1541009.73</v>
      </c>
      <c r="U74" s="197">
        <f>SUM(U$56:U73)</f>
        <v>1541009.73</v>
      </c>
      <c r="V74" s="198">
        <f>SUM(V$56:V73)</f>
        <v>1509</v>
      </c>
      <c r="W74" s="195">
        <f>SUM(W$56:W73)</f>
        <v>5089063</v>
      </c>
      <c r="X74" s="195">
        <f>IFERROR(W74/V74,0)</f>
        <v>3372.4738237243209</v>
      </c>
      <c r="Y74" s="193">
        <f>SUM(Y$56:Y73)</f>
        <v>4149096</v>
      </c>
      <c r="Z74" s="193">
        <f>SUM(Z$56:Z73)</f>
        <v>0</v>
      </c>
      <c r="AA74" s="193">
        <f>SUM(AA$56:AA73)</f>
        <v>0</v>
      </c>
      <c r="AB74" s="193">
        <f>SUM(AB$56:AB73)</f>
        <v>897551</v>
      </c>
      <c r="AC74" s="193">
        <f>SUM(AC$56:AC73)</f>
        <v>42416</v>
      </c>
      <c r="AD74" s="193">
        <f>SUM(AD$56:AD73)</f>
        <v>1497794</v>
      </c>
      <c r="AE74" s="197">
        <f>SUM(AE$56:AE73)</f>
        <v>1497794</v>
      </c>
      <c r="AF74" s="198">
        <f>SUM(AF$56:AF73)</f>
        <v>1459</v>
      </c>
      <c r="AG74" s="195">
        <f>SUM(AG$56:AG73)</f>
        <v>5111630</v>
      </c>
      <c r="AH74" s="195">
        <f>IFERROR(AG74/AF74,0)</f>
        <v>3503.5161069225496</v>
      </c>
      <c r="AI74" s="193">
        <f>SUM(AI$56:AI73)</f>
        <v>4122463</v>
      </c>
      <c r="AJ74" s="193">
        <f>SUM(AJ$56:AJ73)</f>
        <v>0</v>
      </c>
      <c r="AK74" s="193">
        <f>SUM(AK$56:AK73)</f>
        <v>0</v>
      </c>
      <c r="AL74" s="193">
        <f>SUM(AL$56:AL73)</f>
        <v>967379</v>
      </c>
      <c r="AM74" s="193">
        <f>SUM(AM$56:AM73)</f>
        <v>21788</v>
      </c>
      <c r="AN74" s="193">
        <f>SUM(AN$56:AN73)</f>
        <v>1519461</v>
      </c>
      <c r="AO74" s="197">
        <f>SUM(AO$56:AO73)</f>
        <v>1519461</v>
      </c>
      <c r="AP74" s="196">
        <f>SUM(AP$56:AP73)</f>
        <v>1464</v>
      </c>
      <c r="AQ74" s="195">
        <f>SUM(AQ$56:AQ73)</f>
        <v>5191867</v>
      </c>
      <c r="AR74" s="195">
        <f>IFERROR(AQ74/AP74,0)</f>
        <v>3546.3572404371585</v>
      </c>
      <c r="AS74" s="193">
        <f>SUM(AS$56:AS73)</f>
        <v>4203513</v>
      </c>
      <c r="AT74" s="193">
        <f>SUM(AT$56:AT73)</f>
        <v>0</v>
      </c>
      <c r="AU74" s="193">
        <f>SUM(AU$56:AU73)</f>
        <v>0</v>
      </c>
      <c r="AV74" s="193">
        <f>SUM(AV$56:AV73)</f>
        <v>983241</v>
      </c>
      <c r="AW74" s="193">
        <f>SUM(AW$56:AW73)</f>
        <v>5113</v>
      </c>
      <c r="AX74" s="193">
        <f>SUM(AX$56:AX73)</f>
        <v>1421475</v>
      </c>
      <c r="AY74" s="192">
        <f>SUM(AY$56:AY73)</f>
        <v>1421475</v>
      </c>
      <c r="AZ74" s="196">
        <f>SUM(AZ$56:AZ73)</f>
        <v>1600</v>
      </c>
      <c r="BA74" s="195">
        <f>SUM(BA$56:BA73)</f>
        <v>4815410</v>
      </c>
      <c r="BB74" s="195">
        <f>IFERROR(BA74/AZ74,0)</f>
        <v>3009.6312499999999</v>
      </c>
      <c r="BC74" s="193">
        <f>SUM(BC$56:BC73)</f>
        <v>3605466</v>
      </c>
      <c r="BD74" s="193">
        <f>SUM(BD$56:BD73)</f>
        <v>0</v>
      </c>
      <c r="BE74" s="193">
        <f>SUM(BE$56:BE73)</f>
        <v>51580</v>
      </c>
      <c r="BF74" s="193">
        <f>SUM(BF$56:BF73)</f>
        <v>1153468</v>
      </c>
      <c r="BG74" s="193">
        <f>SUM(BG$56:BG73)</f>
        <v>4896</v>
      </c>
      <c r="BH74" s="193">
        <f>SUM(BH$56:BH73)</f>
        <v>1224377</v>
      </c>
      <c r="BI74" s="192">
        <f>SUM(BI$56:BI73)</f>
        <v>1172797</v>
      </c>
      <c r="BJ74" s="196">
        <f>SUM(BJ$56:BJ73)</f>
        <v>1383</v>
      </c>
      <c r="BK74" s="195">
        <f>SUM(BK$56:BK73)</f>
        <v>4980670</v>
      </c>
      <c r="BL74" s="195">
        <f>IFERROR(BK74/BJ74,0)</f>
        <v>3601.3521330441072</v>
      </c>
      <c r="BM74" s="193">
        <f>SUM(BM$56:BM73)</f>
        <v>3831081</v>
      </c>
      <c r="BN74" s="193">
        <f>SUM(BN$56:BN73)</f>
        <v>0</v>
      </c>
      <c r="BO74" s="193">
        <f>SUM(BO$56:BO73)</f>
        <v>53006</v>
      </c>
      <c r="BP74" s="193">
        <f>SUM(BP$56:BP73)</f>
        <v>1078328</v>
      </c>
      <c r="BQ74" s="193">
        <f>SUM(BQ$56:BQ73)</f>
        <v>18255</v>
      </c>
      <c r="BR74" s="193">
        <f>SUM(BR$56:BR73)</f>
        <v>1246357</v>
      </c>
      <c r="BS74" s="192">
        <f>SUM(BS$56:BS73)</f>
        <v>1193351</v>
      </c>
      <c r="BT74" s="196">
        <f>SUM(BT$56:BT73)</f>
        <v>1433</v>
      </c>
      <c r="BU74" s="195">
        <f>SUM(BU$56:BU73)</f>
        <v>5494482</v>
      </c>
      <c r="BV74" s="195">
        <f>IFERROR(BU74/BT74,0)</f>
        <v>3834.251221214236</v>
      </c>
      <c r="BW74" s="193">
        <f>SUM(BW$56:BW73)</f>
        <v>4306115</v>
      </c>
      <c r="BX74" s="193">
        <f>SUM(BX$56:BX73)</f>
        <v>0</v>
      </c>
      <c r="BY74" s="193">
        <f>SUM(BY$56:BY73)</f>
        <v>19056</v>
      </c>
      <c r="BZ74" s="193">
        <f>SUM(BZ$56:BZ73)</f>
        <v>1155583</v>
      </c>
      <c r="CA74" s="193">
        <f>SUM(CA$56:CA73)</f>
        <v>13728</v>
      </c>
      <c r="CB74" s="193">
        <f>SUM(CB$56:CB73)</f>
        <v>1299321</v>
      </c>
      <c r="CC74" s="192">
        <f>SUM(CC$56:CC73)</f>
        <v>1280265</v>
      </c>
    </row>
    <row r="75" spans="1:81" s="155" customFormat="1" ht="15.95" customHeight="1" x14ac:dyDescent="0.2">
      <c r="A75" s="203"/>
      <c r="B75" s="201"/>
      <c r="C75" s="195"/>
      <c r="D75" s="195"/>
      <c r="E75" s="200"/>
      <c r="F75" s="200"/>
      <c r="G75" s="200"/>
      <c r="H75" s="200"/>
      <c r="I75" s="200"/>
      <c r="J75" s="200"/>
      <c r="K75" s="197"/>
      <c r="L75" s="202"/>
      <c r="M75" s="195"/>
      <c r="N75" s="195"/>
      <c r="O75" s="200"/>
      <c r="P75" s="200"/>
      <c r="Q75" s="200"/>
      <c r="R75" s="200"/>
      <c r="S75" s="200"/>
      <c r="T75" s="200"/>
      <c r="U75" s="197"/>
      <c r="V75" s="202"/>
      <c r="W75" s="195"/>
      <c r="X75" s="195"/>
      <c r="Y75" s="200"/>
      <c r="Z75" s="200"/>
      <c r="AA75" s="200"/>
      <c r="AB75" s="200"/>
      <c r="AC75" s="200"/>
      <c r="AD75" s="200"/>
      <c r="AE75" s="197"/>
      <c r="AF75" s="202"/>
      <c r="AG75" s="195"/>
      <c r="AH75" s="195"/>
      <c r="AI75" s="200"/>
      <c r="AJ75" s="200"/>
      <c r="AK75" s="200"/>
      <c r="AL75" s="200"/>
      <c r="AM75" s="200"/>
      <c r="AN75" s="200"/>
      <c r="AO75" s="197"/>
      <c r="AP75" s="201"/>
      <c r="AQ75" s="195"/>
      <c r="AR75" s="195"/>
      <c r="AS75" s="200"/>
      <c r="AT75" s="200"/>
      <c r="AU75" s="200"/>
      <c r="AV75" s="200"/>
      <c r="AW75" s="200"/>
      <c r="AX75" s="200"/>
      <c r="AY75" s="192"/>
      <c r="AZ75" s="201"/>
      <c r="BA75" s="195"/>
      <c r="BB75" s="195"/>
      <c r="BC75" s="200"/>
      <c r="BD75" s="200"/>
      <c r="BE75" s="200"/>
      <c r="BF75" s="200"/>
      <c r="BG75" s="200"/>
      <c r="BH75" s="200"/>
      <c r="BI75" s="192"/>
      <c r="BJ75" s="201"/>
      <c r="BK75" s="195"/>
      <c r="BL75" s="195"/>
      <c r="BM75" s="200"/>
      <c r="BN75" s="200"/>
      <c r="BO75" s="200"/>
      <c r="BP75" s="200"/>
      <c r="BQ75" s="200"/>
      <c r="BR75" s="200"/>
      <c r="BS75" s="192"/>
      <c r="BT75" s="201"/>
      <c r="BU75" s="195"/>
      <c r="BV75" s="195"/>
      <c r="BW75" s="200"/>
      <c r="BX75" s="200"/>
      <c r="BY75" s="200"/>
      <c r="BZ75" s="200"/>
      <c r="CA75" s="200"/>
      <c r="CB75" s="200"/>
      <c r="CC75" s="192"/>
    </row>
    <row r="76" spans="1:81" s="155" customFormat="1" ht="15.95" customHeight="1" x14ac:dyDescent="0.2">
      <c r="A76" s="204" t="s">
        <v>136</v>
      </c>
      <c r="B76" s="196">
        <f>SUM(B35+B54+B74)</f>
        <v>37363</v>
      </c>
      <c r="C76" s="195">
        <f>SUM(C35+C54+C74)</f>
        <v>135891959.09999999</v>
      </c>
      <c r="D76" s="195">
        <f>IFERROR(C76/B76,0)</f>
        <v>3637.0730160854318</v>
      </c>
      <c r="E76" s="193">
        <f t="shared" ref="E76:M76" si="72">SUM(E35+E54+E74)</f>
        <v>45537220.519999996</v>
      </c>
      <c r="F76" s="193">
        <f t="shared" si="72"/>
        <v>6406438</v>
      </c>
      <c r="G76" s="193">
        <f t="shared" si="72"/>
        <v>3265598</v>
      </c>
      <c r="H76" s="193">
        <f t="shared" si="72"/>
        <v>47387401.439999998</v>
      </c>
      <c r="I76" s="193">
        <f t="shared" si="72"/>
        <v>33295301.140000001</v>
      </c>
      <c r="J76" s="193">
        <f t="shared" si="72"/>
        <v>92155832.719999999</v>
      </c>
      <c r="K76" s="197">
        <f t="shared" si="72"/>
        <v>18030129.350000001</v>
      </c>
      <c r="L76" s="198">
        <f t="shared" si="72"/>
        <v>34024</v>
      </c>
      <c r="M76" s="195">
        <f t="shared" si="72"/>
        <v>116523839.09999999</v>
      </c>
      <c r="N76" s="195">
        <f>IFERROR(M76/L76,0)</f>
        <v>3424.7542646367269</v>
      </c>
      <c r="O76" s="193">
        <f t="shared" ref="O76:W76" si="73">SUM(O35+O54+O74)</f>
        <v>46346658.640000001</v>
      </c>
      <c r="P76" s="193">
        <f t="shared" si="73"/>
        <v>7083203</v>
      </c>
      <c r="Q76" s="193">
        <f t="shared" si="73"/>
        <v>3676585</v>
      </c>
      <c r="R76" s="193">
        <f t="shared" si="73"/>
        <v>48089876.590000004</v>
      </c>
      <c r="S76" s="193">
        <f t="shared" si="73"/>
        <v>11327515.869999999</v>
      </c>
      <c r="T76" s="193">
        <f t="shared" si="73"/>
        <v>72526543.810000002</v>
      </c>
      <c r="U76" s="197">
        <f t="shared" si="73"/>
        <v>13319135.48</v>
      </c>
      <c r="V76" s="198">
        <f t="shared" si="73"/>
        <v>37514</v>
      </c>
      <c r="W76" s="195">
        <f t="shared" si="73"/>
        <v>130388341</v>
      </c>
      <c r="X76" s="195">
        <f>IFERROR(W76/V76,0)</f>
        <v>3475.7248227328464</v>
      </c>
      <c r="Y76" s="193">
        <f t="shared" ref="Y76:AG76" si="74">SUM(Y35+Y54+Y74)</f>
        <v>53854356</v>
      </c>
      <c r="Z76" s="193">
        <f t="shared" si="74"/>
        <v>7409920</v>
      </c>
      <c r="AA76" s="193">
        <f t="shared" si="74"/>
        <v>4140958</v>
      </c>
      <c r="AB76" s="193">
        <f t="shared" si="74"/>
        <v>52352152</v>
      </c>
      <c r="AC76" s="193">
        <f t="shared" si="74"/>
        <v>12630955</v>
      </c>
      <c r="AD76" s="193">
        <f t="shared" si="74"/>
        <v>79800371</v>
      </c>
      <c r="AE76" s="197">
        <f t="shared" si="74"/>
        <v>15608069</v>
      </c>
      <c r="AF76" s="198">
        <f t="shared" si="74"/>
        <v>34865</v>
      </c>
      <c r="AG76" s="195">
        <f t="shared" si="74"/>
        <v>134292354</v>
      </c>
      <c r="AH76" s="195">
        <f>IFERROR(AG76/AF76,0)</f>
        <v>3851.7812706152304</v>
      </c>
      <c r="AI76" s="193">
        <f t="shared" ref="AI76:AQ76" si="75">SUM(AI35+AI54+AI74)</f>
        <v>62706612</v>
      </c>
      <c r="AJ76" s="193">
        <f t="shared" si="75"/>
        <v>6010108</v>
      </c>
      <c r="AK76" s="193">
        <f t="shared" si="75"/>
        <v>4331030</v>
      </c>
      <c r="AL76" s="193">
        <f t="shared" si="75"/>
        <v>48230866</v>
      </c>
      <c r="AM76" s="193">
        <f t="shared" si="75"/>
        <v>13013738</v>
      </c>
      <c r="AN76" s="193">
        <f t="shared" si="75"/>
        <v>77926527</v>
      </c>
      <c r="AO76" s="197">
        <f t="shared" si="75"/>
        <v>17800542</v>
      </c>
      <c r="AP76" s="196">
        <f t="shared" si="75"/>
        <v>34357</v>
      </c>
      <c r="AQ76" s="195">
        <f t="shared" si="75"/>
        <v>135463450</v>
      </c>
      <c r="AR76" s="195">
        <f>IFERROR(AQ76/AP76,0)</f>
        <v>3942.819512763047</v>
      </c>
      <c r="AS76" s="193">
        <f t="shared" ref="AS76:BA76" si="76">SUM(AS35+AS54+AS74)</f>
        <v>63788898</v>
      </c>
      <c r="AT76" s="193">
        <f t="shared" si="76"/>
        <v>6208948</v>
      </c>
      <c r="AU76" s="193">
        <f t="shared" si="76"/>
        <v>4692871</v>
      </c>
      <c r="AV76" s="193">
        <f t="shared" si="76"/>
        <v>44804152</v>
      </c>
      <c r="AW76" s="193">
        <f t="shared" si="76"/>
        <v>15968581</v>
      </c>
      <c r="AX76" s="193">
        <f t="shared" si="76"/>
        <v>77126158</v>
      </c>
      <c r="AY76" s="192">
        <f t="shared" si="76"/>
        <v>17008916</v>
      </c>
      <c r="AZ76" s="196">
        <f t="shared" si="76"/>
        <v>34824</v>
      </c>
      <c r="BA76" s="195">
        <f t="shared" si="76"/>
        <v>129393995</v>
      </c>
      <c r="BB76" s="195">
        <f>IFERROR(BA76/AZ76,0)</f>
        <v>3715.6557259361362</v>
      </c>
      <c r="BC76" s="193">
        <f t="shared" ref="BC76:BK76" si="77">SUM(BC35+BC54+BC74)</f>
        <v>58519271</v>
      </c>
      <c r="BD76" s="193">
        <f t="shared" si="77"/>
        <v>7723611</v>
      </c>
      <c r="BE76" s="193">
        <f t="shared" si="77"/>
        <v>5225127</v>
      </c>
      <c r="BF76" s="193">
        <f t="shared" si="77"/>
        <v>42604664</v>
      </c>
      <c r="BG76" s="193">
        <f t="shared" si="77"/>
        <v>15321322</v>
      </c>
      <c r="BH76" s="193">
        <f t="shared" si="77"/>
        <v>76436056</v>
      </c>
      <c r="BI76" s="192">
        <f t="shared" si="77"/>
        <v>16998825</v>
      </c>
      <c r="BJ76" s="196">
        <f t="shared" si="77"/>
        <v>34361</v>
      </c>
      <c r="BK76" s="195">
        <f t="shared" si="77"/>
        <v>137916512</v>
      </c>
      <c r="BL76" s="195">
        <f>IFERROR(BK76/BJ76,0)</f>
        <v>4013.7514042082594</v>
      </c>
      <c r="BM76" s="193">
        <f t="shared" ref="BM76:BU76" si="78">SUM(BM35+BM54+BM74)</f>
        <v>66217669</v>
      </c>
      <c r="BN76" s="193">
        <f t="shared" si="78"/>
        <v>8136495</v>
      </c>
      <c r="BO76" s="193">
        <f t="shared" si="78"/>
        <v>6061880</v>
      </c>
      <c r="BP76" s="193">
        <f t="shared" si="78"/>
        <v>41198920</v>
      </c>
      <c r="BQ76" s="193">
        <f t="shared" si="78"/>
        <v>16301548</v>
      </c>
      <c r="BR76" s="193">
        <f t="shared" si="78"/>
        <v>80417623</v>
      </c>
      <c r="BS76" s="192">
        <f t="shared" si="78"/>
        <v>20719196</v>
      </c>
      <c r="BT76" s="196">
        <f t="shared" si="78"/>
        <v>33324</v>
      </c>
      <c r="BU76" s="195">
        <f t="shared" si="78"/>
        <v>143081068</v>
      </c>
      <c r="BV76" s="195">
        <f>IFERROR(BU76/BT76,0)</f>
        <v>4293.6342575921262</v>
      </c>
      <c r="BW76" s="193">
        <f t="shared" ref="BW76:CC76" si="79">SUM(BW35+BW54+BW74)</f>
        <v>68567699</v>
      </c>
      <c r="BX76" s="193">
        <f t="shared" si="79"/>
        <v>8651636</v>
      </c>
      <c r="BY76" s="193">
        <f t="shared" si="79"/>
        <v>6059683</v>
      </c>
      <c r="BZ76" s="193">
        <f t="shared" si="79"/>
        <v>40683725</v>
      </c>
      <c r="CA76" s="193">
        <f t="shared" si="79"/>
        <v>19118325</v>
      </c>
      <c r="CB76" s="193">
        <f t="shared" si="79"/>
        <v>82982019</v>
      </c>
      <c r="CC76" s="192">
        <f t="shared" si="79"/>
        <v>20492058</v>
      </c>
    </row>
    <row r="77" spans="1:81" ht="15.95" customHeight="1" x14ac:dyDescent="0.2">
      <c r="A77" s="203"/>
      <c r="B77" s="201"/>
      <c r="C77" s="195"/>
      <c r="D77" s="195"/>
      <c r="E77" s="200"/>
      <c r="F77" s="200"/>
      <c r="G77" s="200"/>
      <c r="H77" s="200"/>
      <c r="I77" s="200"/>
      <c r="J77" s="200"/>
      <c r="K77" s="208"/>
      <c r="L77" s="209"/>
      <c r="M77" s="195"/>
      <c r="N77" s="195"/>
      <c r="O77" s="206"/>
      <c r="P77" s="206"/>
      <c r="Q77" s="206"/>
      <c r="R77" s="206"/>
      <c r="S77" s="206"/>
      <c r="T77" s="206"/>
      <c r="U77" s="208"/>
      <c r="V77" s="209"/>
      <c r="W77" s="195"/>
      <c r="X77" s="195"/>
      <c r="Y77" s="206"/>
      <c r="Z77" s="206"/>
      <c r="AA77" s="206"/>
      <c r="AB77" s="206"/>
      <c r="AC77" s="206"/>
      <c r="AD77" s="206"/>
      <c r="AE77" s="208"/>
      <c r="AF77" s="209"/>
      <c r="AG77" s="195"/>
      <c r="AH77" s="195"/>
      <c r="AI77" s="206"/>
      <c r="AJ77" s="206"/>
      <c r="AK77" s="206"/>
      <c r="AL77" s="206"/>
      <c r="AM77" s="206"/>
      <c r="AN77" s="206"/>
      <c r="AO77" s="208"/>
      <c r="AP77" s="207"/>
      <c r="AQ77" s="195"/>
      <c r="AR77" s="195"/>
      <c r="AS77" s="206"/>
      <c r="AT77" s="206"/>
      <c r="AU77" s="206"/>
      <c r="AV77" s="206"/>
      <c r="AW77" s="206"/>
      <c r="AX77" s="206"/>
      <c r="AY77" s="205"/>
      <c r="AZ77" s="207"/>
      <c r="BA77" s="195"/>
      <c r="BB77" s="195"/>
      <c r="BC77" s="206"/>
      <c r="BD77" s="206"/>
      <c r="BE77" s="206"/>
      <c r="BF77" s="206"/>
      <c r="BG77" s="206"/>
      <c r="BH77" s="206"/>
      <c r="BI77" s="205"/>
      <c r="BJ77" s="207"/>
      <c r="BK77" s="195"/>
      <c r="BL77" s="195"/>
      <c r="BM77" s="206"/>
      <c r="BN77" s="206"/>
      <c r="BO77" s="206"/>
      <c r="BP77" s="206"/>
      <c r="BQ77" s="206"/>
      <c r="BR77" s="206"/>
      <c r="BS77" s="205"/>
      <c r="BT77" s="207"/>
      <c r="BU77" s="195"/>
      <c r="BV77" s="195"/>
      <c r="BW77" s="206"/>
      <c r="BX77" s="206"/>
      <c r="BY77" s="206"/>
      <c r="BZ77" s="206"/>
      <c r="CA77" s="206"/>
      <c r="CB77" s="206"/>
      <c r="CC77" s="205"/>
    </row>
    <row r="78" spans="1:81" ht="15.95" customHeight="1" x14ac:dyDescent="0.25">
      <c r="A78" s="218" t="s">
        <v>135</v>
      </c>
      <c r="B78" s="201"/>
      <c r="C78" s="195"/>
      <c r="D78" s="195"/>
      <c r="E78" s="200"/>
      <c r="F78" s="200"/>
      <c r="G78" s="200"/>
      <c r="H78" s="200"/>
      <c r="I78" s="200"/>
      <c r="J78" s="200"/>
      <c r="K78" s="208"/>
      <c r="L78" s="209"/>
      <c r="M78" s="195"/>
      <c r="N78" s="195"/>
      <c r="O78" s="206"/>
      <c r="P78" s="206"/>
      <c r="Q78" s="206"/>
      <c r="R78" s="206"/>
      <c r="S78" s="206"/>
      <c r="T78" s="206"/>
      <c r="U78" s="208"/>
      <c r="V78" s="209"/>
      <c r="W78" s="195"/>
      <c r="X78" s="195"/>
      <c r="Y78" s="206"/>
      <c r="Z78" s="206"/>
      <c r="AA78" s="206"/>
      <c r="AB78" s="206"/>
      <c r="AC78" s="206"/>
      <c r="AD78" s="206"/>
      <c r="AE78" s="208"/>
      <c r="AF78" s="209"/>
      <c r="AG78" s="195"/>
      <c r="AH78" s="195"/>
      <c r="AI78" s="206"/>
      <c r="AJ78" s="206"/>
      <c r="AK78" s="206"/>
      <c r="AL78" s="206"/>
      <c r="AM78" s="206"/>
      <c r="AN78" s="206"/>
      <c r="AO78" s="208"/>
      <c r="AP78" s="207"/>
      <c r="AQ78" s="195"/>
      <c r="AR78" s="195"/>
      <c r="AS78" s="206"/>
      <c r="AT78" s="206"/>
      <c r="AU78" s="206"/>
      <c r="AV78" s="206"/>
      <c r="AW78" s="206"/>
      <c r="AX78" s="206"/>
      <c r="AY78" s="205"/>
      <c r="AZ78" s="207"/>
      <c r="BA78" s="195"/>
      <c r="BB78" s="195"/>
      <c r="BC78" s="206"/>
      <c r="BD78" s="206"/>
      <c r="BE78" s="206"/>
      <c r="BF78" s="206"/>
      <c r="BG78" s="206"/>
      <c r="BH78" s="206"/>
      <c r="BI78" s="205"/>
      <c r="BJ78" s="207"/>
      <c r="BK78" s="195"/>
      <c r="BL78" s="195"/>
      <c r="BM78" s="206"/>
      <c r="BN78" s="206"/>
      <c r="BO78" s="206"/>
      <c r="BP78" s="206"/>
      <c r="BQ78" s="206"/>
      <c r="BR78" s="206"/>
      <c r="BS78" s="205"/>
      <c r="BT78" s="207"/>
      <c r="BU78" s="195"/>
      <c r="BV78" s="195"/>
      <c r="BW78" s="206"/>
      <c r="BX78" s="206"/>
      <c r="BY78" s="206"/>
      <c r="BZ78" s="206"/>
      <c r="CA78" s="206"/>
      <c r="CB78" s="206"/>
      <c r="CC78" s="205"/>
    </row>
    <row r="79" spans="1:81" s="155" customFormat="1" ht="15.95" customHeight="1" x14ac:dyDescent="0.2">
      <c r="A79" s="203"/>
      <c r="B79" s="201"/>
      <c r="C79" s="195"/>
      <c r="D79" s="195"/>
      <c r="E79" s="200"/>
      <c r="F79" s="200"/>
      <c r="G79" s="200"/>
      <c r="H79" s="200"/>
      <c r="I79" s="200"/>
      <c r="J79" s="200"/>
      <c r="K79" s="197"/>
      <c r="L79" s="202"/>
      <c r="M79" s="195"/>
      <c r="N79" s="195"/>
      <c r="O79" s="200"/>
      <c r="P79" s="200"/>
      <c r="Q79" s="200"/>
      <c r="R79" s="200"/>
      <c r="S79" s="200"/>
      <c r="T79" s="200"/>
      <c r="U79" s="197"/>
      <c r="V79" s="202"/>
      <c r="W79" s="195"/>
      <c r="X79" s="195"/>
      <c r="Y79" s="200"/>
      <c r="Z79" s="200"/>
      <c r="AA79" s="200"/>
      <c r="AB79" s="200"/>
      <c r="AC79" s="200"/>
      <c r="AD79" s="200"/>
      <c r="AE79" s="197"/>
      <c r="AF79" s="202"/>
      <c r="AG79" s="195"/>
      <c r="AH79" s="195"/>
      <c r="AI79" s="200"/>
      <c r="AJ79" s="200"/>
      <c r="AK79" s="200"/>
      <c r="AL79" s="200"/>
      <c r="AM79" s="200"/>
      <c r="AN79" s="200"/>
      <c r="AO79" s="197"/>
      <c r="AP79" s="201"/>
      <c r="AQ79" s="195"/>
      <c r="AR79" s="195"/>
      <c r="AS79" s="200"/>
      <c r="AT79" s="200"/>
      <c r="AU79" s="200"/>
      <c r="AV79" s="200"/>
      <c r="AW79" s="200"/>
      <c r="AX79" s="200"/>
      <c r="AY79" s="192"/>
      <c r="AZ79" s="201"/>
      <c r="BA79" s="195"/>
      <c r="BB79" s="195"/>
      <c r="BC79" s="200"/>
      <c r="BD79" s="200"/>
      <c r="BE79" s="200"/>
      <c r="BF79" s="200"/>
      <c r="BG79" s="200"/>
      <c r="BH79" s="200"/>
      <c r="BI79" s="192"/>
      <c r="BJ79" s="201"/>
      <c r="BK79" s="195"/>
      <c r="BL79" s="195"/>
      <c r="BM79" s="200"/>
      <c r="BN79" s="200"/>
      <c r="BO79" s="200"/>
      <c r="BP79" s="200"/>
      <c r="BQ79" s="200"/>
      <c r="BR79" s="200"/>
      <c r="BS79" s="192"/>
      <c r="BT79" s="201"/>
      <c r="BU79" s="195"/>
      <c r="BV79" s="195"/>
      <c r="BW79" s="200"/>
      <c r="BX79" s="200"/>
      <c r="BY79" s="200"/>
      <c r="BZ79" s="200"/>
      <c r="CA79" s="200"/>
      <c r="CB79" s="200"/>
      <c r="CC79" s="192"/>
    </row>
    <row r="80" spans="1:81" s="155" customFormat="1" ht="15.95" customHeight="1" x14ac:dyDescent="0.2">
      <c r="A80" s="221" t="s">
        <v>134</v>
      </c>
      <c r="B80" s="201"/>
      <c r="C80" s="195"/>
      <c r="D80" s="195"/>
      <c r="E80" s="200"/>
      <c r="F80" s="200"/>
      <c r="G80" s="200"/>
      <c r="H80" s="200"/>
      <c r="I80" s="200"/>
      <c r="J80" s="200"/>
      <c r="K80" s="197"/>
      <c r="L80" s="202"/>
      <c r="M80" s="195"/>
      <c r="N80" s="195"/>
      <c r="O80" s="200"/>
      <c r="P80" s="200"/>
      <c r="Q80" s="200"/>
      <c r="R80" s="200"/>
      <c r="S80" s="200"/>
      <c r="T80" s="200"/>
      <c r="U80" s="197"/>
      <c r="V80" s="202"/>
      <c r="W80" s="195"/>
      <c r="X80" s="195"/>
      <c r="Y80" s="200"/>
      <c r="Z80" s="200"/>
      <c r="AA80" s="200"/>
      <c r="AB80" s="200"/>
      <c r="AC80" s="200"/>
      <c r="AD80" s="200"/>
      <c r="AE80" s="197"/>
      <c r="AF80" s="202"/>
      <c r="AG80" s="195"/>
      <c r="AH80" s="195"/>
      <c r="AI80" s="200"/>
      <c r="AJ80" s="200"/>
      <c r="AK80" s="200"/>
      <c r="AL80" s="200"/>
      <c r="AM80" s="200"/>
      <c r="AN80" s="200"/>
      <c r="AO80" s="197"/>
      <c r="AP80" s="201"/>
      <c r="AQ80" s="195"/>
      <c r="AR80" s="195"/>
      <c r="AS80" s="200"/>
      <c r="AT80" s="200"/>
      <c r="AU80" s="200"/>
      <c r="AV80" s="200"/>
      <c r="AW80" s="200"/>
      <c r="AX80" s="200"/>
      <c r="AY80" s="192"/>
      <c r="AZ80" s="201"/>
      <c r="BA80" s="195"/>
      <c r="BB80" s="195"/>
      <c r="BC80" s="200"/>
      <c r="BD80" s="200"/>
      <c r="BE80" s="200"/>
      <c r="BF80" s="200"/>
      <c r="BG80" s="200"/>
      <c r="BH80" s="200"/>
      <c r="BI80" s="192"/>
      <c r="BJ80" s="201"/>
      <c r="BK80" s="195"/>
      <c r="BL80" s="195"/>
      <c r="BM80" s="200"/>
      <c r="BN80" s="200"/>
      <c r="BO80" s="200"/>
      <c r="BP80" s="200"/>
      <c r="BQ80" s="200"/>
      <c r="BR80" s="200"/>
      <c r="BS80" s="192"/>
      <c r="BT80" s="201"/>
      <c r="BU80" s="195"/>
      <c r="BV80" s="195"/>
      <c r="BW80" s="200"/>
      <c r="BX80" s="200"/>
      <c r="BY80" s="200"/>
      <c r="BZ80" s="200"/>
      <c r="CA80" s="200"/>
      <c r="CB80" s="200"/>
      <c r="CC80" s="192"/>
    </row>
    <row r="81" spans="1:81" s="155" customFormat="1" ht="15.75" customHeight="1" x14ac:dyDescent="0.2">
      <c r="A81" s="216" t="s">
        <v>133</v>
      </c>
      <c r="B81" s="201">
        <v>617</v>
      </c>
      <c r="C81" s="195">
        <f t="shared" ref="C81:C87" si="80">SUM(E81:I81)</f>
        <v>1071491</v>
      </c>
      <c r="D81" s="195">
        <f t="shared" ref="D81:D87" si="81">IFERROR(C81/B81,0)</f>
        <v>1736.6142625607779</v>
      </c>
      <c r="E81" s="200">
        <v>0</v>
      </c>
      <c r="F81" s="200">
        <v>0</v>
      </c>
      <c r="G81" s="200">
        <v>0</v>
      </c>
      <c r="H81" s="200">
        <v>1071491</v>
      </c>
      <c r="I81" s="200">
        <v>0</v>
      </c>
      <c r="J81" s="200">
        <v>889338</v>
      </c>
      <c r="K81" s="197">
        <f t="shared" ref="K81:K87" si="82">IF(J81=0,0,(IF(E81&lt;=J81,E81,J81)))</f>
        <v>0</v>
      </c>
      <c r="L81" s="202">
        <v>554</v>
      </c>
      <c r="M81" s="195">
        <f t="shared" ref="M81:M87" si="83">SUM(O81:S81)</f>
        <v>1026002</v>
      </c>
      <c r="N81" s="195">
        <f t="shared" ref="N81:N87" si="84">IFERROR(M81/L81,0)</f>
        <v>1851.9891696750904</v>
      </c>
      <c r="O81" s="200">
        <v>0</v>
      </c>
      <c r="P81" s="200">
        <v>0</v>
      </c>
      <c r="Q81" s="200">
        <v>0</v>
      </c>
      <c r="R81" s="200">
        <v>1026002</v>
      </c>
      <c r="S81" s="200">
        <v>0</v>
      </c>
      <c r="T81" s="200">
        <v>892621</v>
      </c>
      <c r="U81" s="197">
        <f t="shared" ref="U81:U87" si="85">IF(T81=0,0,(IF(O81&lt;=T81,O81,T81)))</f>
        <v>0</v>
      </c>
      <c r="V81" s="202">
        <v>570</v>
      </c>
      <c r="W81" s="195">
        <f t="shared" ref="W81:W87" si="86">SUM(Y81:AC81)</f>
        <v>1034880</v>
      </c>
      <c r="X81" s="195">
        <f t="shared" ref="X81:X87" si="87">IFERROR(W81/V81,0)</f>
        <v>1815.578947368421</v>
      </c>
      <c r="Y81" s="200">
        <v>0</v>
      </c>
      <c r="Z81" s="200">
        <v>0</v>
      </c>
      <c r="AA81" s="200">
        <v>0</v>
      </c>
      <c r="AB81" s="200">
        <v>1034880</v>
      </c>
      <c r="AC81" s="200">
        <v>0</v>
      </c>
      <c r="AD81" s="200">
        <v>910694</v>
      </c>
      <c r="AE81" s="197">
        <f t="shared" ref="AE81:AE87" si="88">IF(AD81=0,0,(IF(Y81&lt;=AD81,Y81,AD81)))</f>
        <v>0</v>
      </c>
      <c r="AF81" s="202">
        <v>558</v>
      </c>
      <c r="AG81" s="195">
        <f t="shared" ref="AG81:AG87" si="89">SUM(AI81:AM81)</f>
        <v>1034953</v>
      </c>
      <c r="AH81" s="195">
        <f t="shared" ref="AH81:AH87" si="90">IFERROR(AG81/AF81,0)</f>
        <v>1854.7544802867383</v>
      </c>
      <c r="AI81" s="200">
        <v>0</v>
      </c>
      <c r="AJ81" s="200">
        <v>0</v>
      </c>
      <c r="AK81" s="200">
        <v>0</v>
      </c>
      <c r="AL81" s="200">
        <v>1034953</v>
      </c>
      <c r="AM81" s="200">
        <v>0</v>
      </c>
      <c r="AN81" s="200">
        <v>890060</v>
      </c>
      <c r="AO81" s="197">
        <f t="shared" ref="AO81:AO87" si="91">IF(AN81=0,0,(IF(AI81&lt;=AN81,AI81,AN81)))</f>
        <v>0</v>
      </c>
      <c r="AP81" s="201">
        <v>561</v>
      </c>
      <c r="AQ81" s="195">
        <f t="shared" ref="AQ81:AQ87" si="92">SUM(AS81:AW81)</f>
        <v>1032239</v>
      </c>
      <c r="AR81" s="195">
        <f t="shared" ref="AR81:AR87" si="93">IFERROR(AQ81/AP81,0)</f>
        <v>1839.9982174688057</v>
      </c>
      <c r="AS81" s="200"/>
      <c r="AT81" s="200"/>
      <c r="AU81" s="200"/>
      <c r="AV81" s="200">
        <v>1032239</v>
      </c>
      <c r="AW81" s="200"/>
      <c r="AX81" s="200">
        <v>867081</v>
      </c>
      <c r="AY81" s="192">
        <f t="shared" ref="AY81:AY87" si="94">IF(AX81=0,0,(IF(AS81&lt;=AX81,AS81,AX81)))</f>
        <v>0</v>
      </c>
      <c r="AZ81" s="201">
        <v>440</v>
      </c>
      <c r="BA81" s="195">
        <f t="shared" ref="BA81:BA87" si="95">SUM(BC81:BG81)</f>
        <v>776454</v>
      </c>
      <c r="BB81" s="195">
        <f t="shared" ref="BB81:BB87" si="96">IFERROR(BA81/AZ81,0)</f>
        <v>1764.6681818181819</v>
      </c>
      <c r="BC81" s="200"/>
      <c r="BD81" s="200"/>
      <c r="BE81" s="200"/>
      <c r="BF81" s="200">
        <v>776454</v>
      </c>
      <c r="BG81" s="200"/>
      <c r="BH81" s="200">
        <v>659986</v>
      </c>
      <c r="BI81" s="192">
        <f t="shared" ref="BI81:BI87" si="97">IF(BH81=0,0,(IF(BC81&lt;=BH81,BC81,BH81)))</f>
        <v>0</v>
      </c>
      <c r="BJ81" s="201">
        <v>461</v>
      </c>
      <c r="BK81" s="195">
        <f t="shared" ref="BK81:BK87" si="98">SUM(BM81:BQ81)</f>
        <v>863830</v>
      </c>
      <c r="BL81" s="195">
        <f t="shared" ref="BL81:BL87" si="99">IFERROR(BK81/BJ81,0)</f>
        <v>1873.8177874186551</v>
      </c>
      <c r="BM81" s="200"/>
      <c r="BN81" s="200"/>
      <c r="BO81" s="200"/>
      <c r="BP81" s="200">
        <v>863830</v>
      </c>
      <c r="BQ81" s="200"/>
      <c r="BR81" s="200">
        <v>734255</v>
      </c>
      <c r="BS81" s="192">
        <f t="shared" ref="BS81:BS87" si="100">IF(BR81=0,0,(IF(BM81&lt;=BR81,BM81,BR81)))</f>
        <v>0</v>
      </c>
      <c r="BT81" s="213">
        <v>396</v>
      </c>
      <c r="BU81" s="195">
        <f t="shared" ref="BU81:BU87" si="101">SUM(BW81:CA81)</f>
        <v>953363</v>
      </c>
      <c r="BV81" s="195">
        <f t="shared" ref="BV81:BV87" si="102">IFERROR(BU81/BT81,0)</f>
        <v>2407.4823232323233</v>
      </c>
      <c r="BW81" s="212"/>
      <c r="BX81" s="212"/>
      <c r="BY81" s="212"/>
      <c r="BZ81" s="212">
        <v>953363</v>
      </c>
      <c r="CA81" s="212"/>
      <c r="CB81" s="212">
        <v>808452</v>
      </c>
      <c r="CC81" s="211">
        <f t="shared" ref="CC81:CC87" si="103">IF(CB81=0,0,(IF(BW81&lt;=CB81,BW81,CB81)))</f>
        <v>0</v>
      </c>
    </row>
    <row r="82" spans="1:81" s="155" customFormat="1" ht="15.95" customHeight="1" x14ac:dyDescent="0.2">
      <c r="A82" s="214"/>
      <c r="B82" s="201"/>
      <c r="C82" s="195">
        <f t="shared" si="80"/>
        <v>0</v>
      </c>
      <c r="D82" s="195">
        <f t="shared" si="81"/>
        <v>0</v>
      </c>
      <c r="E82" s="200"/>
      <c r="F82" s="200"/>
      <c r="G82" s="200"/>
      <c r="H82" s="200"/>
      <c r="I82" s="200"/>
      <c r="J82" s="200"/>
      <c r="K82" s="197">
        <f t="shared" si="82"/>
        <v>0</v>
      </c>
      <c r="L82" s="202"/>
      <c r="M82" s="195">
        <f t="shared" si="83"/>
        <v>0</v>
      </c>
      <c r="N82" s="195">
        <f t="shared" si="84"/>
        <v>0</v>
      </c>
      <c r="O82" s="200"/>
      <c r="P82" s="200"/>
      <c r="Q82" s="200"/>
      <c r="R82" s="200"/>
      <c r="S82" s="200"/>
      <c r="T82" s="200"/>
      <c r="U82" s="197">
        <f t="shared" si="85"/>
        <v>0</v>
      </c>
      <c r="V82" s="202"/>
      <c r="W82" s="195">
        <f t="shared" si="86"/>
        <v>0</v>
      </c>
      <c r="X82" s="195">
        <f t="shared" si="87"/>
        <v>0</v>
      </c>
      <c r="Y82" s="200"/>
      <c r="Z82" s="200"/>
      <c r="AA82" s="200"/>
      <c r="AB82" s="200"/>
      <c r="AC82" s="200"/>
      <c r="AD82" s="200"/>
      <c r="AE82" s="197">
        <f t="shared" si="88"/>
        <v>0</v>
      </c>
      <c r="AF82" s="202"/>
      <c r="AG82" s="195">
        <f t="shared" si="89"/>
        <v>0</v>
      </c>
      <c r="AH82" s="195">
        <f t="shared" si="90"/>
        <v>0</v>
      </c>
      <c r="AI82" s="200"/>
      <c r="AJ82" s="200"/>
      <c r="AK82" s="200"/>
      <c r="AL82" s="200"/>
      <c r="AM82" s="200"/>
      <c r="AN82" s="200"/>
      <c r="AO82" s="197">
        <f t="shared" si="91"/>
        <v>0</v>
      </c>
      <c r="AP82" s="201"/>
      <c r="AQ82" s="195">
        <f t="shared" si="92"/>
        <v>0</v>
      </c>
      <c r="AR82" s="195">
        <f t="shared" si="93"/>
        <v>0</v>
      </c>
      <c r="AS82" s="200"/>
      <c r="AT82" s="200"/>
      <c r="AU82" s="200"/>
      <c r="AV82" s="200"/>
      <c r="AW82" s="200"/>
      <c r="AX82" s="200"/>
      <c r="AY82" s="192">
        <f t="shared" si="94"/>
        <v>0</v>
      </c>
      <c r="AZ82" s="201"/>
      <c r="BA82" s="195">
        <f t="shared" si="95"/>
        <v>0</v>
      </c>
      <c r="BB82" s="195">
        <f t="shared" si="96"/>
        <v>0</v>
      </c>
      <c r="BC82" s="200"/>
      <c r="BD82" s="200"/>
      <c r="BE82" s="200"/>
      <c r="BF82" s="200"/>
      <c r="BG82" s="200"/>
      <c r="BH82" s="200"/>
      <c r="BI82" s="192">
        <f t="shared" si="97"/>
        <v>0</v>
      </c>
      <c r="BJ82" s="201"/>
      <c r="BK82" s="195">
        <f t="shared" si="98"/>
        <v>0</v>
      </c>
      <c r="BL82" s="195">
        <f t="shared" si="99"/>
        <v>0</v>
      </c>
      <c r="BM82" s="200"/>
      <c r="BN82" s="200"/>
      <c r="BO82" s="200"/>
      <c r="BP82" s="200"/>
      <c r="BQ82" s="200"/>
      <c r="BR82" s="200"/>
      <c r="BS82" s="192">
        <f t="shared" si="100"/>
        <v>0</v>
      </c>
      <c r="BT82" s="213"/>
      <c r="BU82" s="195">
        <f t="shared" si="101"/>
        <v>0</v>
      </c>
      <c r="BV82" s="195">
        <f t="shared" si="102"/>
        <v>0</v>
      </c>
      <c r="BW82" s="212"/>
      <c r="BX82" s="212"/>
      <c r="BY82" s="212"/>
      <c r="BZ82" s="212"/>
      <c r="CA82" s="212"/>
      <c r="CB82" s="212"/>
      <c r="CC82" s="211">
        <f t="shared" si="103"/>
        <v>0</v>
      </c>
    </row>
    <row r="83" spans="1:81" s="155" customFormat="1" ht="15.95" customHeight="1" x14ac:dyDescent="0.2">
      <c r="A83" s="214"/>
      <c r="B83" s="201"/>
      <c r="C83" s="195">
        <f t="shared" si="80"/>
        <v>0</v>
      </c>
      <c r="D83" s="195">
        <f t="shared" si="81"/>
        <v>0</v>
      </c>
      <c r="E83" s="200"/>
      <c r="F83" s="200"/>
      <c r="G83" s="200"/>
      <c r="H83" s="200"/>
      <c r="I83" s="200"/>
      <c r="J83" s="200"/>
      <c r="K83" s="197">
        <f t="shared" si="82"/>
        <v>0</v>
      </c>
      <c r="L83" s="202"/>
      <c r="M83" s="195">
        <f t="shared" si="83"/>
        <v>0</v>
      </c>
      <c r="N83" s="195">
        <f t="shared" si="84"/>
        <v>0</v>
      </c>
      <c r="O83" s="200"/>
      <c r="P83" s="200"/>
      <c r="Q83" s="200"/>
      <c r="R83" s="200"/>
      <c r="S83" s="200"/>
      <c r="T83" s="200"/>
      <c r="U83" s="197">
        <f t="shared" si="85"/>
        <v>0</v>
      </c>
      <c r="V83" s="202"/>
      <c r="W83" s="195">
        <f t="shared" si="86"/>
        <v>0</v>
      </c>
      <c r="X83" s="195">
        <f t="shared" si="87"/>
        <v>0</v>
      </c>
      <c r="Y83" s="200"/>
      <c r="Z83" s="200"/>
      <c r="AA83" s="200"/>
      <c r="AB83" s="200"/>
      <c r="AC83" s="200"/>
      <c r="AD83" s="200"/>
      <c r="AE83" s="197">
        <f t="shared" si="88"/>
        <v>0</v>
      </c>
      <c r="AF83" s="202"/>
      <c r="AG83" s="195">
        <f t="shared" si="89"/>
        <v>0</v>
      </c>
      <c r="AH83" s="195">
        <f t="shared" si="90"/>
        <v>0</v>
      </c>
      <c r="AI83" s="200"/>
      <c r="AJ83" s="200"/>
      <c r="AK83" s="200"/>
      <c r="AL83" s="200"/>
      <c r="AM83" s="200"/>
      <c r="AN83" s="200"/>
      <c r="AO83" s="197">
        <f t="shared" si="91"/>
        <v>0</v>
      </c>
      <c r="AP83" s="201"/>
      <c r="AQ83" s="195">
        <f t="shared" si="92"/>
        <v>0</v>
      </c>
      <c r="AR83" s="195">
        <f t="shared" si="93"/>
        <v>0</v>
      </c>
      <c r="AS83" s="200"/>
      <c r="AT83" s="200"/>
      <c r="AU83" s="200"/>
      <c r="AV83" s="200"/>
      <c r="AW83" s="200"/>
      <c r="AX83" s="200"/>
      <c r="AY83" s="192">
        <f t="shared" si="94"/>
        <v>0</v>
      </c>
      <c r="AZ83" s="201"/>
      <c r="BA83" s="195">
        <f t="shared" si="95"/>
        <v>0</v>
      </c>
      <c r="BB83" s="195">
        <f t="shared" si="96"/>
        <v>0</v>
      </c>
      <c r="BC83" s="200"/>
      <c r="BD83" s="200"/>
      <c r="BE83" s="200"/>
      <c r="BF83" s="200"/>
      <c r="BG83" s="200"/>
      <c r="BH83" s="200"/>
      <c r="BI83" s="192">
        <f t="shared" si="97"/>
        <v>0</v>
      </c>
      <c r="BJ83" s="201"/>
      <c r="BK83" s="195">
        <f t="shared" si="98"/>
        <v>0</v>
      </c>
      <c r="BL83" s="195">
        <f t="shared" si="99"/>
        <v>0</v>
      </c>
      <c r="BM83" s="200"/>
      <c r="BN83" s="200"/>
      <c r="BO83" s="200"/>
      <c r="BP83" s="200"/>
      <c r="BQ83" s="200"/>
      <c r="BR83" s="200"/>
      <c r="BS83" s="192">
        <f t="shared" si="100"/>
        <v>0</v>
      </c>
      <c r="BT83" s="213"/>
      <c r="BU83" s="195">
        <f t="shared" si="101"/>
        <v>0</v>
      </c>
      <c r="BV83" s="195">
        <f t="shared" si="102"/>
        <v>0</v>
      </c>
      <c r="BW83" s="212"/>
      <c r="BX83" s="212"/>
      <c r="BY83" s="212"/>
      <c r="BZ83" s="212"/>
      <c r="CA83" s="212"/>
      <c r="CB83" s="212"/>
      <c r="CC83" s="211">
        <f t="shared" si="103"/>
        <v>0</v>
      </c>
    </row>
    <row r="84" spans="1:81" s="155" customFormat="1" ht="15.95" customHeight="1" x14ac:dyDescent="0.2">
      <c r="A84" s="214"/>
      <c r="B84" s="201"/>
      <c r="C84" s="195">
        <f t="shared" si="80"/>
        <v>0</v>
      </c>
      <c r="D84" s="195">
        <f t="shared" si="81"/>
        <v>0</v>
      </c>
      <c r="E84" s="200"/>
      <c r="F84" s="200"/>
      <c r="G84" s="200"/>
      <c r="H84" s="200"/>
      <c r="I84" s="200"/>
      <c r="J84" s="200"/>
      <c r="K84" s="197">
        <f t="shared" si="82"/>
        <v>0</v>
      </c>
      <c r="L84" s="202"/>
      <c r="M84" s="195">
        <f t="shared" si="83"/>
        <v>0</v>
      </c>
      <c r="N84" s="195">
        <f t="shared" si="84"/>
        <v>0</v>
      </c>
      <c r="O84" s="200"/>
      <c r="P84" s="200"/>
      <c r="Q84" s="200"/>
      <c r="R84" s="200"/>
      <c r="S84" s="200"/>
      <c r="T84" s="200"/>
      <c r="U84" s="197">
        <f t="shared" si="85"/>
        <v>0</v>
      </c>
      <c r="V84" s="202"/>
      <c r="W84" s="195">
        <f t="shared" si="86"/>
        <v>0</v>
      </c>
      <c r="X84" s="195">
        <f t="shared" si="87"/>
        <v>0</v>
      </c>
      <c r="Y84" s="200"/>
      <c r="Z84" s="200"/>
      <c r="AA84" s="200"/>
      <c r="AB84" s="200"/>
      <c r="AC84" s="200"/>
      <c r="AD84" s="200"/>
      <c r="AE84" s="197">
        <f t="shared" si="88"/>
        <v>0</v>
      </c>
      <c r="AF84" s="202"/>
      <c r="AG84" s="195">
        <f t="shared" si="89"/>
        <v>0</v>
      </c>
      <c r="AH84" s="195">
        <f t="shared" si="90"/>
        <v>0</v>
      </c>
      <c r="AI84" s="200"/>
      <c r="AJ84" s="200"/>
      <c r="AK84" s="200"/>
      <c r="AL84" s="200"/>
      <c r="AM84" s="200"/>
      <c r="AN84" s="200"/>
      <c r="AO84" s="197">
        <f t="shared" si="91"/>
        <v>0</v>
      </c>
      <c r="AP84" s="201"/>
      <c r="AQ84" s="195">
        <f t="shared" si="92"/>
        <v>0</v>
      </c>
      <c r="AR84" s="195">
        <f t="shared" si="93"/>
        <v>0</v>
      </c>
      <c r="AS84" s="200"/>
      <c r="AT84" s="200"/>
      <c r="AU84" s="200"/>
      <c r="AV84" s="200"/>
      <c r="AW84" s="200"/>
      <c r="AX84" s="200"/>
      <c r="AY84" s="192">
        <f t="shared" si="94"/>
        <v>0</v>
      </c>
      <c r="AZ84" s="201"/>
      <c r="BA84" s="195">
        <f t="shared" si="95"/>
        <v>0</v>
      </c>
      <c r="BB84" s="195">
        <f t="shared" si="96"/>
        <v>0</v>
      </c>
      <c r="BC84" s="200"/>
      <c r="BD84" s="200"/>
      <c r="BE84" s="200"/>
      <c r="BF84" s="200"/>
      <c r="BG84" s="200"/>
      <c r="BH84" s="200"/>
      <c r="BI84" s="192">
        <f t="shared" si="97"/>
        <v>0</v>
      </c>
      <c r="BJ84" s="201"/>
      <c r="BK84" s="195">
        <f t="shared" si="98"/>
        <v>0</v>
      </c>
      <c r="BL84" s="195">
        <f t="shared" si="99"/>
        <v>0</v>
      </c>
      <c r="BM84" s="200"/>
      <c r="BN84" s="200"/>
      <c r="BO84" s="200"/>
      <c r="BP84" s="200"/>
      <c r="BQ84" s="200"/>
      <c r="BR84" s="200"/>
      <c r="BS84" s="192">
        <f t="shared" si="100"/>
        <v>0</v>
      </c>
      <c r="BT84" s="213"/>
      <c r="BU84" s="195">
        <f t="shared" si="101"/>
        <v>0</v>
      </c>
      <c r="BV84" s="195">
        <f t="shared" si="102"/>
        <v>0</v>
      </c>
      <c r="BW84" s="212"/>
      <c r="BX84" s="212"/>
      <c r="BY84" s="212"/>
      <c r="BZ84" s="212"/>
      <c r="CA84" s="212"/>
      <c r="CB84" s="212"/>
      <c r="CC84" s="211">
        <f t="shared" si="103"/>
        <v>0</v>
      </c>
    </row>
    <row r="85" spans="1:81" s="155" customFormat="1" ht="15.95" customHeight="1" x14ac:dyDescent="0.2">
      <c r="A85" s="214"/>
      <c r="B85" s="201"/>
      <c r="C85" s="195">
        <f t="shared" si="80"/>
        <v>0</v>
      </c>
      <c r="D85" s="195">
        <f t="shared" si="81"/>
        <v>0</v>
      </c>
      <c r="E85" s="200"/>
      <c r="F85" s="200"/>
      <c r="G85" s="200"/>
      <c r="H85" s="200"/>
      <c r="I85" s="200"/>
      <c r="J85" s="200"/>
      <c r="K85" s="197">
        <f t="shared" si="82"/>
        <v>0</v>
      </c>
      <c r="L85" s="202"/>
      <c r="M85" s="195">
        <f t="shared" si="83"/>
        <v>0</v>
      </c>
      <c r="N85" s="195">
        <f t="shared" si="84"/>
        <v>0</v>
      </c>
      <c r="O85" s="200"/>
      <c r="P85" s="200"/>
      <c r="Q85" s="200"/>
      <c r="R85" s="200"/>
      <c r="S85" s="200"/>
      <c r="T85" s="200"/>
      <c r="U85" s="197">
        <f t="shared" si="85"/>
        <v>0</v>
      </c>
      <c r="V85" s="202"/>
      <c r="W85" s="195">
        <f t="shared" si="86"/>
        <v>0</v>
      </c>
      <c r="X85" s="195">
        <f t="shared" si="87"/>
        <v>0</v>
      </c>
      <c r="Y85" s="200"/>
      <c r="Z85" s="200"/>
      <c r="AA85" s="200"/>
      <c r="AB85" s="200"/>
      <c r="AC85" s="200"/>
      <c r="AD85" s="200"/>
      <c r="AE85" s="197">
        <f t="shared" si="88"/>
        <v>0</v>
      </c>
      <c r="AF85" s="202"/>
      <c r="AG85" s="195">
        <f t="shared" si="89"/>
        <v>0</v>
      </c>
      <c r="AH85" s="195">
        <f t="shared" si="90"/>
        <v>0</v>
      </c>
      <c r="AI85" s="200"/>
      <c r="AJ85" s="200"/>
      <c r="AK85" s="200"/>
      <c r="AL85" s="200"/>
      <c r="AM85" s="200"/>
      <c r="AN85" s="200"/>
      <c r="AO85" s="197">
        <f t="shared" si="91"/>
        <v>0</v>
      </c>
      <c r="AP85" s="201"/>
      <c r="AQ85" s="195">
        <f t="shared" si="92"/>
        <v>0</v>
      </c>
      <c r="AR85" s="195">
        <f t="shared" si="93"/>
        <v>0</v>
      </c>
      <c r="AS85" s="200"/>
      <c r="AT85" s="200"/>
      <c r="AU85" s="200"/>
      <c r="AV85" s="200"/>
      <c r="AW85" s="200"/>
      <c r="AX85" s="200"/>
      <c r="AY85" s="192">
        <f t="shared" si="94"/>
        <v>0</v>
      </c>
      <c r="AZ85" s="201"/>
      <c r="BA85" s="195">
        <f t="shared" si="95"/>
        <v>0</v>
      </c>
      <c r="BB85" s="195">
        <f t="shared" si="96"/>
        <v>0</v>
      </c>
      <c r="BC85" s="200"/>
      <c r="BD85" s="200"/>
      <c r="BE85" s="200"/>
      <c r="BF85" s="200"/>
      <c r="BG85" s="200"/>
      <c r="BH85" s="200"/>
      <c r="BI85" s="192">
        <f t="shared" si="97"/>
        <v>0</v>
      </c>
      <c r="BJ85" s="201"/>
      <c r="BK85" s="195">
        <f t="shared" si="98"/>
        <v>0</v>
      </c>
      <c r="BL85" s="195">
        <f t="shared" si="99"/>
        <v>0</v>
      </c>
      <c r="BM85" s="200"/>
      <c r="BN85" s="200"/>
      <c r="BO85" s="200"/>
      <c r="BP85" s="200"/>
      <c r="BQ85" s="200"/>
      <c r="BR85" s="200"/>
      <c r="BS85" s="192">
        <f t="shared" si="100"/>
        <v>0</v>
      </c>
      <c r="BT85" s="213"/>
      <c r="BU85" s="195">
        <f t="shared" si="101"/>
        <v>0</v>
      </c>
      <c r="BV85" s="195">
        <f t="shared" si="102"/>
        <v>0</v>
      </c>
      <c r="BW85" s="212"/>
      <c r="BX85" s="212"/>
      <c r="BY85" s="212"/>
      <c r="BZ85" s="212"/>
      <c r="CA85" s="212"/>
      <c r="CB85" s="212"/>
      <c r="CC85" s="211">
        <f t="shared" si="103"/>
        <v>0</v>
      </c>
    </row>
    <row r="86" spans="1:81" s="155" customFormat="1" ht="15.95" customHeight="1" x14ac:dyDescent="0.2">
      <c r="A86" s="214"/>
      <c r="B86" s="201"/>
      <c r="C86" s="195">
        <f t="shared" si="80"/>
        <v>0</v>
      </c>
      <c r="D86" s="195">
        <f t="shared" si="81"/>
        <v>0</v>
      </c>
      <c r="E86" s="200"/>
      <c r="F86" s="200"/>
      <c r="G86" s="200"/>
      <c r="H86" s="200"/>
      <c r="I86" s="200"/>
      <c r="J86" s="200"/>
      <c r="K86" s="197">
        <f t="shared" si="82"/>
        <v>0</v>
      </c>
      <c r="L86" s="202"/>
      <c r="M86" s="195">
        <f t="shared" si="83"/>
        <v>0</v>
      </c>
      <c r="N86" s="195">
        <f t="shared" si="84"/>
        <v>0</v>
      </c>
      <c r="O86" s="200"/>
      <c r="P86" s="200"/>
      <c r="Q86" s="200"/>
      <c r="R86" s="200"/>
      <c r="S86" s="200"/>
      <c r="T86" s="200"/>
      <c r="U86" s="197">
        <f t="shared" si="85"/>
        <v>0</v>
      </c>
      <c r="V86" s="202"/>
      <c r="W86" s="195">
        <f t="shared" si="86"/>
        <v>0</v>
      </c>
      <c r="X86" s="195">
        <f t="shared" si="87"/>
        <v>0</v>
      </c>
      <c r="Y86" s="200"/>
      <c r="Z86" s="200"/>
      <c r="AA86" s="200"/>
      <c r="AB86" s="200"/>
      <c r="AC86" s="200"/>
      <c r="AD86" s="200"/>
      <c r="AE86" s="197">
        <f t="shared" si="88"/>
        <v>0</v>
      </c>
      <c r="AF86" s="202"/>
      <c r="AG86" s="195">
        <f t="shared" si="89"/>
        <v>0</v>
      </c>
      <c r="AH86" s="195">
        <f t="shared" si="90"/>
        <v>0</v>
      </c>
      <c r="AI86" s="200"/>
      <c r="AJ86" s="200"/>
      <c r="AK86" s="200"/>
      <c r="AL86" s="200"/>
      <c r="AM86" s="200"/>
      <c r="AN86" s="200"/>
      <c r="AO86" s="197">
        <f t="shared" si="91"/>
        <v>0</v>
      </c>
      <c r="AP86" s="201"/>
      <c r="AQ86" s="195">
        <f t="shared" si="92"/>
        <v>0</v>
      </c>
      <c r="AR86" s="195">
        <f t="shared" si="93"/>
        <v>0</v>
      </c>
      <c r="AS86" s="200"/>
      <c r="AT86" s="200"/>
      <c r="AU86" s="200"/>
      <c r="AV86" s="200"/>
      <c r="AW86" s="200"/>
      <c r="AX86" s="200"/>
      <c r="AY86" s="192">
        <f t="shared" si="94"/>
        <v>0</v>
      </c>
      <c r="AZ86" s="201"/>
      <c r="BA86" s="195">
        <f t="shared" si="95"/>
        <v>0</v>
      </c>
      <c r="BB86" s="195">
        <f t="shared" si="96"/>
        <v>0</v>
      </c>
      <c r="BC86" s="200"/>
      <c r="BD86" s="200"/>
      <c r="BE86" s="200"/>
      <c r="BF86" s="200"/>
      <c r="BG86" s="200"/>
      <c r="BH86" s="200"/>
      <c r="BI86" s="192">
        <f t="shared" si="97"/>
        <v>0</v>
      </c>
      <c r="BJ86" s="201"/>
      <c r="BK86" s="195">
        <f t="shared" si="98"/>
        <v>0</v>
      </c>
      <c r="BL86" s="195">
        <f t="shared" si="99"/>
        <v>0</v>
      </c>
      <c r="BM86" s="200"/>
      <c r="BN86" s="200"/>
      <c r="BO86" s="200"/>
      <c r="BP86" s="200"/>
      <c r="BQ86" s="200"/>
      <c r="BR86" s="200"/>
      <c r="BS86" s="192">
        <f t="shared" si="100"/>
        <v>0</v>
      </c>
      <c r="BT86" s="213"/>
      <c r="BU86" s="195">
        <f t="shared" si="101"/>
        <v>0</v>
      </c>
      <c r="BV86" s="195">
        <f t="shared" si="102"/>
        <v>0</v>
      </c>
      <c r="BW86" s="212"/>
      <c r="BX86" s="212"/>
      <c r="BY86" s="212"/>
      <c r="BZ86" s="212"/>
      <c r="CA86" s="212"/>
      <c r="CB86" s="212"/>
      <c r="CC86" s="211">
        <f t="shared" si="103"/>
        <v>0</v>
      </c>
    </row>
    <row r="87" spans="1:81" s="155" customFormat="1" ht="15.95" customHeight="1" x14ac:dyDescent="0.2">
      <c r="A87" s="214"/>
      <c r="B87" s="201"/>
      <c r="C87" s="195">
        <f t="shared" si="80"/>
        <v>0</v>
      </c>
      <c r="D87" s="195">
        <f t="shared" si="81"/>
        <v>0</v>
      </c>
      <c r="E87" s="200"/>
      <c r="F87" s="200"/>
      <c r="G87" s="200"/>
      <c r="H87" s="200"/>
      <c r="I87" s="200"/>
      <c r="J87" s="200"/>
      <c r="K87" s="197">
        <f t="shared" si="82"/>
        <v>0</v>
      </c>
      <c r="L87" s="202"/>
      <c r="M87" s="195">
        <f t="shared" si="83"/>
        <v>0</v>
      </c>
      <c r="N87" s="195">
        <f t="shared" si="84"/>
        <v>0</v>
      </c>
      <c r="O87" s="200"/>
      <c r="P87" s="200"/>
      <c r="Q87" s="200"/>
      <c r="R87" s="200"/>
      <c r="S87" s="200"/>
      <c r="T87" s="200"/>
      <c r="U87" s="197">
        <f t="shared" si="85"/>
        <v>0</v>
      </c>
      <c r="V87" s="202"/>
      <c r="W87" s="195">
        <f t="shared" si="86"/>
        <v>0</v>
      </c>
      <c r="X87" s="195">
        <f t="shared" si="87"/>
        <v>0</v>
      </c>
      <c r="Y87" s="200"/>
      <c r="Z87" s="200"/>
      <c r="AA87" s="200"/>
      <c r="AB87" s="200"/>
      <c r="AC87" s="200"/>
      <c r="AD87" s="200"/>
      <c r="AE87" s="197">
        <f t="shared" si="88"/>
        <v>0</v>
      </c>
      <c r="AF87" s="202"/>
      <c r="AG87" s="195">
        <f t="shared" si="89"/>
        <v>0</v>
      </c>
      <c r="AH87" s="195">
        <f t="shared" si="90"/>
        <v>0</v>
      </c>
      <c r="AI87" s="200"/>
      <c r="AJ87" s="200"/>
      <c r="AK87" s="200"/>
      <c r="AL87" s="200"/>
      <c r="AM87" s="200"/>
      <c r="AN87" s="200"/>
      <c r="AO87" s="197">
        <f t="shared" si="91"/>
        <v>0</v>
      </c>
      <c r="AP87" s="201"/>
      <c r="AQ87" s="195">
        <f t="shared" si="92"/>
        <v>0</v>
      </c>
      <c r="AR87" s="195">
        <f t="shared" si="93"/>
        <v>0</v>
      </c>
      <c r="AS87" s="200"/>
      <c r="AT87" s="200"/>
      <c r="AU87" s="200"/>
      <c r="AV87" s="200"/>
      <c r="AW87" s="200"/>
      <c r="AX87" s="200"/>
      <c r="AY87" s="192">
        <f t="shared" si="94"/>
        <v>0</v>
      </c>
      <c r="AZ87" s="201"/>
      <c r="BA87" s="195">
        <f t="shared" si="95"/>
        <v>0</v>
      </c>
      <c r="BB87" s="195">
        <f t="shared" si="96"/>
        <v>0</v>
      </c>
      <c r="BC87" s="200"/>
      <c r="BD87" s="200"/>
      <c r="BE87" s="200"/>
      <c r="BF87" s="200"/>
      <c r="BG87" s="200"/>
      <c r="BH87" s="200"/>
      <c r="BI87" s="192">
        <f t="shared" si="97"/>
        <v>0</v>
      </c>
      <c r="BJ87" s="201"/>
      <c r="BK87" s="195">
        <f t="shared" si="98"/>
        <v>0</v>
      </c>
      <c r="BL87" s="195">
        <f t="shared" si="99"/>
        <v>0</v>
      </c>
      <c r="BM87" s="200"/>
      <c r="BN87" s="200"/>
      <c r="BO87" s="200"/>
      <c r="BP87" s="200"/>
      <c r="BQ87" s="200"/>
      <c r="BR87" s="200"/>
      <c r="BS87" s="192">
        <f t="shared" si="100"/>
        <v>0</v>
      </c>
      <c r="BT87" s="213"/>
      <c r="BU87" s="195">
        <f t="shared" si="101"/>
        <v>0</v>
      </c>
      <c r="BV87" s="195">
        <f t="shared" si="102"/>
        <v>0</v>
      </c>
      <c r="BW87" s="212"/>
      <c r="BX87" s="212"/>
      <c r="BY87" s="212"/>
      <c r="BZ87" s="212"/>
      <c r="CA87" s="212"/>
      <c r="CB87" s="212"/>
      <c r="CC87" s="211">
        <f t="shared" si="103"/>
        <v>0</v>
      </c>
    </row>
    <row r="88" spans="1:81" ht="15.95" customHeight="1" x14ac:dyDescent="0.2">
      <c r="A88" s="210" t="s">
        <v>109</v>
      </c>
      <c r="B88" s="201"/>
      <c r="C88" s="195"/>
      <c r="D88" s="195"/>
      <c r="E88" s="200"/>
      <c r="F88" s="200"/>
      <c r="G88" s="200"/>
      <c r="H88" s="200"/>
      <c r="I88" s="200"/>
      <c r="J88" s="200"/>
      <c r="K88" s="208"/>
      <c r="L88" s="209"/>
      <c r="M88" s="195"/>
      <c r="N88" s="195"/>
      <c r="O88" s="206"/>
      <c r="P88" s="206"/>
      <c r="Q88" s="206"/>
      <c r="R88" s="206"/>
      <c r="S88" s="206"/>
      <c r="T88" s="206"/>
      <c r="U88" s="208"/>
      <c r="V88" s="209"/>
      <c r="W88" s="195"/>
      <c r="X88" s="195"/>
      <c r="Y88" s="206"/>
      <c r="Z88" s="206"/>
      <c r="AA88" s="206"/>
      <c r="AB88" s="206"/>
      <c r="AC88" s="206"/>
      <c r="AD88" s="206"/>
      <c r="AE88" s="208"/>
      <c r="AF88" s="209"/>
      <c r="AG88" s="195"/>
      <c r="AH88" s="195"/>
      <c r="AI88" s="206"/>
      <c r="AJ88" s="206"/>
      <c r="AK88" s="206"/>
      <c r="AL88" s="206"/>
      <c r="AM88" s="206"/>
      <c r="AN88" s="206"/>
      <c r="AO88" s="208"/>
      <c r="AP88" s="207"/>
      <c r="AQ88" s="195"/>
      <c r="AR88" s="195"/>
      <c r="AS88" s="206"/>
      <c r="AT88" s="206"/>
      <c r="AU88" s="206"/>
      <c r="AV88" s="206"/>
      <c r="AW88" s="206"/>
      <c r="AX88" s="206"/>
      <c r="AY88" s="205"/>
      <c r="AZ88" s="207"/>
      <c r="BA88" s="195"/>
      <c r="BB88" s="195"/>
      <c r="BC88" s="206"/>
      <c r="BD88" s="206"/>
      <c r="BE88" s="206"/>
      <c r="BF88" s="206"/>
      <c r="BG88" s="206"/>
      <c r="BH88" s="206"/>
      <c r="BI88" s="205"/>
      <c r="BJ88" s="207"/>
      <c r="BK88" s="195"/>
      <c r="BL88" s="195"/>
      <c r="BM88" s="206"/>
      <c r="BN88" s="206"/>
      <c r="BO88" s="206"/>
      <c r="BP88" s="206"/>
      <c r="BQ88" s="206"/>
      <c r="BR88" s="206"/>
      <c r="BS88" s="205"/>
      <c r="BT88" s="207"/>
      <c r="BU88" s="195"/>
      <c r="BV88" s="195"/>
      <c r="BW88" s="206"/>
      <c r="BX88" s="206"/>
      <c r="BY88" s="206"/>
      <c r="BZ88" s="206"/>
      <c r="CA88" s="206"/>
      <c r="CB88" s="206"/>
      <c r="CC88" s="205"/>
    </row>
    <row r="89" spans="1:81" s="155" customFormat="1" ht="15.95" customHeight="1" x14ac:dyDescent="0.2">
      <c r="A89" s="204" t="s">
        <v>132</v>
      </c>
      <c r="B89" s="196">
        <f>SUM(B$80:B88)</f>
        <v>617</v>
      </c>
      <c r="C89" s="195">
        <f>SUM(C$80:C88)</f>
        <v>1071491</v>
      </c>
      <c r="D89" s="195">
        <f>IFERROR(C89/B89,0)</f>
        <v>1736.6142625607779</v>
      </c>
      <c r="E89" s="193">
        <f>SUM(E$80:E88)</f>
        <v>0</v>
      </c>
      <c r="F89" s="193">
        <f>SUM(F$80:F88)</f>
        <v>0</v>
      </c>
      <c r="G89" s="193">
        <f>SUM(G$80:G88)</f>
        <v>0</v>
      </c>
      <c r="H89" s="193">
        <f>SUM(H$80:H88)</f>
        <v>1071491</v>
      </c>
      <c r="I89" s="193">
        <f>SUM(I$80:I88)</f>
        <v>0</v>
      </c>
      <c r="J89" s="193">
        <f>SUM(J$80:J88)</f>
        <v>889338</v>
      </c>
      <c r="K89" s="197">
        <f>SUM(K$80:K88)</f>
        <v>0</v>
      </c>
      <c r="L89" s="198">
        <f>SUM(L$80:L88)</f>
        <v>554</v>
      </c>
      <c r="M89" s="195">
        <f>SUM(M$80:M88)</f>
        <v>1026002</v>
      </c>
      <c r="N89" s="195">
        <f>IFERROR(M89/L89,0)</f>
        <v>1851.9891696750904</v>
      </c>
      <c r="O89" s="193">
        <f>SUM(O$80:O88)</f>
        <v>0</v>
      </c>
      <c r="P89" s="193">
        <f>SUM(P$80:P88)</f>
        <v>0</v>
      </c>
      <c r="Q89" s="193">
        <f>SUM(Q$80:Q88)</f>
        <v>0</v>
      </c>
      <c r="R89" s="193">
        <f>SUM(R$80:R88)</f>
        <v>1026002</v>
      </c>
      <c r="S89" s="193">
        <f>SUM(S$80:S88)</f>
        <v>0</v>
      </c>
      <c r="T89" s="193">
        <f>SUM(T$80:T88)</f>
        <v>892621</v>
      </c>
      <c r="U89" s="197">
        <f>SUM(U$80:U88)</f>
        <v>0</v>
      </c>
      <c r="V89" s="198">
        <f>SUM(V$80:V88)</f>
        <v>570</v>
      </c>
      <c r="W89" s="195">
        <f>SUM(W$80:W88)</f>
        <v>1034880</v>
      </c>
      <c r="X89" s="195">
        <f>IFERROR(W89/V89,0)</f>
        <v>1815.578947368421</v>
      </c>
      <c r="Y89" s="193">
        <f>SUM(Y$80:Y88)</f>
        <v>0</v>
      </c>
      <c r="Z89" s="193">
        <f>SUM(Z$80:Z88)</f>
        <v>0</v>
      </c>
      <c r="AA89" s="193">
        <f>SUM(AA$80:AA88)</f>
        <v>0</v>
      </c>
      <c r="AB89" s="193">
        <f>SUM(AB$80:AB88)</f>
        <v>1034880</v>
      </c>
      <c r="AC89" s="193">
        <f>SUM(AC$80:AC88)</f>
        <v>0</v>
      </c>
      <c r="AD89" s="193">
        <f>SUM(AD$80:AD88)</f>
        <v>910694</v>
      </c>
      <c r="AE89" s="197">
        <f>SUM(AE$80:AE88)</f>
        <v>0</v>
      </c>
      <c r="AF89" s="198">
        <f>SUM(AF$80:AF88)</f>
        <v>558</v>
      </c>
      <c r="AG89" s="195">
        <f>SUM(AG$80:AG88)</f>
        <v>1034953</v>
      </c>
      <c r="AH89" s="195">
        <f>IFERROR(AG89/AF89,0)</f>
        <v>1854.7544802867383</v>
      </c>
      <c r="AI89" s="193">
        <f>SUM(AI$80:AI88)</f>
        <v>0</v>
      </c>
      <c r="AJ89" s="193">
        <f>SUM(AJ$80:AJ88)</f>
        <v>0</v>
      </c>
      <c r="AK89" s="193">
        <f>SUM(AK$80:AK88)</f>
        <v>0</v>
      </c>
      <c r="AL89" s="193">
        <f>SUM(AL$80:AL88)</f>
        <v>1034953</v>
      </c>
      <c r="AM89" s="193">
        <f>SUM(AM$80:AM88)</f>
        <v>0</v>
      </c>
      <c r="AN89" s="193">
        <f>SUM(AN$80:AN88)</f>
        <v>890060</v>
      </c>
      <c r="AO89" s="197">
        <f>SUM(AO$80:AO88)</f>
        <v>0</v>
      </c>
      <c r="AP89" s="196">
        <f>SUM(AP$80:AP88)</f>
        <v>561</v>
      </c>
      <c r="AQ89" s="195">
        <f>SUM(AQ$80:AQ88)</f>
        <v>1032239</v>
      </c>
      <c r="AR89" s="195">
        <f>IFERROR(AQ89/AP89,0)</f>
        <v>1839.9982174688057</v>
      </c>
      <c r="AS89" s="193">
        <f>SUM(AS$80:AS88)</f>
        <v>0</v>
      </c>
      <c r="AT89" s="193">
        <f>SUM(AT$80:AT88)</f>
        <v>0</v>
      </c>
      <c r="AU89" s="193">
        <f>SUM(AU$80:AU88)</f>
        <v>0</v>
      </c>
      <c r="AV89" s="193">
        <f>SUM(AV$80:AV88)</f>
        <v>1032239</v>
      </c>
      <c r="AW89" s="193">
        <f>SUM(AW$80:AW88)</f>
        <v>0</v>
      </c>
      <c r="AX89" s="193">
        <f>SUM(AX$80:AX88)</f>
        <v>867081</v>
      </c>
      <c r="AY89" s="192">
        <f>SUM(AY$80:AY88)</f>
        <v>0</v>
      </c>
      <c r="AZ89" s="196">
        <f>SUM(AZ$80:AZ88)</f>
        <v>440</v>
      </c>
      <c r="BA89" s="195">
        <f>SUM(BA$80:BA88)</f>
        <v>776454</v>
      </c>
      <c r="BB89" s="195">
        <f>IFERROR(BA89/AZ89,0)</f>
        <v>1764.6681818181819</v>
      </c>
      <c r="BC89" s="193">
        <f>SUM(BC$80:BC88)</f>
        <v>0</v>
      </c>
      <c r="BD89" s="193">
        <f>SUM(BD$80:BD88)</f>
        <v>0</v>
      </c>
      <c r="BE89" s="193">
        <f>SUM(BE$80:BE88)</f>
        <v>0</v>
      </c>
      <c r="BF89" s="193">
        <f>SUM(BF$80:BF88)</f>
        <v>776454</v>
      </c>
      <c r="BG89" s="193">
        <f>SUM(BG$80:BG88)</f>
        <v>0</v>
      </c>
      <c r="BH89" s="193">
        <f>SUM(BH$80:BH88)</f>
        <v>659986</v>
      </c>
      <c r="BI89" s="192">
        <f>SUM(BI$80:BI88)</f>
        <v>0</v>
      </c>
      <c r="BJ89" s="196">
        <f>SUM(BJ$80:BJ88)</f>
        <v>461</v>
      </c>
      <c r="BK89" s="195">
        <f>SUM(BK$80:BK88)</f>
        <v>863830</v>
      </c>
      <c r="BL89" s="195">
        <f>IFERROR(BK89/BJ89,0)</f>
        <v>1873.8177874186551</v>
      </c>
      <c r="BM89" s="193">
        <f>SUM(BM$80:BM88)</f>
        <v>0</v>
      </c>
      <c r="BN89" s="193">
        <f>SUM(BN$80:BN88)</f>
        <v>0</v>
      </c>
      <c r="BO89" s="193">
        <f>SUM(BO$80:BO88)</f>
        <v>0</v>
      </c>
      <c r="BP89" s="193">
        <f>SUM(BP$80:BP88)</f>
        <v>863830</v>
      </c>
      <c r="BQ89" s="193">
        <f>SUM(BQ$80:BQ88)</f>
        <v>0</v>
      </c>
      <c r="BR89" s="193">
        <f>SUM(BR$80:BR88)</f>
        <v>734255</v>
      </c>
      <c r="BS89" s="192">
        <f>SUM(BS$80:BS88)</f>
        <v>0</v>
      </c>
      <c r="BT89" s="196">
        <f>SUM(BT$80:BT88)</f>
        <v>396</v>
      </c>
      <c r="BU89" s="195">
        <f>SUM(BU$80:BU88)</f>
        <v>953363</v>
      </c>
      <c r="BV89" s="195">
        <f>IFERROR(BU89/BT89,0)</f>
        <v>2407.4823232323233</v>
      </c>
      <c r="BW89" s="193">
        <f>SUM(BW$80:BW88)</f>
        <v>0</v>
      </c>
      <c r="BX89" s="193">
        <f>SUM(BX$80:BX88)</f>
        <v>0</v>
      </c>
      <c r="BY89" s="193">
        <f>SUM(BY$80:BY88)</f>
        <v>0</v>
      </c>
      <c r="BZ89" s="193">
        <f>SUM(BZ$80:BZ88)</f>
        <v>953363</v>
      </c>
      <c r="CA89" s="193">
        <f>SUM(CA$80:CA88)</f>
        <v>0</v>
      </c>
      <c r="CB89" s="193">
        <f>SUM(CB$80:CB88)</f>
        <v>808452</v>
      </c>
      <c r="CC89" s="192">
        <f>SUM(CC$80:CC88)</f>
        <v>0</v>
      </c>
    </row>
    <row r="90" spans="1:81" s="155" customFormat="1" ht="15.95" customHeight="1" x14ac:dyDescent="0.2">
      <c r="A90" s="203"/>
      <c r="B90" s="201"/>
      <c r="C90" s="195"/>
      <c r="D90" s="195"/>
      <c r="E90" s="200"/>
      <c r="F90" s="200"/>
      <c r="G90" s="200"/>
      <c r="H90" s="200"/>
      <c r="I90" s="200"/>
      <c r="J90" s="200"/>
      <c r="K90" s="197"/>
      <c r="L90" s="202"/>
      <c r="M90" s="195"/>
      <c r="N90" s="195"/>
      <c r="O90" s="200"/>
      <c r="P90" s="200"/>
      <c r="Q90" s="200"/>
      <c r="R90" s="200"/>
      <c r="S90" s="200"/>
      <c r="T90" s="200"/>
      <c r="U90" s="197"/>
      <c r="V90" s="202"/>
      <c r="W90" s="195"/>
      <c r="X90" s="195"/>
      <c r="Y90" s="200"/>
      <c r="Z90" s="200"/>
      <c r="AA90" s="200"/>
      <c r="AB90" s="200"/>
      <c r="AC90" s="200"/>
      <c r="AD90" s="200"/>
      <c r="AE90" s="197"/>
      <c r="AF90" s="202"/>
      <c r="AG90" s="195"/>
      <c r="AH90" s="195"/>
      <c r="AI90" s="200"/>
      <c r="AJ90" s="200"/>
      <c r="AK90" s="200"/>
      <c r="AL90" s="200"/>
      <c r="AM90" s="200"/>
      <c r="AN90" s="200"/>
      <c r="AO90" s="197"/>
      <c r="AP90" s="201"/>
      <c r="AQ90" s="195"/>
      <c r="AR90" s="195"/>
      <c r="AS90" s="200"/>
      <c r="AT90" s="200"/>
      <c r="AU90" s="200"/>
      <c r="AV90" s="200"/>
      <c r="AW90" s="200"/>
      <c r="AX90" s="200"/>
      <c r="AY90" s="192"/>
      <c r="AZ90" s="201"/>
      <c r="BA90" s="195"/>
      <c r="BB90" s="195"/>
      <c r="BC90" s="200"/>
      <c r="BD90" s="200"/>
      <c r="BE90" s="200"/>
      <c r="BF90" s="200"/>
      <c r="BG90" s="200"/>
      <c r="BH90" s="200"/>
      <c r="BI90" s="192"/>
      <c r="BJ90" s="201"/>
      <c r="BK90" s="195"/>
      <c r="BL90" s="195"/>
      <c r="BM90" s="200"/>
      <c r="BN90" s="200"/>
      <c r="BO90" s="200"/>
      <c r="BP90" s="200"/>
      <c r="BQ90" s="200"/>
      <c r="BR90" s="200"/>
      <c r="BS90" s="192"/>
      <c r="BT90" s="220"/>
      <c r="BU90" s="195"/>
      <c r="BV90" s="195"/>
      <c r="BW90" s="200"/>
      <c r="BX90" s="200"/>
      <c r="BY90" s="200"/>
      <c r="BZ90" s="200"/>
      <c r="CA90" s="200"/>
      <c r="CB90" s="200"/>
      <c r="CC90" s="192"/>
    </row>
    <row r="91" spans="1:81" s="155" customFormat="1" ht="15.95" customHeight="1" x14ac:dyDescent="0.2">
      <c r="A91" s="221" t="s">
        <v>131</v>
      </c>
      <c r="B91" s="201"/>
      <c r="C91" s="195"/>
      <c r="D91" s="195"/>
      <c r="E91" s="200"/>
      <c r="F91" s="200"/>
      <c r="G91" s="200"/>
      <c r="H91" s="200"/>
      <c r="I91" s="200"/>
      <c r="J91" s="200"/>
      <c r="K91" s="197"/>
      <c r="L91" s="202"/>
      <c r="M91" s="195"/>
      <c r="N91" s="195"/>
      <c r="O91" s="200"/>
      <c r="P91" s="200"/>
      <c r="Q91" s="200"/>
      <c r="R91" s="200"/>
      <c r="S91" s="200"/>
      <c r="T91" s="200"/>
      <c r="U91" s="197"/>
      <c r="V91" s="202"/>
      <c r="W91" s="195"/>
      <c r="X91" s="195"/>
      <c r="Y91" s="200"/>
      <c r="Z91" s="200"/>
      <c r="AA91" s="200"/>
      <c r="AB91" s="200"/>
      <c r="AC91" s="200"/>
      <c r="AD91" s="200"/>
      <c r="AE91" s="197"/>
      <c r="AF91" s="202"/>
      <c r="AG91" s="195"/>
      <c r="AH91" s="195"/>
      <c r="AI91" s="200"/>
      <c r="AJ91" s="200"/>
      <c r="AK91" s="200"/>
      <c r="AL91" s="200"/>
      <c r="AM91" s="200"/>
      <c r="AN91" s="200"/>
      <c r="AO91" s="197"/>
      <c r="AP91" s="201"/>
      <c r="AQ91" s="195"/>
      <c r="AR91" s="195"/>
      <c r="AS91" s="200"/>
      <c r="AT91" s="200"/>
      <c r="AU91" s="200"/>
      <c r="AV91" s="200"/>
      <c r="AW91" s="200"/>
      <c r="AX91" s="200"/>
      <c r="AY91" s="192"/>
      <c r="AZ91" s="201"/>
      <c r="BA91" s="195"/>
      <c r="BB91" s="195"/>
      <c r="BC91" s="200"/>
      <c r="BD91" s="200"/>
      <c r="BE91" s="200"/>
      <c r="BF91" s="200"/>
      <c r="BG91" s="200"/>
      <c r="BH91" s="200"/>
      <c r="BI91" s="192"/>
      <c r="BJ91" s="201"/>
      <c r="BK91" s="195"/>
      <c r="BL91" s="195"/>
      <c r="BM91" s="200"/>
      <c r="BN91" s="200"/>
      <c r="BO91" s="200"/>
      <c r="BP91" s="200"/>
      <c r="BQ91" s="200"/>
      <c r="BR91" s="200"/>
      <c r="BS91" s="192"/>
      <c r="BT91" s="220"/>
      <c r="BU91" s="195"/>
      <c r="BV91" s="195"/>
      <c r="BW91" s="194"/>
      <c r="BX91" s="194"/>
      <c r="BY91" s="194"/>
      <c r="BZ91" s="194"/>
      <c r="CA91" s="194"/>
      <c r="CB91" s="194"/>
      <c r="CC91" s="192"/>
    </row>
    <row r="92" spans="1:81" s="155" customFormat="1" ht="15.95" customHeight="1" x14ac:dyDescent="0.2">
      <c r="A92" s="216" t="s">
        <v>130</v>
      </c>
      <c r="B92" s="201">
        <v>6835</v>
      </c>
      <c r="C92" s="195">
        <f t="shared" ref="C92:C106" si="104">SUM(E92:I92)</f>
        <v>16243880</v>
      </c>
      <c r="D92" s="195">
        <f t="shared" ref="D92:D106" si="105">IFERROR(C92/B92,0)</f>
        <v>2376.5735186539869</v>
      </c>
      <c r="E92" s="200">
        <v>0</v>
      </c>
      <c r="F92" s="200">
        <v>16243880</v>
      </c>
      <c r="G92" s="200">
        <v>0</v>
      </c>
      <c r="H92" s="200">
        <v>0</v>
      </c>
      <c r="I92" s="200">
        <v>0</v>
      </c>
      <c r="J92" s="200">
        <v>13911050.630000001</v>
      </c>
      <c r="K92" s="197">
        <f t="shared" ref="K92:K106" si="106">IF(J92=0,0,(IF(E92&lt;=J92,E92,J92)))</f>
        <v>0</v>
      </c>
      <c r="L92" s="202">
        <v>6582</v>
      </c>
      <c r="M92" s="195">
        <f t="shared" ref="M92:M106" si="107">SUM(O92:S92)</f>
        <v>17217873</v>
      </c>
      <c r="N92" s="195">
        <f t="shared" ref="N92:N106" si="108">IFERROR(M92/L92,0)</f>
        <v>2615.9029170464905</v>
      </c>
      <c r="O92" s="200">
        <v>0</v>
      </c>
      <c r="P92" s="200">
        <v>17217873</v>
      </c>
      <c r="Q92" s="200">
        <v>0</v>
      </c>
      <c r="R92" s="200">
        <v>0</v>
      </c>
      <c r="S92" s="200">
        <v>0</v>
      </c>
      <c r="T92" s="200">
        <v>14544928.15</v>
      </c>
      <c r="U92" s="197">
        <f t="shared" ref="U92:U106" si="109">IF(T92=0,0,(IF(O92&lt;=T92,O92,T92)))</f>
        <v>0</v>
      </c>
      <c r="V92" s="202">
        <v>6809</v>
      </c>
      <c r="W92" s="195">
        <f t="shared" ref="W92:W106" si="110">SUM(Y92:AC92)</f>
        <v>17747005</v>
      </c>
      <c r="X92" s="195">
        <f t="shared" ref="X92:X106" si="111">IFERROR(W92/V92,0)</f>
        <v>2606.4040240857689</v>
      </c>
      <c r="Y92" s="200">
        <v>0</v>
      </c>
      <c r="Z92" s="200">
        <v>17747005</v>
      </c>
      <c r="AA92" s="200">
        <v>0</v>
      </c>
      <c r="AB92" s="200">
        <v>0</v>
      </c>
      <c r="AC92" s="200">
        <v>0</v>
      </c>
      <c r="AD92" s="200">
        <v>14913672</v>
      </c>
      <c r="AE92" s="197">
        <f t="shared" ref="AE92:AE106" si="112">IF(AD92=0,0,(IF(Y92&lt;=AD92,Y92,AD92)))</f>
        <v>0</v>
      </c>
      <c r="AF92" s="202">
        <v>6917</v>
      </c>
      <c r="AG92" s="195">
        <f t="shared" ref="AG92:AG106" si="113">SUM(AI92:AM92)</f>
        <v>17892225</v>
      </c>
      <c r="AH92" s="195">
        <f t="shared" ref="AH92:AH106" si="114">IFERROR(AG92/AF92,0)</f>
        <v>2586.7030504553995</v>
      </c>
      <c r="AI92" s="200">
        <v>0</v>
      </c>
      <c r="AJ92" s="200">
        <v>17892225</v>
      </c>
      <c r="AK92" s="200">
        <v>0</v>
      </c>
      <c r="AL92" s="200">
        <v>0</v>
      </c>
      <c r="AM92" s="200">
        <v>0</v>
      </c>
      <c r="AN92" s="200">
        <v>15195393</v>
      </c>
      <c r="AO92" s="197">
        <f t="shared" ref="AO92:AO106" si="115">IF(AN92=0,0,(IF(AI92&lt;=AN92,AI92,AN92)))</f>
        <v>0</v>
      </c>
      <c r="AP92" s="201">
        <v>6567</v>
      </c>
      <c r="AQ92" s="195">
        <f t="shared" ref="AQ92:AQ106" si="116">SUM(AS92:AW92)</f>
        <v>16590421</v>
      </c>
      <c r="AR92" s="195">
        <f t="shared" ref="AR92:AR106" si="117">IFERROR(AQ92/AP92,0)</f>
        <v>2526.3318105679914</v>
      </c>
      <c r="AS92" s="200"/>
      <c r="AT92" s="200">
        <v>16590421</v>
      </c>
      <c r="AU92" s="200"/>
      <c r="AV92" s="200"/>
      <c r="AW92" s="200"/>
      <c r="AX92" s="200">
        <v>13923923</v>
      </c>
      <c r="AY92" s="192">
        <f t="shared" ref="AY92:AY106" si="118">IF(AX92=0,0,(IF(AS92&lt;=AX92,AS92,AX92)))</f>
        <v>0</v>
      </c>
      <c r="AZ92" s="201">
        <v>5944</v>
      </c>
      <c r="BA92" s="195">
        <f t="shared" ref="BA92:BA106" si="119">SUM(BC92:BG92)</f>
        <v>15732602</v>
      </c>
      <c r="BB92" s="195">
        <f t="shared" ref="BB92:BB106" si="120">IFERROR(BA92/AZ92,0)</f>
        <v>2646.8038358008075</v>
      </c>
      <c r="BC92" s="200"/>
      <c r="BD92" s="200">
        <v>15732602</v>
      </c>
      <c r="BE92" s="200"/>
      <c r="BF92" s="200"/>
      <c r="BG92" s="200"/>
      <c r="BH92" s="200">
        <v>12999218</v>
      </c>
      <c r="BI92" s="192">
        <f t="shared" ref="BI92:BI106" si="121">IF(BH92=0,0,(IF(BC92&lt;=BH92,BC92,BH92)))</f>
        <v>0</v>
      </c>
      <c r="BJ92" s="201">
        <v>6268</v>
      </c>
      <c r="BK92" s="195">
        <f t="shared" ref="BK92:BK106" si="122">SUM(BM92:BQ92)</f>
        <v>16962661</v>
      </c>
      <c r="BL92" s="195">
        <f t="shared" ref="BL92:BL106" si="123">IFERROR(BK92/BJ92,0)</f>
        <v>2706.2318123803448</v>
      </c>
      <c r="BM92" s="200"/>
      <c r="BN92" s="200">
        <v>16962661</v>
      </c>
      <c r="BO92" s="200"/>
      <c r="BP92" s="200"/>
      <c r="BQ92" s="200"/>
      <c r="BR92" s="200">
        <v>13757290</v>
      </c>
      <c r="BS92" s="192">
        <f t="shared" ref="BS92:BS106" si="124">IF(BR92=0,0,(IF(BM92&lt;=BR92,BM92,BR92)))</f>
        <v>0</v>
      </c>
      <c r="BT92" s="217">
        <v>6230</v>
      </c>
      <c r="BU92" s="195">
        <f t="shared" ref="BU92:BU106" si="125">SUM(BW92:CA92)</f>
        <v>18982402</v>
      </c>
      <c r="BV92" s="195">
        <f t="shared" ref="BV92:BV106" si="126">IFERROR(BU92/BT92,0)</f>
        <v>3046.934510433387</v>
      </c>
      <c r="BW92" s="215"/>
      <c r="BX92" s="215">
        <v>18982402</v>
      </c>
      <c r="BY92" s="215"/>
      <c r="BZ92" s="215"/>
      <c r="CA92" s="215"/>
      <c r="CB92" s="215">
        <v>15054252</v>
      </c>
      <c r="CC92" s="211">
        <f t="shared" ref="CC92:CC106" si="127">IF(CB92=0,0,(IF(BW92&lt;=CB92,BW92,CB92)))</f>
        <v>0</v>
      </c>
    </row>
    <row r="93" spans="1:81" s="155" customFormat="1" ht="15.95" customHeight="1" x14ac:dyDescent="0.2">
      <c r="A93" s="216" t="s">
        <v>129</v>
      </c>
      <c r="B93" s="201">
        <v>2392</v>
      </c>
      <c r="C93" s="195">
        <f t="shared" si="104"/>
        <v>36095430</v>
      </c>
      <c r="D93" s="195">
        <f t="shared" si="105"/>
        <v>15090.0627090301</v>
      </c>
      <c r="E93" s="200">
        <v>1583249.5699999984</v>
      </c>
      <c r="F93" s="200">
        <v>34512180.43</v>
      </c>
      <c r="G93" s="200">
        <v>0</v>
      </c>
      <c r="H93" s="200">
        <v>0</v>
      </c>
      <c r="I93" s="200">
        <v>0</v>
      </c>
      <c r="J93" s="200">
        <v>29446738.879999999</v>
      </c>
      <c r="K93" s="197">
        <f t="shared" si="106"/>
        <v>1583249.5699999984</v>
      </c>
      <c r="L93" s="202">
        <v>2421</v>
      </c>
      <c r="M93" s="195">
        <f t="shared" si="107"/>
        <v>37818288</v>
      </c>
      <c r="N93" s="195">
        <f t="shared" si="108"/>
        <v>15620.936802973978</v>
      </c>
      <c r="O93" s="200">
        <v>1141963.79</v>
      </c>
      <c r="P93" s="200">
        <v>36676324.210000001</v>
      </c>
      <c r="Q93" s="200">
        <v>0</v>
      </c>
      <c r="R93" s="200">
        <v>0</v>
      </c>
      <c r="S93" s="200">
        <v>0</v>
      </c>
      <c r="T93" s="200">
        <v>31163502.920000002</v>
      </c>
      <c r="U93" s="197">
        <f t="shared" si="109"/>
        <v>1141963.79</v>
      </c>
      <c r="V93" s="202">
        <v>2426</v>
      </c>
      <c r="W93" s="195">
        <f t="shared" si="110"/>
        <v>39308763</v>
      </c>
      <c r="X93" s="195">
        <f t="shared" si="111"/>
        <v>16203.117477328937</v>
      </c>
      <c r="Y93" s="200">
        <v>1380744</v>
      </c>
      <c r="Z93" s="200">
        <v>37928019</v>
      </c>
      <c r="AA93" s="200">
        <v>0</v>
      </c>
      <c r="AB93" s="200">
        <v>0</v>
      </c>
      <c r="AC93" s="200">
        <v>0</v>
      </c>
      <c r="AD93" s="200">
        <v>31167301</v>
      </c>
      <c r="AE93" s="197">
        <f t="shared" si="112"/>
        <v>1380744</v>
      </c>
      <c r="AF93" s="202">
        <v>2420</v>
      </c>
      <c r="AG93" s="195">
        <f t="shared" si="113"/>
        <v>40657894</v>
      </c>
      <c r="AH93" s="195">
        <f t="shared" si="114"/>
        <v>16800.7826446281</v>
      </c>
      <c r="AI93" s="200">
        <v>1349779</v>
      </c>
      <c r="AJ93" s="200">
        <v>39308115</v>
      </c>
      <c r="AK93" s="200">
        <v>0</v>
      </c>
      <c r="AL93" s="200">
        <v>0</v>
      </c>
      <c r="AM93" s="200">
        <v>0</v>
      </c>
      <c r="AN93" s="200">
        <v>32407891</v>
      </c>
      <c r="AO93" s="197">
        <f t="shared" si="115"/>
        <v>1349779</v>
      </c>
      <c r="AP93" s="201">
        <v>2335</v>
      </c>
      <c r="AQ93" s="195">
        <f t="shared" si="116"/>
        <v>40920289</v>
      </c>
      <c r="AR93" s="195">
        <f t="shared" si="117"/>
        <v>17524.749036402569</v>
      </c>
      <c r="AS93" s="200">
        <v>1466864</v>
      </c>
      <c r="AT93" s="200">
        <v>39453425</v>
      </c>
      <c r="AU93" s="200"/>
      <c r="AV93" s="200"/>
      <c r="AW93" s="200"/>
      <c r="AX93" s="200">
        <v>33167643</v>
      </c>
      <c r="AY93" s="192">
        <f t="shared" si="118"/>
        <v>1466864</v>
      </c>
      <c r="AZ93" s="201">
        <v>2271</v>
      </c>
      <c r="BA93" s="195">
        <f t="shared" si="119"/>
        <v>40544464</v>
      </c>
      <c r="BB93" s="195">
        <f t="shared" si="120"/>
        <v>17853.132540730956</v>
      </c>
      <c r="BC93" s="200">
        <v>1015441</v>
      </c>
      <c r="BD93" s="200">
        <v>39529023</v>
      </c>
      <c r="BE93" s="200"/>
      <c r="BF93" s="200"/>
      <c r="BG93" s="200"/>
      <c r="BH93" s="200">
        <v>33340104</v>
      </c>
      <c r="BI93" s="192">
        <f t="shared" si="121"/>
        <v>1015441</v>
      </c>
      <c r="BJ93" s="201">
        <v>2320</v>
      </c>
      <c r="BK93" s="195">
        <f t="shared" si="122"/>
        <v>41611359</v>
      </c>
      <c r="BL93" s="195">
        <f t="shared" si="123"/>
        <v>17935.930603448276</v>
      </c>
      <c r="BM93" s="200">
        <v>1056938</v>
      </c>
      <c r="BN93" s="219">
        <f>41611359-BM93</f>
        <v>40554421</v>
      </c>
      <c r="BO93" s="200"/>
      <c r="BP93" s="200"/>
      <c r="BQ93" s="200"/>
      <c r="BR93" s="200">
        <v>34443252</v>
      </c>
      <c r="BS93" s="192">
        <f t="shared" si="124"/>
        <v>1056938</v>
      </c>
      <c r="BT93" s="217">
        <v>2243</v>
      </c>
      <c r="BU93" s="195">
        <f t="shared" si="125"/>
        <v>42900271</v>
      </c>
      <c r="BV93" s="195">
        <f t="shared" si="126"/>
        <v>19126.291127953635</v>
      </c>
      <c r="BW93" s="215">
        <v>1082985</v>
      </c>
      <c r="BX93" s="215">
        <f>42900271-BW93</f>
        <v>41817286</v>
      </c>
      <c r="BY93" s="215"/>
      <c r="BZ93" s="215"/>
      <c r="CA93" s="215"/>
      <c r="CB93" s="215">
        <v>36402780</v>
      </c>
      <c r="CC93" s="211">
        <f t="shared" si="127"/>
        <v>1082985</v>
      </c>
    </row>
    <row r="94" spans="1:81" s="155" customFormat="1" ht="15.95" customHeight="1" x14ac:dyDescent="0.2">
      <c r="A94" s="216" t="s">
        <v>128</v>
      </c>
      <c r="B94" s="201">
        <v>897</v>
      </c>
      <c r="C94" s="195">
        <f t="shared" si="104"/>
        <v>4045974.94</v>
      </c>
      <c r="D94" s="195">
        <f t="shared" si="105"/>
        <v>4510.5629208472683</v>
      </c>
      <c r="E94" s="200">
        <v>516055.94</v>
      </c>
      <c r="F94" s="200">
        <v>3529919</v>
      </c>
      <c r="G94" s="200">
        <v>0</v>
      </c>
      <c r="H94" s="200">
        <v>0</v>
      </c>
      <c r="I94" s="200">
        <v>0</v>
      </c>
      <c r="J94" s="200">
        <v>2792841.28</v>
      </c>
      <c r="K94" s="197">
        <f t="shared" si="106"/>
        <v>516055.94</v>
      </c>
      <c r="L94" s="202">
        <v>951</v>
      </c>
      <c r="M94" s="195">
        <f t="shared" si="107"/>
        <v>4079586</v>
      </c>
      <c r="N94" s="195">
        <f t="shared" si="108"/>
        <v>4289.7854889589908</v>
      </c>
      <c r="O94" s="200">
        <v>536156.17000000004</v>
      </c>
      <c r="P94" s="200">
        <v>3543429.83</v>
      </c>
      <c r="Q94" s="200">
        <v>0</v>
      </c>
      <c r="R94" s="200">
        <v>0</v>
      </c>
      <c r="S94" s="200">
        <v>0</v>
      </c>
      <c r="T94" s="200">
        <v>3274295.13</v>
      </c>
      <c r="U94" s="197">
        <f t="shared" si="109"/>
        <v>536156.17000000004</v>
      </c>
      <c r="V94" s="202">
        <v>901</v>
      </c>
      <c r="W94" s="195">
        <f t="shared" si="110"/>
        <v>4361316</v>
      </c>
      <c r="X94" s="195">
        <f t="shared" si="111"/>
        <v>4840.5283018867922</v>
      </c>
      <c r="Y94" s="200">
        <v>473707</v>
      </c>
      <c r="Z94" s="200">
        <v>3887609</v>
      </c>
      <c r="AA94" s="200">
        <v>0</v>
      </c>
      <c r="AB94" s="200">
        <v>0</v>
      </c>
      <c r="AC94" s="200">
        <v>0</v>
      </c>
      <c r="AD94" s="200">
        <v>3501612</v>
      </c>
      <c r="AE94" s="197">
        <f t="shared" si="112"/>
        <v>473707</v>
      </c>
      <c r="AF94" s="202">
        <v>1094</v>
      </c>
      <c r="AG94" s="195">
        <f t="shared" si="113"/>
        <v>4936058</v>
      </c>
      <c r="AH94" s="195">
        <f t="shared" si="114"/>
        <v>4511.9360146252284</v>
      </c>
      <c r="AI94" s="200">
        <v>593003</v>
      </c>
      <c r="AJ94" s="200">
        <v>4343055</v>
      </c>
      <c r="AK94" s="200">
        <v>0</v>
      </c>
      <c r="AL94" s="200">
        <v>0</v>
      </c>
      <c r="AM94" s="200">
        <v>0</v>
      </c>
      <c r="AN94" s="200">
        <v>4233092</v>
      </c>
      <c r="AO94" s="197">
        <f t="shared" si="115"/>
        <v>593003</v>
      </c>
      <c r="AP94" s="201">
        <v>1269</v>
      </c>
      <c r="AQ94" s="195">
        <f t="shared" si="116"/>
        <v>5556908</v>
      </c>
      <c r="AR94" s="195">
        <f t="shared" si="117"/>
        <v>4378.9661150512211</v>
      </c>
      <c r="AS94" s="200">
        <v>544057</v>
      </c>
      <c r="AT94" s="200">
        <v>5012851</v>
      </c>
      <c r="AU94" s="200"/>
      <c r="AV94" s="200"/>
      <c r="AW94" s="200"/>
      <c r="AX94" s="200">
        <v>4652470</v>
      </c>
      <c r="AY94" s="192">
        <f t="shared" si="118"/>
        <v>544057</v>
      </c>
      <c r="AZ94" s="201">
        <v>1151</v>
      </c>
      <c r="BA94" s="195">
        <f t="shared" si="119"/>
        <v>4645929</v>
      </c>
      <c r="BB94" s="195">
        <f t="shared" si="120"/>
        <v>4036.4283231972199</v>
      </c>
      <c r="BC94" s="200">
        <v>420198</v>
      </c>
      <c r="BD94" s="200">
        <v>4225731</v>
      </c>
      <c r="BE94" s="200"/>
      <c r="BF94" s="200"/>
      <c r="BG94" s="200"/>
      <c r="BH94" s="200">
        <v>3829330</v>
      </c>
      <c r="BI94" s="192">
        <f t="shared" si="121"/>
        <v>420198</v>
      </c>
      <c r="BJ94" s="201">
        <v>1177</v>
      </c>
      <c r="BK94" s="195">
        <f t="shared" si="122"/>
        <v>4277243</v>
      </c>
      <c r="BL94" s="195">
        <f t="shared" si="123"/>
        <v>3634.0212404418012</v>
      </c>
      <c r="BM94" s="200">
        <v>341112</v>
      </c>
      <c r="BN94" s="219">
        <f>4277243-BM94</f>
        <v>3936131</v>
      </c>
      <c r="BO94" s="200"/>
      <c r="BP94" s="200"/>
      <c r="BQ94" s="200"/>
      <c r="BR94" s="200">
        <v>3573948</v>
      </c>
      <c r="BS94" s="192">
        <f t="shared" si="124"/>
        <v>341112</v>
      </c>
      <c r="BT94" s="217">
        <v>1075</v>
      </c>
      <c r="BU94" s="195">
        <f t="shared" si="125"/>
        <v>3994545</v>
      </c>
      <c r="BV94" s="195">
        <f t="shared" si="126"/>
        <v>3715.8558139534885</v>
      </c>
      <c r="BW94" s="215">
        <v>477712</v>
      </c>
      <c r="BX94" s="215">
        <f>3994545-BW94</f>
        <v>3516833</v>
      </c>
      <c r="BY94" s="215"/>
      <c r="BZ94" s="215"/>
      <c r="CA94" s="215"/>
      <c r="CB94" s="215">
        <v>3254182</v>
      </c>
      <c r="CC94" s="211">
        <f t="shared" si="127"/>
        <v>477712</v>
      </c>
    </row>
    <row r="95" spans="1:81" s="155" customFormat="1" ht="15.95" customHeight="1" x14ac:dyDescent="0.2">
      <c r="A95" s="216" t="s">
        <v>127</v>
      </c>
      <c r="B95" s="201">
        <v>308</v>
      </c>
      <c r="C95" s="195">
        <f t="shared" si="104"/>
        <v>6285079</v>
      </c>
      <c r="D95" s="195">
        <f t="shared" si="105"/>
        <v>20406.10064935065</v>
      </c>
      <c r="E95" s="200">
        <v>0</v>
      </c>
      <c r="F95" s="200">
        <v>6285079</v>
      </c>
      <c r="G95" s="200">
        <v>0</v>
      </c>
      <c r="H95" s="200">
        <v>0</v>
      </c>
      <c r="I95" s="200">
        <v>0</v>
      </c>
      <c r="J95" s="200">
        <v>1408021</v>
      </c>
      <c r="K95" s="197">
        <f t="shared" si="106"/>
        <v>0</v>
      </c>
      <c r="L95" s="202">
        <v>285</v>
      </c>
      <c r="M95" s="195">
        <f t="shared" si="107"/>
        <v>6935056</v>
      </c>
      <c r="N95" s="195">
        <f t="shared" si="108"/>
        <v>24333.529824561403</v>
      </c>
      <c r="O95" s="200">
        <v>0</v>
      </c>
      <c r="P95" s="200">
        <v>6935056</v>
      </c>
      <c r="Q95" s="200">
        <v>0</v>
      </c>
      <c r="R95" s="200">
        <v>0</v>
      </c>
      <c r="S95" s="200">
        <v>0</v>
      </c>
      <c r="T95" s="200">
        <v>875329</v>
      </c>
      <c r="U95" s="197">
        <f t="shared" si="109"/>
        <v>0</v>
      </c>
      <c r="V95" s="202">
        <v>288</v>
      </c>
      <c r="W95" s="195">
        <f t="shared" si="110"/>
        <v>6817407</v>
      </c>
      <c r="X95" s="195">
        <f t="shared" si="111"/>
        <v>23671.552083333332</v>
      </c>
      <c r="Y95" s="200">
        <v>0</v>
      </c>
      <c r="Z95" s="200">
        <v>6817407</v>
      </c>
      <c r="AA95" s="200">
        <v>0</v>
      </c>
      <c r="AB95" s="200">
        <v>0</v>
      </c>
      <c r="AC95" s="200">
        <v>0</v>
      </c>
      <c r="AD95" s="200">
        <v>756919</v>
      </c>
      <c r="AE95" s="197">
        <f t="shared" si="112"/>
        <v>0</v>
      </c>
      <c r="AF95" s="202">
        <v>293</v>
      </c>
      <c r="AG95" s="195">
        <f t="shared" si="113"/>
        <v>7004356</v>
      </c>
      <c r="AH95" s="195">
        <f t="shared" si="114"/>
        <v>23905.651877133107</v>
      </c>
      <c r="AI95" s="200">
        <v>0</v>
      </c>
      <c r="AJ95" s="200">
        <v>7004356</v>
      </c>
      <c r="AK95" s="200">
        <v>0</v>
      </c>
      <c r="AL95" s="200">
        <v>0</v>
      </c>
      <c r="AM95" s="200">
        <v>0</v>
      </c>
      <c r="AN95" s="200">
        <v>879607</v>
      </c>
      <c r="AO95" s="197">
        <f t="shared" si="115"/>
        <v>0</v>
      </c>
      <c r="AP95" s="201">
        <v>317</v>
      </c>
      <c r="AQ95" s="195">
        <f t="shared" si="116"/>
        <v>7363093</v>
      </c>
      <c r="AR95" s="195">
        <f t="shared" si="117"/>
        <v>23227.422712933752</v>
      </c>
      <c r="AS95" s="200"/>
      <c r="AT95" s="200">
        <v>7363093</v>
      </c>
      <c r="AU95" s="200"/>
      <c r="AV95" s="200"/>
      <c r="AW95" s="200"/>
      <c r="AX95" s="200">
        <v>930290</v>
      </c>
      <c r="AY95" s="192">
        <f t="shared" si="118"/>
        <v>0</v>
      </c>
      <c r="AZ95" s="201">
        <v>296</v>
      </c>
      <c r="BA95" s="195">
        <f t="shared" si="119"/>
        <v>7188942</v>
      </c>
      <c r="BB95" s="195">
        <f t="shared" si="120"/>
        <v>24286.966216216217</v>
      </c>
      <c r="BC95" s="200"/>
      <c r="BD95" s="200">
        <v>7188942</v>
      </c>
      <c r="BE95" s="200"/>
      <c r="BF95" s="200"/>
      <c r="BG95" s="200"/>
      <c r="BH95" s="200">
        <v>689408</v>
      </c>
      <c r="BI95" s="192">
        <f t="shared" si="121"/>
        <v>0</v>
      </c>
      <c r="BJ95" s="201">
        <v>296</v>
      </c>
      <c r="BK95" s="195">
        <f t="shared" si="122"/>
        <v>7273639</v>
      </c>
      <c r="BL95" s="195">
        <f t="shared" si="123"/>
        <v>24573.10472972973</v>
      </c>
      <c r="BM95" s="200"/>
      <c r="BN95" s="200">
        <v>7273639</v>
      </c>
      <c r="BO95" s="200"/>
      <c r="BP95" s="200"/>
      <c r="BQ95" s="200"/>
      <c r="BR95" s="200">
        <v>929420</v>
      </c>
      <c r="BS95" s="192">
        <f t="shared" si="124"/>
        <v>0</v>
      </c>
      <c r="BT95" s="217">
        <v>313</v>
      </c>
      <c r="BU95" s="195">
        <f t="shared" si="125"/>
        <v>7462424</v>
      </c>
      <c r="BV95" s="195">
        <f t="shared" si="126"/>
        <v>23841.610223642172</v>
      </c>
      <c r="BW95" s="215"/>
      <c r="BX95" s="215">
        <v>7462424</v>
      </c>
      <c r="BY95" s="215"/>
      <c r="BZ95" s="215"/>
      <c r="CA95" s="215"/>
      <c r="CB95" s="215">
        <v>914440</v>
      </c>
      <c r="CC95" s="211">
        <f t="shared" si="127"/>
        <v>0</v>
      </c>
    </row>
    <row r="96" spans="1:81" s="155" customFormat="1" ht="15.95" customHeight="1" x14ac:dyDescent="0.2">
      <c r="A96" s="216" t="s">
        <v>126</v>
      </c>
      <c r="B96" s="201">
        <v>16</v>
      </c>
      <c r="C96" s="195">
        <f t="shared" si="104"/>
        <v>8260.9500000000007</v>
      </c>
      <c r="D96" s="195">
        <f t="shared" si="105"/>
        <v>516.30937500000005</v>
      </c>
      <c r="E96" s="200">
        <v>8260.9500000000007</v>
      </c>
      <c r="F96" s="200">
        <v>0</v>
      </c>
      <c r="G96" s="200">
        <v>0</v>
      </c>
      <c r="H96" s="200">
        <v>0</v>
      </c>
      <c r="I96" s="200">
        <v>0</v>
      </c>
      <c r="J96" s="200">
        <v>3150</v>
      </c>
      <c r="K96" s="197">
        <f t="shared" si="106"/>
        <v>3150</v>
      </c>
      <c r="L96" s="202">
        <v>16</v>
      </c>
      <c r="M96" s="195">
        <f t="shared" si="107"/>
        <v>5447.39</v>
      </c>
      <c r="N96" s="195">
        <f t="shared" si="108"/>
        <v>340.46187500000002</v>
      </c>
      <c r="O96" s="200">
        <v>5447.39</v>
      </c>
      <c r="P96" s="200">
        <v>0</v>
      </c>
      <c r="Q96" s="200">
        <v>0</v>
      </c>
      <c r="R96" s="200">
        <v>0</v>
      </c>
      <c r="S96" s="200">
        <v>0</v>
      </c>
      <c r="T96" s="200">
        <v>2950</v>
      </c>
      <c r="U96" s="197">
        <f t="shared" si="109"/>
        <v>2950</v>
      </c>
      <c r="V96" s="202">
        <v>18</v>
      </c>
      <c r="W96" s="195">
        <f t="shared" si="110"/>
        <v>5903</v>
      </c>
      <c r="X96" s="195">
        <f t="shared" si="111"/>
        <v>327.94444444444446</v>
      </c>
      <c r="Y96" s="200">
        <v>5903</v>
      </c>
      <c r="Z96" s="200">
        <v>0</v>
      </c>
      <c r="AA96" s="200">
        <v>0</v>
      </c>
      <c r="AB96" s="200">
        <v>0</v>
      </c>
      <c r="AC96" s="200">
        <v>0</v>
      </c>
      <c r="AD96" s="200">
        <v>2800</v>
      </c>
      <c r="AE96" s="197">
        <f t="shared" si="112"/>
        <v>2800</v>
      </c>
      <c r="AF96" s="202">
        <v>8</v>
      </c>
      <c r="AG96" s="195">
        <f t="shared" si="113"/>
        <v>2381</v>
      </c>
      <c r="AH96" s="195">
        <f t="shared" si="114"/>
        <v>297.625</v>
      </c>
      <c r="AI96" s="200">
        <v>2381</v>
      </c>
      <c r="AJ96" s="200">
        <v>0</v>
      </c>
      <c r="AK96" s="200">
        <v>0</v>
      </c>
      <c r="AL96" s="200">
        <v>0</v>
      </c>
      <c r="AM96" s="200">
        <v>0</v>
      </c>
      <c r="AN96" s="200">
        <v>2000</v>
      </c>
      <c r="AO96" s="197">
        <f t="shared" si="115"/>
        <v>2000</v>
      </c>
      <c r="AP96" s="201">
        <v>4</v>
      </c>
      <c r="AQ96" s="195">
        <f t="shared" si="116"/>
        <v>1821</v>
      </c>
      <c r="AR96" s="195">
        <f t="shared" si="117"/>
        <v>455.25</v>
      </c>
      <c r="AS96" s="200">
        <v>1821</v>
      </c>
      <c r="AT96" s="200"/>
      <c r="AU96" s="200"/>
      <c r="AV96" s="200"/>
      <c r="AW96" s="200"/>
      <c r="AX96" s="200">
        <v>500</v>
      </c>
      <c r="AY96" s="192">
        <f t="shared" si="118"/>
        <v>500</v>
      </c>
      <c r="AZ96" s="201"/>
      <c r="BA96" s="195">
        <f t="shared" si="119"/>
        <v>0</v>
      </c>
      <c r="BB96" s="195">
        <f t="shared" si="120"/>
        <v>0</v>
      </c>
      <c r="BC96" s="200"/>
      <c r="BD96" s="200"/>
      <c r="BE96" s="200"/>
      <c r="BF96" s="200"/>
      <c r="BG96" s="200"/>
      <c r="BH96" s="200"/>
      <c r="BI96" s="192">
        <f t="shared" si="121"/>
        <v>0</v>
      </c>
      <c r="BJ96" s="201"/>
      <c r="BK96" s="195">
        <f t="shared" si="122"/>
        <v>0</v>
      </c>
      <c r="BL96" s="195">
        <f t="shared" si="123"/>
        <v>0</v>
      </c>
      <c r="BM96" s="200">
        <v>0</v>
      </c>
      <c r="BN96" s="200"/>
      <c r="BO96" s="200"/>
      <c r="BP96" s="200"/>
      <c r="BQ96" s="200"/>
      <c r="BR96" s="200"/>
      <c r="BS96" s="192">
        <f t="shared" si="124"/>
        <v>0</v>
      </c>
      <c r="BT96" s="217"/>
      <c r="BU96" s="195">
        <f t="shared" si="125"/>
        <v>0</v>
      </c>
      <c r="BV96" s="195">
        <f t="shared" si="126"/>
        <v>0</v>
      </c>
      <c r="BW96" s="215">
        <v>0</v>
      </c>
      <c r="BX96" s="215"/>
      <c r="BY96" s="215"/>
      <c r="BZ96" s="215"/>
      <c r="CA96" s="215"/>
      <c r="CB96" s="215"/>
      <c r="CC96" s="211">
        <f t="shared" si="127"/>
        <v>0</v>
      </c>
    </row>
    <row r="97" spans="1:81" s="155" customFormat="1" ht="15.95" customHeight="1" x14ac:dyDescent="0.2">
      <c r="A97" s="216" t="s">
        <v>125</v>
      </c>
      <c r="B97" s="201">
        <v>1544</v>
      </c>
      <c r="C97" s="195">
        <f t="shared" si="104"/>
        <v>14876114.91</v>
      </c>
      <c r="D97" s="195">
        <f t="shared" si="105"/>
        <v>9634.7894494818647</v>
      </c>
      <c r="E97" s="200">
        <v>14876114.91</v>
      </c>
      <c r="F97" s="200">
        <v>0</v>
      </c>
      <c r="G97" s="200">
        <v>0</v>
      </c>
      <c r="H97" s="200">
        <v>0</v>
      </c>
      <c r="I97" s="200">
        <v>0</v>
      </c>
      <c r="J97" s="200">
        <v>0</v>
      </c>
      <c r="K97" s="197">
        <f t="shared" si="106"/>
        <v>0</v>
      </c>
      <c r="L97" s="202">
        <v>1618</v>
      </c>
      <c r="M97" s="195">
        <f t="shared" si="107"/>
        <v>16391563.529999999</v>
      </c>
      <c r="N97" s="195">
        <f t="shared" si="108"/>
        <v>10130.756199011124</v>
      </c>
      <c r="O97" s="200">
        <v>16391563.529999999</v>
      </c>
      <c r="P97" s="200">
        <v>0</v>
      </c>
      <c r="Q97" s="200">
        <v>0</v>
      </c>
      <c r="R97" s="200">
        <v>0</v>
      </c>
      <c r="S97" s="200">
        <v>0</v>
      </c>
      <c r="T97" s="200">
        <v>0</v>
      </c>
      <c r="U97" s="197">
        <f t="shared" si="109"/>
        <v>0</v>
      </c>
      <c r="V97" s="202">
        <v>1639</v>
      </c>
      <c r="W97" s="195">
        <f t="shared" si="110"/>
        <v>17576528</v>
      </c>
      <c r="X97" s="195">
        <f t="shared" si="111"/>
        <v>10723.934106162294</v>
      </c>
      <c r="Y97" s="200">
        <v>17576528</v>
      </c>
      <c r="Z97" s="200">
        <v>0</v>
      </c>
      <c r="AA97" s="200">
        <v>0</v>
      </c>
      <c r="AB97" s="200">
        <v>0</v>
      </c>
      <c r="AC97" s="200">
        <v>0</v>
      </c>
      <c r="AD97" s="200">
        <v>0</v>
      </c>
      <c r="AE97" s="197">
        <f t="shared" si="112"/>
        <v>0</v>
      </c>
      <c r="AF97" s="202">
        <v>1632</v>
      </c>
      <c r="AG97" s="195">
        <f t="shared" si="113"/>
        <v>17936530</v>
      </c>
      <c r="AH97" s="195">
        <f t="shared" si="114"/>
        <v>10990.520833333334</v>
      </c>
      <c r="AI97" s="200">
        <v>17936530</v>
      </c>
      <c r="AJ97" s="200">
        <v>0</v>
      </c>
      <c r="AK97" s="200">
        <v>0</v>
      </c>
      <c r="AL97" s="200">
        <v>0</v>
      </c>
      <c r="AM97" s="200">
        <v>0</v>
      </c>
      <c r="AN97" s="200">
        <v>0</v>
      </c>
      <c r="AO97" s="197">
        <f t="shared" si="115"/>
        <v>0</v>
      </c>
      <c r="AP97" s="201">
        <v>1584</v>
      </c>
      <c r="AQ97" s="195">
        <f t="shared" si="116"/>
        <v>17232460</v>
      </c>
      <c r="AR97" s="195">
        <f t="shared" si="117"/>
        <v>10879.078282828283</v>
      </c>
      <c r="AS97" s="200">
        <v>17232460</v>
      </c>
      <c r="AT97" s="200"/>
      <c r="AU97" s="200"/>
      <c r="AV97" s="200"/>
      <c r="AW97" s="200"/>
      <c r="AX97" s="200"/>
      <c r="AY97" s="192">
        <f t="shared" si="118"/>
        <v>0</v>
      </c>
      <c r="AZ97" s="201">
        <v>1544</v>
      </c>
      <c r="BA97" s="195">
        <f t="shared" si="119"/>
        <v>14596436</v>
      </c>
      <c r="BB97" s="195">
        <f t="shared" si="120"/>
        <v>9453.6502590673572</v>
      </c>
      <c r="BC97" s="200">
        <v>14596436</v>
      </c>
      <c r="BD97" s="200"/>
      <c r="BE97" s="200"/>
      <c r="BF97" s="200"/>
      <c r="BG97" s="200"/>
      <c r="BH97" s="200"/>
      <c r="BI97" s="192">
        <f t="shared" si="121"/>
        <v>0</v>
      </c>
      <c r="BJ97" s="201">
        <v>1562</v>
      </c>
      <c r="BK97" s="195">
        <f t="shared" si="122"/>
        <v>16090205</v>
      </c>
      <c r="BL97" s="195">
        <f t="shared" si="123"/>
        <v>10301.02752880922</v>
      </c>
      <c r="BM97" s="200">
        <v>16090205</v>
      </c>
      <c r="BN97" s="200"/>
      <c r="BO97" s="200"/>
      <c r="BP97" s="200"/>
      <c r="BQ97" s="200"/>
      <c r="BR97" s="200"/>
      <c r="BS97" s="192">
        <f t="shared" si="124"/>
        <v>0</v>
      </c>
      <c r="BT97" s="217">
        <v>1551</v>
      </c>
      <c r="BU97" s="195">
        <f t="shared" si="125"/>
        <v>16250445</v>
      </c>
      <c r="BV97" s="195">
        <f t="shared" si="126"/>
        <v>10477.398452611218</v>
      </c>
      <c r="BW97" s="215">
        <v>16250445</v>
      </c>
      <c r="BX97" s="215"/>
      <c r="BY97" s="215"/>
      <c r="BZ97" s="215"/>
      <c r="CA97" s="215"/>
      <c r="CB97" s="215"/>
      <c r="CC97" s="211">
        <f t="shared" si="127"/>
        <v>0</v>
      </c>
    </row>
    <row r="98" spans="1:81" s="155" customFormat="1" ht="15.95" customHeight="1" x14ac:dyDescent="0.2">
      <c r="A98" s="216" t="s">
        <v>124</v>
      </c>
      <c r="B98" s="201">
        <v>440</v>
      </c>
      <c r="C98" s="195">
        <f t="shared" si="104"/>
        <v>1003344.3</v>
      </c>
      <c r="D98" s="195">
        <f t="shared" si="105"/>
        <v>2280.3279545454548</v>
      </c>
      <c r="E98" s="200">
        <v>1003344.3</v>
      </c>
      <c r="F98" s="200">
        <v>0</v>
      </c>
      <c r="G98" s="200">
        <v>0</v>
      </c>
      <c r="H98" s="200">
        <v>0</v>
      </c>
      <c r="I98" s="200">
        <v>0</v>
      </c>
      <c r="J98" s="200">
        <v>0</v>
      </c>
      <c r="K98" s="197">
        <f t="shared" si="106"/>
        <v>0</v>
      </c>
      <c r="L98" s="202">
        <v>361</v>
      </c>
      <c r="M98" s="195">
        <f t="shared" si="107"/>
        <v>898884.38</v>
      </c>
      <c r="N98" s="195">
        <f t="shared" si="108"/>
        <v>2489.9844321329638</v>
      </c>
      <c r="O98" s="200">
        <v>898884.38</v>
      </c>
      <c r="P98" s="200">
        <v>0</v>
      </c>
      <c r="Q98" s="200">
        <v>0</v>
      </c>
      <c r="R98" s="200">
        <v>0</v>
      </c>
      <c r="S98" s="200">
        <v>0</v>
      </c>
      <c r="T98" s="200">
        <v>0</v>
      </c>
      <c r="U98" s="197">
        <f t="shared" si="109"/>
        <v>0</v>
      </c>
      <c r="V98" s="202">
        <v>274</v>
      </c>
      <c r="W98" s="195">
        <f t="shared" si="110"/>
        <v>1010513</v>
      </c>
      <c r="X98" s="195">
        <f t="shared" si="111"/>
        <v>3688.0036496350367</v>
      </c>
      <c r="Y98" s="200">
        <v>1010513</v>
      </c>
      <c r="Z98" s="200">
        <v>0</v>
      </c>
      <c r="AA98" s="200">
        <v>0</v>
      </c>
      <c r="AB98" s="200">
        <v>0</v>
      </c>
      <c r="AC98" s="200">
        <v>0</v>
      </c>
      <c r="AD98" s="200">
        <v>0</v>
      </c>
      <c r="AE98" s="197">
        <f t="shared" si="112"/>
        <v>0</v>
      </c>
      <c r="AF98" s="202">
        <v>205</v>
      </c>
      <c r="AG98" s="195">
        <f t="shared" si="113"/>
        <v>1159086</v>
      </c>
      <c r="AH98" s="195">
        <f t="shared" si="114"/>
        <v>5654.0780487804877</v>
      </c>
      <c r="AI98" s="200">
        <v>1159086</v>
      </c>
      <c r="AJ98" s="200">
        <v>0</v>
      </c>
      <c r="AK98" s="200">
        <v>0</v>
      </c>
      <c r="AL98" s="200">
        <v>0</v>
      </c>
      <c r="AM98" s="200">
        <v>0</v>
      </c>
      <c r="AN98" s="200">
        <v>0</v>
      </c>
      <c r="AO98" s="197">
        <f t="shared" si="115"/>
        <v>0</v>
      </c>
      <c r="AP98" s="201">
        <v>205</v>
      </c>
      <c r="AQ98" s="195">
        <f t="shared" si="116"/>
        <v>1263575</v>
      </c>
      <c r="AR98" s="195">
        <f t="shared" si="117"/>
        <v>6163.7804878048782</v>
      </c>
      <c r="AS98" s="200">
        <v>1263575</v>
      </c>
      <c r="AT98" s="200"/>
      <c r="AU98" s="200"/>
      <c r="AV98" s="200"/>
      <c r="AW98" s="200"/>
      <c r="AX98" s="200"/>
      <c r="AY98" s="192">
        <f t="shared" si="118"/>
        <v>0</v>
      </c>
      <c r="AZ98" s="201">
        <v>222</v>
      </c>
      <c r="BA98" s="195">
        <f t="shared" si="119"/>
        <v>3272397</v>
      </c>
      <c r="BB98" s="195">
        <f t="shared" si="120"/>
        <v>14740.527027027027</v>
      </c>
      <c r="BC98" s="200">
        <v>3272397</v>
      </c>
      <c r="BD98" s="200"/>
      <c r="BE98" s="200"/>
      <c r="BF98" s="200"/>
      <c r="BG98" s="200"/>
      <c r="BH98" s="200"/>
      <c r="BI98" s="192">
        <f t="shared" si="121"/>
        <v>0</v>
      </c>
      <c r="BJ98" s="201">
        <v>232</v>
      </c>
      <c r="BK98" s="195">
        <f t="shared" si="122"/>
        <v>2488018</v>
      </c>
      <c r="BL98" s="195">
        <f t="shared" si="123"/>
        <v>10724.215517241379</v>
      </c>
      <c r="BM98" s="200">
        <v>2488018</v>
      </c>
      <c r="BN98" s="200"/>
      <c r="BO98" s="200"/>
      <c r="BP98" s="200"/>
      <c r="BQ98" s="200"/>
      <c r="BR98" s="200"/>
      <c r="BS98" s="192">
        <f t="shared" si="124"/>
        <v>0</v>
      </c>
      <c r="BT98" s="217">
        <v>115</v>
      </c>
      <c r="BU98" s="195">
        <f t="shared" si="125"/>
        <v>1844500</v>
      </c>
      <c r="BV98" s="195">
        <f t="shared" si="126"/>
        <v>16039.130434782608</v>
      </c>
      <c r="BW98" s="215">
        <v>1844500</v>
      </c>
      <c r="BX98" s="215"/>
      <c r="BY98" s="215"/>
      <c r="BZ98" s="215"/>
      <c r="CA98" s="215"/>
      <c r="CB98" s="215"/>
      <c r="CC98" s="211">
        <f t="shared" si="127"/>
        <v>0</v>
      </c>
    </row>
    <row r="99" spans="1:81" s="155" customFormat="1" ht="15.95" customHeight="1" x14ac:dyDescent="0.2">
      <c r="A99" s="216" t="s">
        <v>123</v>
      </c>
      <c r="B99" s="201">
        <v>158</v>
      </c>
      <c r="C99" s="195">
        <f t="shared" si="104"/>
        <v>1747742</v>
      </c>
      <c r="D99" s="195">
        <f t="shared" si="105"/>
        <v>11061.658227848102</v>
      </c>
      <c r="E99" s="200">
        <v>0</v>
      </c>
      <c r="F99" s="200">
        <v>1747742</v>
      </c>
      <c r="G99" s="200">
        <v>0</v>
      </c>
      <c r="H99" s="200">
        <v>0</v>
      </c>
      <c r="I99" s="200">
        <v>0</v>
      </c>
      <c r="J99" s="200">
        <v>0</v>
      </c>
      <c r="K99" s="197">
        <f t="shared" si="106"/>
        <v>0</v>
      </c>
      <c r="L99" s="202">
        <v>156</v>
      </c>
      <c r="M99" s="195">
        <f t="shared" si="107"/>
        <v>1751285</v>
      </c>
      <c r="N99" s="195">
        <f t="shared" si="108"/>
        <v>11226.185897435897</v>
      </c>
      <c r="O99" s="200">
        <v>0</v>
      </c>
      <c r="P99" s="200">
        <v>1751285</v>
      </c>
      <c r="Q99" s="200">
        <v>0</v>
      </c>
      <c r="R99" s="200">
        <v>0</v>
      </c>
      <c r="S99" s="200">
        <v>0</v>
      </c>
      <c r="T99" s="200">
        <v>0</v>
      </c>
      <c r="U99" s="197">
        <f t="shared" si="109"/>
        <v>0</v>
      </c>
      <c r="V99" s="202">
        <v>149</v>
      </c>
      <c r="W99" s="195">
        <f t="shared" si="110"/>
        <v>1755959</v>
      </c>
      <c r="X99" s="195">
        <f t="shared" si="111"/>
        <v>11784.959731543624</v>
      </c>
      <c r="Y99" s="200">
        <v>0</v>
      </c>
      <c r="Z99" s="200">
        <v>1755959</v>
      </c>
      <c r="AA99" s="200">
        <v>0</v>
      </c>
      <c r="AB99" s="200">
        <v>0</v>
      </c>
      <c r="AC99" s="200">
        <v>0</v>
      </c>
      <c r="AD99" s="200">
        <v>0</v>
      </c>
      <c r="AE99" s="197">
        <f t="shared" si="112"/>
        <v>0</v>
      </c>
      <c r="AF99" s="202">
        <v>151</v>
      </c>
      <c r="AG99" s="195">
        <f t="shared" si="113"/>
        <v>1842585</v>
      </c>
      <c r="AH99" s="195">
        <f t="shared" si="114"/>
        <v>12202.549668874171</v>
      </c>
      <c r="AI99" s="200">
        <v>0</v>
      </c>
      <c r="AJ99" s="200">
        <v>1842585</v>
      </c>
      <c r="AK99" s="200">
        <v>0</v>
      </c>
      <c r="AL99" s="200">
        <v>0</v>
      </c>
      <c r="AM99" s="200">
        <v>0</v>
      </c>
      <c r="AN99" s="200">
        <v>0</v>
      </c>
      <c r="AO99" s="197">
        <f t="shared" si="115"/>
        <v>0</v>
      </c>
      <c r="AP99" s="201">
        <v>139</v>
      </c>
      <c r="AQ99" s="195">
        <f t="shared" si="116"/>
        <v>1740756</v>
      </c>
      <c r="AR99" s="195">
        <f t="shared" si="117"/>
        <v>12523.424460431655</v>
      </c>
      <c r="AS99" s="200"/>
      <c r="AT99" s="200">
        <v>1740756</v>
      </c>
      <c r="AU99" s="200"/>
      <c r="AV99" s="200"/>
      <c r="AW99" s="200"/>
      <c r="AX99" s="200"/>
      <c r="AY99" s="192">
        <f t="shared" si="118"/>
        <v>0</v>
      </c>
      <c r="AZ99" s="201">
        <v>135</v>
      </c>
      <c r="BA99" s="195">
        <f t="shared" si="119"/>
        <v>1512105</v>
      </c>
      <c r="BB99" s="195">
        <f t="shared" si="120"/>
        <v>11200.777777777777</v>
      </c>
      <c r="BC99" s="200"/>
      <c r="BD99" s="200">
        <v>1512105</v>
      </c>
      <c r="BE99" s="200"/>
      <c r="BF99" s="200"/>
      <c r="BG99" s="200"/>
      <c r="BH99" s="200"/>
      <c r="BI99" s="192">
        <f t="shared" si="121"/>
        <v>0</v>
      </c>
      <c r="BJ99" s="201">
        <v>128</v>
      </c>
      <c r="BK99" s="195">
        <f t="shared" si="122"/>
        <v>1597260</v>
      </c>
      <c r="BL99" s="195">
        <f t="shared" si="123"/>
        <v>12478.59375</v>
      </c>
      <c r="BM99" s="200"/>
      <c r="BN99" s="200">
        <v>1597260</v>
      </c>
      <c r="BO99" s="200"/>
      <c r="BP99" s="200"/>
      <c r="BQ99" s="200"/>
      <c r="BR99" s="200"/>
      <c r="BS99" s="192">
        <f t="shared" si="124"/>
        <v>0</v>
      </c>
      <c r="BT99" s="217">
        <v>134</v>
      </c>
      <c r="BU99" s="195">
        <f t="shared" si="125"/>
        <v>1313652</v>
      </c>
      <c r="BV99" s="195">
        <f t="shared" si="126"/>
        <v>9803.373134328358</v>
      </c>
      <c r="BW99" s="215"/>
      <c r="BX99" s="215">
        <v>1313652</v>
      </c>
      <c r="BY99" s="215"/>
      <c r="BZ99" s="215"/>
      <c r="CA99" s="215"/>
      <c r="CB99" s="215"/>
      <c r="CC99" s="211">
        <f t="shared" si="127"/>
        <v>0</v>
      </c>
    </row>
    <row r="100" spans="1:81" s="155" customFormat="1" ht="15.95" customHeight="1" x14ac:dyDescent="0.2">
      <c r="A100" s="216" t="s">
        <v>122</v>
      </c>
      <c r="B100" s="201">
        <v>225</v>
      </c>
      <c r="C100" s="195">
        <f t="shared" si="104"/>
        <v>4891759</v>
      </c>
      <c r="D100" s="195">
        <f t="shared" si="105"/>
        <v>21741.15111111111</v>
      </c>
      <c r="E100" s="200">
        <v>0</v>
      </c>
      <c r="F100" s="200">
        <v>4891759</v>
      </c>
      <c r="G100" s="200">
        <v>0</v>
      </c>
      <c r="H100" s="200">
        <v>0</v>
      </c>
      <c r="I100" s="200">
        <v>0</v>
      </c>
      <c r="J100" s="200">
        <v>1152281</v>
      </c>
      <c r="K100" s="197">
        <f t="shared" si="106"/>
        <v>0</v>
      </c>
      <c r="L100" s="202">
        <v>225</v>
      </c>
      <c r="M100" s="195">
        <f t="shared" si="107"/>
        <v>5304128</v>
      </c>
      <c r="N100" s="195">
        <f t="shared" si="108"/>
        <v>23573.902222222223</v>
      </c>
      <c r="O100" s="200">
        <v>0</v>
      </c>
      <c r="P100" s="200">
        <v>5304128</v>
      </c>
      <c r="Q100" s="200">
        <v>0</v>
      </c>
      <c r="R100" s="200">
        <v>0</v>
      </c>
      <c r="S100" s="200">
        <v>0</v>
      </c>
      <c r="T100" s="200">
        <v>569046</v>
      </c>
      <c r="U100" s="197">
        <f t="shared" si="109"/>
        <v>0</v>
      </c>
      <c r="V100" s="202">
        <v>238</v>
      </c>
      <c r="W100" s="195">
        <f t="shared" si="110"/>
        <v>5676979</v>
      </c>
      <c r="X100" s="195">
        <f t="shared" si="111"/>
        <v>23852.852941176472</v>
      </c>
      <c r="Y100" s="200">
        <v>0</v>
      </c>
      <c r="Z100" s="200">
        <v>5676979</v>
      </c>
      <c r="AA100" s="200">
        <v>0</v>
      </c>
      <c r="AB100" s="200">
        <v>0</v>
      </c>
      <c r="AC100" s="200">
        <v>0</v>
      </c>
      <c r="AD100" s="200">
        <v>758125</v>
      </c>
      <c r="AE100" s="197">
        <f t="shared" si="112"/>
        <v>0</v>
      </c>
      <c r="AF100" s="202">
        <v>259</v>
      </c>
      <c r="AG100" s="195">
        <f t="shared" si="113"/>
        <v>6201825</v>
      </c>
      <c r="AH100" s="195">
        <f t="shared" si="114"/>
        <v>23945.27027027027</v>
      </c>
      <c r="AI100" s="200">
        <v>0</v>
      </c>
      <c r="AJ100" s="200">
        <v>6201825</v>
      </c>
      <c r="AK100" s="200">
        <v>0</v>
      </c>
      <c r="AL100" s="200">
        <v>0</v>
      </c>
      <c r="AM100" s="200">
        <v>0</v>
      </c>
      <c r="AN100" s="200">
        <v>672658</v>
      </c>
      <c r="AO100" s="197">
        <f t="shared" si="115"/>
        <v>0</v>
      </c>
      <c r="AP100" s="201">
        <v>249</v>
      </c>
      <c r="AQ100" s="195">
        <f t="shared" si="116"/>
        <v>6179453</v>
      </c>
      <c r="AR100" s="195">
        <f t="shared" si="117"/>
        <v>24817.080321285139</v>
      </c>
      <c r="AS100" s="200"/>
      <c r="AT100" s="200">
        <v>6179453</v>
      </c>
      <c r="AU100" s="200"/>
      <c r="AV100" s="200"/>
      <c r="AW100" s="200"/>
      <c r="AX100" s="200">
        <v>537243</v>
      </c>
      <c r="AY100" s="192">
        <f t="shared" si="118"/>
        <v>0</v>
      </c>
      <c r="AZ100" s="201">
        <v>240</v>
      </c>
      <c r="BA100" s="195">
        <f t="shared" si="119"/>
        <v>6223771</v>
      </c>
      <c r="BB100" s="195">
        <f t="shared" si="120"/>
        <v>25932.379166666666</v>
      </c>
      <c r="BC100" s="200"/>
      <c r="BD100" s="200">
        <v>6223771</v>
      </c>
      <c r="BE100" s="200"/>
      <c r="BF100" s="200"/>
      <c r="BG100" s="200"/>
      <c r="BH100" s="200">
        <v>421239</v>
      </c>
      <c r="BI100" s="192">
        <f t="shared" si="121"/>
        <v>0</v>
      </c>
      <c r="BJ100" s="201">
        <v>248</v>
      </c>
      <c r="BK100" s="195">
        <f t="shared" si="122"/>
        <v>6021457</v>
      </c>
      <c r="BL100" s="195">
        <f t="shared" si="123"/>
        <v>24280.068548387098</v>
      </c>
      <c r="BM100" s="200"/>
      <c r="BN100" s="200">
        <v>6021457</v>
      </c>
      <c r="BO100" s="200"/>
      <c r="BP100" s="200"/>
      <c r="BQ100" s="200"/>
      <c r="BR100" s="200">
        <v>753639</v>
      </c>
      <c r="BS100" s="192">
        <f t="shared" si="124"/>
        <v>0</v>
      </c>
      <c r="BT100" s="217">
        <v>257</v>
      </c>
      <c r="BU100" s="195">
        <f t="shared" si="125"/>
        <v>6205188</v>
      </c>
      <c r="BV100" s="195">
        <f t="shared" si="126"/>
        <v>24144.700389105059</v>
      </c>
      <c r="BW100" s="215"/>
      <c r="BX100" s="215">
        <v>6205188</v>
      </c>
      <c r="BY100" s="215"/>
      <c r="BZ100" s="215"/>
      <c r="CA100" s="215"/>
      <c r="CB100" s="215">
        <v>754464</v>
      </c>
      <c r="CC100" s="211">
        <f t="shared" si="127"/>
        <v>0</v>
      </c>
    </row>
    <row r="101" spans="1:81" s="155" customFormat="1" ht="15.95" customHeight="1" x14ac:dyDescent="0.2">
      <c r="A101" s="214"/>
      <c r="B101" s="201"/>
      <c r="C101" s="195">
        <f t="shared" si="104"/>
        <v>0</v>
      </c>
      <c r="D101" s="195">
        <f t="shared" si="105"/>
        <v>0</v>
      </c>
      <c r="E101" s="200"/>
      <c r="F101" s="200"/>
      <c r="G101" s="200"/>
      <c r="H101" s="200"/>
      <c r="I101" s="200"/>
      <c r="J101" s="200"/>
      <c r="K101" s="197">
        <f t="shared" si="106"/>
        <v>0</v>
      </c>
      <c r="L101" s="202"/>
      <c r="M101" s="195">
        <f t="shared" si="107"/>
        <v>0</v>
      </c>
      <c r="N101" s="195">
        <f t="shared" si="108"/>
        <v>0</v>
      </c>
      <c r="O101" s="200"/>
      <c r="P101" s="200"/>
      <c r="Q101" s="200"/>
      <c r="R101" s="200"/>
      <c r="S101" s="200"/>
      <c r="T101" s="200"/>
      <c r="U101" s="197">
        <f t="shared" si="109"/>
        <v>0</v>
      </c>
      <c r="V101" s="202"/>
      <c r="W101" s="195">
        <f t="shared" si="110"/>
        <v>0</v>
      </c>
      <c r="X101" s="195">
        <f t="shared" si="111"/>
        <v>0</v>
      </c>
      <c r="Y101" s="200"/>
      <c r="Z101" s="200"/>
      <c r="AA101" s="200"/>
      <c r="AB101" s="200"/>
      <c r="AC101" s="200"/>
      <c r="AD101" s="200"/>
      <c r="AE101" s="197">
        <f t="shared" si="112"/>
        <v>0</v>
      </c>
      <c r="AF101" s="202"/>
      <c r="AG101" s="195">
        <f t="shared" si="113"/>
        <v>0</v>
      </c>
      <c r="AH101" s="195">
        <f t="shared" si="114"/>
        <v>0</v>
      </c>
      <c r="AI101" s="200"/>
      <c r="AJ101" s="200"/>
      <c r="AK101" s="200"/>
      <c r="AL101" s="200"/>
      <c r="AM101" s="200"/>
      <c r="AN101" s="200"/>
      <c r="AO101" s="197">
        <f t="shared" si="115"/>
        <v>0</v>
      </c>
      <c r="AP101" s="201"/>
      <c r="AQ101" s="195">
        <f t="shared" si="116"/>
        <v>0</v>
      </c>
      <c r="AR101" s="195">
        <f t="shared" si="117"/>
        <v>0</v>
      </c>
      <c r="AS101" s="200"/>
      <c r="AT101" s="200"/>
      <c r="AU101" s="200"/>
      <c r="AV101" s="200"/>
      <c r="AW101" s="200"/>
      <c r="AX101" s="200"/>
      <c r="AY101" s="192">
        <f t="shared" si="118"/>
        <v>0</v>
      </c>
      <c r="AZ101" s="201"/>
      <c r="BA101" s="195">
        <f t="shared" si="119"/>
        <v>0</v>
      </c>
      <c r="BB101" s="195">
        <f t="shared" si="120"/>
        <v>0</v>
      </c>
      <c r="BC101" s="200"/>
      <c r="BD101" s="200"/>
      <c r="BE101" s="200"/>
      <c r="BF101" s="200"/>
      <c r="BG101" s="200"/>
      <c r="BH101" s="200"/>
      <c r="BI101" s="192">
        <f t="shared" si="121"/>
        <v>0</v>
      </c>
      <c r="BJ101" s="201"/>
      <c r="BK101" s="195">
        <f t="shared" si="122"/>
        <v>0</v>
      </c>
      <c r="BL101" s="195">
        <f t="shared" si="123"/>
        <v>0</v>
      </c>
      <c r="BM101" s="200"/>
      <c r="BN101" s="200"/>
      <c r="BO101" s="200"/>
      <c r="BP101" s="200"/>
      <c r="BQ101" s="200"/>
      <c r="BR101" s="200"/>
      <c r="BS101" s="192">
        <f t="shared" si="124"/>
        <v>0</v>
      </c>
      <c r="BT101" s="217"/>
      <c r="BU101" s="195">
        <f t="shared" si="125"/>
        <v>0</v>
      </c>
      <c r="BV101" s="195">
        <f t="shared" si="126"/>
        <v>0</v>
      </c>
      <c r="BW101" s="215"/>
      <c r="BX101" s="215"/>
      <c r="BY101" s="215"/>
      <c r="BZ101" s="215"/>
      <c r="CA101" s="215"/>
      <c r="CB101" s="215"/>
      <c r="CC101" s="211">
        <f t="shared" si="127"/>
        <v>0</v>
      </c>
    </row>
    <row r="102" spans="1:81" s="155" customFormat="1" ht="15.95" customHeight="1" x14ac:dyDescent="0.2">
      <c r="A102" s="214"/>
      <c r="B102" s="201"/>
      <c r="C102" s="195">
        <f t="shared" si="104"/>
        <v>0</v>
      </c>
      <c r="D102" s="195">
        <f t="shared" si="105"/>
        <v>0</v>
      </c>
      <c r="E102" s="200"/>
      <c r="F102" s="200"/>
      <c r="G102" s="200"/>
      <c r="H102" s="200"/>
      <c r="I102" s="200"/>
      <c r="J102" s="200"/>
      <c r="K102" s="197">
        <f t="shared" si="106"/>
        <v>0</v>
      </c>
      <c r="L102" s="202"/>
      <c r="M102" s="195">
        <f t="shared" si="107"/>
        <v>0</v>
      </c>
      <c r="N102" s="195">
        <f t="shared" si="108"/>
        <v>0</v>
      </c>
      <c r="O102" s="200"/>
      <c r="P102" s="200"/>
      <c r="Q102" s="200"/>
      <c r="R102" s="200"/>
      <c r="S102" s="200"/>
      <c r="T102" s="200"/>
      <c r="U102" s="197">
        <f t="shared" si="109"/>
        <v>0</v>
      </c>
      <c r="V102" s="202"/>
      <c r="W102" s="195">
        <f t="shared" si="110"/>
        <v>0</v>
      </c>
      <c r="X102" s="195">
        <f t="shared" si="111"/>
        <v>0</v>
      </c>
      <c r="Y102" s="200"/>
      <c r="Z102" s="200"/>
      <c r="AA102" s="200"/>
      <c r="AB102" s="200"/>
      <c r="AC102" s="200"/>
      <c r="AD102" s="200"/>
      <c r="AE102" s="197">
        <f t="shared" si="112"/>
        <v>0</v>
      </c>
      <c r="AF102" s="202"/>
      <c r="AG102" s="195">
        <f t="shared" si="113"/>
        <v>0</v>
      </c>
      <c r="AH102" s="195">
        <f t="shared" si="114"/>
        <v>0</v>
      </c>
      <c r="AI102" s="200"/>
      <c r="AJ102" s="200"/>
      <c r="AK102" s="200"/>
      <c r="AL102" s="200"/>
      <c r="AM102" s="200"/>
      <c r="AN102" s="200"/>
      <c r="AO102" s="197">
        <f t="shared" si="115"/>
        <v>0</v>
      </c>
      <c r="AP102" s="201"/>
      <c r="AQ102" s="195">
        <f t="shared" si="116"/>
        <v>0</v>
      </c>
      <c r="AR102" s="195">
        <f t="shared" si="117"/>
        <v>0</v>
      </c>
      <c r="AS102" s="200"/>
      <c r="AT102" s="200"/>
      <c r="AU102" s="200"/>
      <c r="AV102" s="200"/>
      <c r="AW102" s="200"/>
      <c r="AX102" s="200"/>
      <c r="AY102" s="192">
        <f t="shared" si="118"/>
        <v>0</v>
      </c>
      <c r="AZ102" s="201"/>
      <c r="BA102" s="195">
        <f t="shared" si="119"/>
        <v>0</v>
      </c>
      <c r="BB102" s="195">
        <f t="shared" si="120"/>
        <v>0</v>
      </c>
      <c r="BC102" s="200"/>
      <c r="BD102" s="200"/>
      <c r="BE102" s="200"/>
      <c r="BF102" s="200"/>
      <c r="BG102" s="200"/>
      <c r="BH102" s="200"/>
      <c r="BI102" s="192">
        <f t="shared" si="121"/>
        <v>0</v>
      </c>
      <c r="BJ102" s="201"/>
      <c r="BK102" s="195">
        <f t="shared" si="122"/>
        <v>0</v>
      </c>
      <c r="BL102" s="195">
        <f t="shared" si="123"/>
        <v>0</v>
      </c>
      <c r="BM102" s="200"/>
      <c r="BN102" s="200"/>
      <c r="BO102" s="200"/>
      <c r="BP102" s="200"/>
      <c r="BQ102" s="200"/>
      <c r="BR102" s="200"/>
      <c r="BS102" s="192">
        <f t="shared" si="124"/>
        <v>0</v>
      </c>
      <c r="BT102" s="217"/>
      <c r="BU102" s="195">
        <f t="shared" si="125"/>
        <v>0</v>
      </c>
      <c r="BV102" s="195">
        <f t="shared" si="126"/>
        <v>0</v>
      </c>
      <c r="BW102" s="212"/>
      <c r="BX102" s="212"/>
      <c r="BY102" s="212"/>
      <c r="BZ102" s="212"/>
      <c r="CA102" s="212"/>
      <c r="CB102" s="212"/>
      <c r="CC102" s="211">
        <f t="shared" si="127"/>
        <v>0</v>
      </c>
    </row>
    <row r="103" spans="1:81" s="155" customFormat="1" ht="15.95" customHeight="1" x14ac:dyDescent="0.2">
      <c r="A103" s="214"/>
      <c r="B103" s="201"/>
      <c r="C103" s="195">
        <f t="shared" si="104"/>
        <v>0</v>
      </c>
      <c r="D103" s="195">
        <f t="shared" si="105"/>
        <v>0</v>
      </c>
      <c r="E103" s="200"/>
      <c r="F103" s="200"/>
      <c r="G103" s="200"/>
      <c r="H103" s="200"/>
      <c r="I103" s="200"/>
      <c r="J103" s="200"/>
      <c r="K103" s="197">
        <f t="shared" si="106"/>
        <v>0</v>
      </c>
      <c r="L103" s="202"/>
      <c r="M103" s="195">
        <f t="shared" si="107"/>
        <v>0</v>
      </c>
      <c r="N103" s="195">
        <f t="shared" si="108"/>
        <v>0</v>
      </c>
      <c r="O103" s="200"/>
      <c r="P103" s="200"/>
      <c r="Q103" s="200"/>
      <c r="R103" s="200"/>
      <c r="S103" s="200"/>
      <c r="T103" s="200"/>
      <c r="U103" s="197">
        <f t="shared" si="109"/>
        <v>0</v>
      </c>
      <c r="V103" s="202"/>
      <c r="W103" s="195">
        <f t="shared" si="110"/>
        <v>0</v>
      </c>
      <c r="X103" s="195">
        <f t="shared" si="111"/>
        <v>0</v>
      </c>
      <c r="Y103" s="200"/>
      <c r="Z103" s="200"/>
      <c r="AA103" s="200"/>
      <c r="AB103" s="200"/>
      <c r="AC103" s="200"/>
      <c r="AD103" s="200"/>
      <c r="AE103" s="197">
        <f t="shared" si="112"/>
        <v>0</v>
      </c>
      <c r="AF103" s="202"/>
      <c r="AG103" s="195">
        <f t="shared" si="113"/>
        <v>0</v>
      </c>
      <c r="AH103" s="195">
        <f t="shared" si="114"/>
        <v>0</v>
      </c>
      <c r="AI103" s="200"/>
      <c r="AJ103" s="200"/>
      <c r="AK103" s="200"/>
      <c r="AL103" s="200"/>
      <c r="AM103" s="200"/>
      <c r="AN103" s="200"/>
      <c r="AO103" s="197">
        <f t="shared" si="115"/>
        <v>0</v>
      </c>
      <c r="AP103" s="201"/>
      <c r="AQ103" s="195">
        <f t="shared" si="116"/>
        <v>0</v>
      </c>
      <c r="AR103" s="195">
        <f t="shared" si="117"/>
        <v>0</v>
      </c>
      <c r="AS103" s="200"/>
      <c r="AT103" s="200"/>
      <c r="AU103" s="200"/>
      <c r="AV103" s="200"/>
      <c r="AW103" s="200"/>
      <c r="AX103" s="200"/>
      <c r="AY103" s="192">
        <f t="shared" si="118"/>
        <v>0</v>
      </c>
      <c r="AZ103" s="201"/>
      <c r="BA103" s="195">
        <f t="shared" si="119"/>
        <v>0</v>
      </c>
      <c r="BB103" s="195">
        <f t="shared" si="120"/>
        <v>0</v>
      </c>
      <c r="BC103" s="200"/>
      <c r="BD103" s="200"/>
      <c r="BE103" s="200"/>
      <c r="BF103" s="200"/>
      <c r="BG103" s="200"/>
      <c r="BH103" s="200"/>
      <c r="BI103" s="192">
        <f t="shared" si="121"/>
        <v>0</v>
      </c>
      <c r="BJ103" s="201"/>
      <c r="BK103" s="195">
        <f t="shared" si="122"/>
        <v>0</v>
      </c>
      <c r="BL103" s="195">
        <f t="shared" si="123"/>
        <v>0</v>
      </c>
      <c r="BM103" s="200"/>
      <c r="BN103" s="200"/>
      <c r="BO103" s="200"/>
      <c r="BP103" s="200"/>
      <c r="BQ103" s="200"/>
      <c r="BR103" s="200"/>
      <c r="BS103" s="192">
        <f t="shared" si="124"/>
        <v>0</v>
      </c>
      <c r="BT103" s="213"/>
      <c r="BU103" s="195">
        <f t="shared" si="125"/>
        <v>0</v>
      </c>
      <c r="BV103" s="195">
        <f t="shared" si="126"/>
        <v>0</v>
      </c>
      <c r="BW103" s="212"/>
      <c r="BX103" s="212"/>
      <c r="BY103" s="212"/>
      <c r="BZ103" s="212"/>
      <c r="CA103" s="212"/>
      <c r="CB103" s="212"/>
      <c r="CC103" s="211">
        <f t="shared" si="127"/>
        <v>0</v>
      </c>
    </row>
    <row r="104" spans="1:81" s="155" customFormat="1" ht="15.95" customHeight="1" x14ac:dyDescent="0.2">
      <c r="A104" s="214"/>
      <c r="B104" s="201"/>
      <c r="C104" s="195">
        <f t="shared" si="104"/>
        <v>0</v>
      </c>
      <c r="D104" s="195">
        <f t="shared" si="105"/>
        <v>0</v>
      </c>
      <c r="E104" s="200"/>
      <c r="F104" s="200"/>
      <c r="G104" s="200"/>
      <c r="H104" s="200"/>
      <c r="I104" s="200"/>
      <c r="J104" s="200"/>
      <c r="K104" s="197">
        <f t="shared" si="106"/>
        <v>0</v>
      </c>
      <c r="L104" s="202"/>
      <c r="M104" s="195">
        <f t="shared" si="107"/>
        <v>0</v>
      </c>
      <c r="N104" s="195">
        <f t="shared" si="108"/>
        <v>0</v>
      </c>
      <c r="O104" s="200"/>
      <c r="P104" s="200"/>
      <c r="Q104" s="200"/>
      <c r="R104" s="200"/>
      <c r="S104" s="200"/>
      <c r="T104" s="200"/>
      <c r="U104" s="197">
        <f t="shared" si="109"/>
        <v>0</v>
      </c>
      <c r="V104" s="202"/>
      <c r="W104" s="195">
        <f t="shared" si="110"/>
        <v>0</v>
      </c>
      <c r="X104" s="195">
        <f t="shared" si="111"/>
        <v>0</v>
      </c>
      <c r="Y104" s="200"/>
      <c r="Z104" s="200"/>
      <c r="AA104" s="200"/>
      <c r="AB104" s="200"/>
      <c r="AC104" s="200"/>
      <c r="AD104" s="200"/>
      <c r="AE104" s="197">
        <f t="shared" si="112"/>
        <v>0</v>
      </c>
      <c r="AF104" s="202"/>
      <c r="AG104" s="195">
        <f t="shared" si="113"/>
        <v>0</v>
      </c>
      <c r="AH104" s="195">
        <f t="shared" si="114"/>
        <v>0</v>
      </c>
      <c r="AI104" s="200"/>
      <c r="AJ104" s="200"/>
      <c r="AK104" s="200"/>
      <c r="AL104" s="200"/>
      <c r="AM104" s="200"/>
      <c r="AN104" s="200"/>
      <c r="AO104" s="197">
        <f t="shared" si="115"/>
        <v>0</v>
      </c>
      <c r="AP104" s="201"/>
      <c r="AQ104" s="195">
        <f t="shared" si="116"/>
        <v>0</v>
      </c>
      <c r="AR104" s="195">
        <f t="shared" si="117"/>
        <v>0</v>
      </c>
      <c r="AS104" s="200"/>
      <c r="AT104" s="200"/>
      <c r="AU104" s="200"/>
      <c r="AV104" s="200"/>
      <c r="AW104" s="200"/>
      <c r="AX104" s="200"/>
      <c r="AY104" s="192">
        <f t="shared" si="118"/>
        <v>0</v>
      </c>
      <c r="AZ104" s="201"/>
      <c r="BA104" s="195">
        <f t="shared" si="119"/>
        <v>0</v>
      </c>
      <c r="BB104" s="195">
        <f t="shared" si="120"/>
        <v>0</v>
      </c>
      <c r="BC104" s="200"/>
      <c r="BD104" s="200"/>
      <c r="BE104" s="200"/>
      <c r="BF104" s="200"/>
      <c r="BG104" s="200"/>
      <c r="BH104" s="200"/>
      <c r="BI104" s="192">
        <f t="shared" si="121"/>
        <v>0</v>
      </c>
      <c r="BJ104" s="201"/>
      <c r="BK104" s="195">
        <f t="shared" si="122"/>
        <v>0</v>
      </c>
      <c r="BL104" s="195">
        <f t="shared" si="123"/>
        <v>0</v>
      </c>
      <c r="BM104" s="200"/>
      <c r="BN104" s="200"/>
      <c r="BO104" s="200"/>
      <c r="BP104" s="200"/>
      <c r="BQ104" s="200"/>
      <c r="BR104" s="200"/>
      <c r="BS104" s="192">
        <f t="shared" si="124"/>
        <v>0</v>
      </c>
      <c r="BT104" s="213"/>
      <c r="BU104" s="195">
        <f t="shared" si="125"/>
        <v>0</v>
      </c>
      <c r="BV104" s="195">
        <f t="shared" si="126"/>
        <v>0</v>
      </c>
      <c r="BW104" s="212"/>
      <c r="BX104" s="212"/>
      <c r="BY104" s="212"/>
      <c r="BZ104" s="212"/>
      <c r="CA104" s="212"/>
      <c r="CB104" s="212"/>
      <c r="CC104" s="211">
        <f t="shared" si="127"/>
        <v>0</v>
      </c>
    </row>
    <row r="105" spans="1:81" s="155" customFormat="1" ht="15.95" customHeight="1" x14ac:dyDescent="0.2">
      <c r="A105" s="214"/>
      <c r="B105" s="201"/>
      <c r="C105" s="195">
        <f t="shared" si="104"/>
        <v>0</v>
      </c>
      <c r="D105" s="195">
        <f t="shared" si="105"/>
        <v>0</v>
      </c>
      <c r="E105" s="200"/>
      <c r="F105" s="200"/>
      <c r="G105" s="200"/>
      <c r="H105" s="200"/>
      <c r="I105" s="200"/>
      <c r="J105" s="200"/>
      <c r="K105" s="197">
        <f t="shared" si="106"/>
        <v>0</v>
      </c>
      <c r="L105" s="202"/>
      <c r="M105" s="195">
        <f t="shared" si="107"/>
        <v>0</v>
      </c>
      <c r="N105" s="195">
        <f t="shared" si="108"/>
        <v>0</v>
      </c>
      <c r="O105" s="200"/>
      <c r="P105" s="200"/>
      <c r="Q105" s="200"/>
      <c r="R105" s="200"/>
      <c r="S105" s="200"/>
      <c r="T105" s="200"/>
      <c r="U105" s="197">
        <f t="shared" si="109"/>
        <v>0</v>
      </c>
      <c r="V105" s="202"/>
      <c r="W105" s="195">
        <f t="shared" si="110"/>
        <v>0</v>
      </c>
      <c r="X105" s="195">
        <f t="shared" si="111"/>
        <v>0</v>
      </c>
      <c r="Y105" s="200"/>
      <c r="Z105" s="200"/>
      <c r="AA105" s="200"/>
      <c r="AB105" s="200"/>
      <c r="AC105" s="200"/>
      <c r="AD105" s="200"/>
      <c r="AE105" s="197">
        <f t="shared" si="112"/>
        <v>0</v>
      </c>
      <c r="AF105" s="202"/>
      <c r="AG105" s="195">
        <f t="shared" si="113"/>
        <v>0</v>
      </c>
      <c r="AH105" s="195">
        <f t="shared" si="114"/>
        <v>0</v>
      </c>
      <c r="AI105" s="200"/>
      <c r="AJ105" s="200"/>
      <c r="AK105" s="200"/>
      <c r="AL105" s="200"/>
      <c r="AM105" s="200"/>
      <c r="AN105" s="200"/>
      <c r="AO105" s="197">
        <f t="shared" si="115"/>
        <v>0</v>
      </c>
      <c r="AP105" s="201"/>
      <c r="AQ105" s="195">
        <f t="shared" si="116"/>
        <v>0</v>
      </c>
      <c r="AR105" s="195">
        <f t="shared" si="117"/>
        <v>0</v>
      </c>
      <c r="AS105" s="200"/>
      <c r="AT105" s="200"/>
      <c r="AU105" s="200"/>
      <c r="AV105" s="200"/>
      <c r="AW105" s="200"/>
      <c r="AX105" s="200"/>
      <c r="AY105" s="192">
        <f t="shared" si="118"/>
        <v>0</v>
      </c>
      <c r="AZ105" s="201"/>
      <c r="BA105" s="195">
        <f t="shared" si="119"/>
        <v>0</v>
      </c>
      <c r="BB105" s="195">
        <f t="shared" si="120"/>
        <v>0</v>
      </c>
      <c r="BC105" s="200"/>
      <c r="BD105" s="200"/>
      <c r="BE105" s="200"/>
      <c r="BF105" s="200"/>
      <c r="BG105" s="200"/>
      <c r="BH105" s="200"/>
      <c r="BI105" s="192">
        <f t="shared" si="121"/>
        <v>0</v>
      </c>
      <c r="BJ105" s="201"/>
      <c r="BK105" s="195">
        <f t="shared" si="122"/>
        <v>0</v>
      </c>
      <c r="BL105" s="195">
        <f t="shared" si="123"/>
        <v>0</v>
      </c>
      <c r="BM105" s="200"/>
      <c r="BN105" s="200"/>
      <c r="BO105" s="200"/>
      <c r="BP105" s="200"/>
      <c r="BQ105" s="200"/>
      <c r="BR105" s="200"/>
      <c r="BS105" s="192">
        <f t="shared" si="124"/>
        <v>0</v>
      </c>
      <c r="BT105" s="213"/>
      <c r="BU105" s="195">
        <f t="shared" si="125"/>
        <v>0</v>
      </c>
      <c r="BV105" s="195">
        <f t="shared" si="126"/>
        <v>0</v>
      </c>
      <c r="BW105" s="212"/>
      <c r="BX105" s="212"/>
      <c r="BY105" s="212"/>
      <c r="BZ105" s="212"/>
      <c r="CA105" s="212"/>
      <c r="CB105" s="212"/>
      <c r="CC105" s="211">
        <f t="shared" si="127"/>
        <v>0</v>
      </c>
    </row>
    <row r="106" spans="1:81" s="155" customFormat="1" ht="15.95" customHeight="1" x14ac:dyDescent="0.2">
      <c r="A106" s="214"/>
      <c r="B106" s="201"/>
      <c r="C106" s="195">
        <f t="shared" si="104"/>
        <v>0</v>
      </c>
      <c r="D106" s="195">
        <f t="shared" si="105"/>
        <v>0</v>
      </c>
      <c r="E106" s="200"/>
      <c r="F106" s="200"/>
      <c r="G106" s="200"/>
      <c r="H106" s="200"/>
      <c r="I106" s="200"/>
      <c r="J106" s="200"/>
      <c r="K106" s="197">
        <f t="shared" si="106"/>
        <v>0</v>
      </c>
      <c r="L106" s="202"/>
      <c r="M106" s="195">
        <f t="shared" si="107"/>
        <v>0</v>
      </c>
      <c r="N106" s="195">
        <f t="shared" si="108"/>
        <v>0</v>
      </c>
      <c r="O106" s="200"/>
      <c r="P106" s="200"/>
      <c r="Q106" s="200"/>
      <c r="R106" s="200"/>
      <c r="S106" s="200"/>
      <c r="T106" s="200"/>
      <c r="U106" s="197">
        <f t="shared" si="109"/>
        <v>0</v>
      </c>
      <c r="V106" s="202"/>
      <c r="W106" s="195">
        <f t="shared" si="110"/>
        <v>0</v>
      </c>
      <c r="X106" s="195">
        <f t="shared" si="111"/>
        <v>0</v>
      </c>
      <c r="Y106" s="200"/>
      <c r="Z106" s="200"/>
      <c r="AA106" s="200"/>
      <c r="AB106" s="200"/>
      <c r="AC106" s="200"/>
      <c r="AD106" s="200"/>
      <c r="AE106" s="197">
        <f t="shared" si="112"/>
        <v>0</v>
      </c>
      <c r="AF106" s="202"/>
      <c r="AG106" s="195">
        <f t="shared" si="113"/>
        <v>0</v>
      </c>
      <c r="AH106" s="195">
        <f t="shared" si="114"/>
        <v>0</v>
      </c>
      <c r="AI106" s="200"/>
      <c r="AJ106" s="200"/>
      <c r="AK106" s="200"/>
      <c r="AL106" s="200"/>
      <c r="AM106" s="200"/>
      <c r="AN106" s="200"/>
      <c r="AO106" s="197">
        <f t="shared" si="115"/>
        <v>0</v>
      </c>
      <c r="AP106" s="201"/>
      <c r="AQ106" s="195">
        <f t="shared" si="116"/>
        <v>0</v>
      </c>
      <c r="AR106" s="195">
        <f t="shared" si="117"/>
        <v>0</v>
      </c>
      <c r="AS106" s="200"/>
      <c r="AT106" s="200"/>
      <c r="AU106" s="200"/>
      <c r="AV106" s="200"/>
      <c r="AW106" s="200"/>
      <c r="AX106" s="200"/>
      <c r="AY106" s="192">
        <f t="shared" si="118"/>
        <v>0</v>
      </c>
      <c r="AZ106" s="201"/>
      <c r="BA106" s="195">
        <f t="shared" si="119"/>
        <v>0</v>
      </c>
      <c r="BB106" s="195">
        <f t="shared" si="120"/>
        <v>0</v>
      </c>
      <c r="BC106" s="200"/>
      <c r="BD106" s="200"/>
      <c r="BE106" s="200"/>
      <c r="BF106" s="200"/>
      <c r="BG106" s="200"/>
      <c r="BH106" s="200"/>
      <c r="BI106" s="192">
        <f t="shared" si="121"/>
        <v>0</v>
      </c>
      <c r="BJ106" s="201"/>
      <c r="BK106" s="195">
        <f t="shared" si="122"/>
        <v>0</v>
      </c>
      <c r="BL106" s="195">
        <f t="shared" si="123"/>
        <v>0</v>
      </c>
      <c r="BM106" s="200"/>
      <c r="BN106" s="200"/>
      <c r="BO106" s="200"/>
      <c r="BP106" s="200"/>
      <c r="BQ106" s="200"/>
      <c r="BR106" s="200"/>
      <c r="BS106" s="192">
        <f t="shared" si="124"/>
        <v>0</v>
      </c>
      <c r="BT106" s="213"/>
      <c r="BU106" s="195">
        <f t="shared" si="125"/>
        <v>0</v>
      </c>
      <c r="BV106" s="195">
        <f t="shared" si="126"/>
        <v>0</v>
      </c>
      <c r="BW106" s="212"/>
      <c r="BX106" s="212"/>
      <c r="BY106" s="212"/>
      <c r="BZ106" s="212"/>
      <c r="CA106" s="212"/>
      <c r="CB106" s="212"/>
      <c r="CC106" s="211">
        <f t="shared" si="127"/>
        <v>0</v>
      </c>
    </row>
    <row r="107" spans="1:81" ht="15.95" customHeight="1" x14ac:dyDescent="0.2">
      <c r="A107" s="210" t="s">
        <v>109</v>
      </c>
      <c r="B107" s="201"/>
      <c r="C107" s="195"/>
      <c r="D107" s="195"/>
      <c r="E107" s="200"/>
      <c r="F107" s="200"/>
      <c r="G107" s="200"/>
      <c r="H107" s="200"/>
      <c r="I107" s="200"/>
      <c r="J107" s="200"/>
      <c r="K107" s="208"/>
      <c r="L107" s="209"/>
      <c r="M107" s="195"/>
      <c r="N107" s="195"/>
      <c r="O107" s="206"/>
      <c r="P107" s="206"/>
      <c r="Q107" s="206"/>
      <c r="R107" s="206"/>
      <c r="S107" s="206"/>
      <c r="T107" s="206"/>
      <c r="U107" s="208"/>
      <c r="V107" s="209"/>
      <c r="W107" s="195"/>
      <c r="X107" s="195"/>
      <c r="Y107" s="206"/>
      <c r="Z107" s="206"/>
      <c r="AA107" s="206"/>
      <c r="AB107" s="206"/>
      <c r="AC107" s="206"/>
      <c r="AD107" s="206"/>
      <c r="AE107" s="208"/>
      <c r="AF107" s="209"/>
      <c r="AG107" s="195"/>
      <c r="AH107" s="195"/>
      <c r="AI107" s="206"/>
      <c r="AJ107" s="206"/>
      <c r="AK107" s="206"/>
      <c r="AL107" s="206"/>
      <c r="AM107" s="206"/>
      <c r="AN107" s="206"/>
      <c r="AO107" s="208"/>
      <c r="AP107" s="207"/>
      <c r="AQ107" s="195"/>
      <c r="AR107" s="195"/>
      <c r="AS107" s="206"/>
      <c r="AT107" s="206"/>
      <c r="AU107" s="206"/>
      <c r="AV107" s="206"/>
      <c r="AW107" s="206"/>
      <c r="AX107" s="206"/>
      <c r="AY107" s="205"/>
      <c r="AZ107" s="207"/>
      <c r="BA107" s="195"/>
      <c r="BB107" s="195"/>
      <c r="BC107" s="206"/>
      <c r="BD107" s="206"/>
      <c r="BE107" s="206"/>
      <c r="BF107" s="206"/>
      <c r="BG107" s="206"/>
      <c r="BH107" s="206"/>
      <c r="BI107" s="205"/>
      <c r="BJ107" s="207"/>
      <c r="BK107" s="195"/>
      <c r="BL107" s="195"/>
      <c r="BM107" s="206"/>
      <c r="BN107" s="206"/>
      <c r="BO107" s="206"/>
      <c r="BP107" s="206"/>
      <c r="BQ107" s="206"/>
      <c r="BR107" s="206"/>
      <c r="BS107" s="205"/>
      <c r="BT107" s="207"/>
      <c r="BU107" s="195"/>
      <c r="BV107" s="195"/>
      <c r="BW107" s="206"/>
      <c r="BX107" s="206"/>
      <c r="BY107" s="206"/>
      <c r="BZ107" s="206"/>
      <c r="CA107" s="206"/>
      <c r="CB107" s="206"/>
      <c r="CC107" s="205"/>
    </row>
    <row r="108" spans="1:81" s="155" customFormat="1" ht="15.95" customHeight="1" x14ac:dyDescent="0.2">
      <c r="A108" s="204" t="s">
        <v>121</v>
      </c>
      <c r="B108" s="196">
        <f>SUM(B$91:B107)</f>
        <v>12815</v>
      </c>
      <c r="C108" s="195">
        <f>SUM(C$91:C107)</f>
        <v>85197585.099999994</v>
      </c>
      <c r="D108" s="195">
        <f>IFERROR(C108/B108,0)</f>
        <v>6648.2703940694491</v>
      </c>
      <c r="E108" s="193">
        <f>SUM(E$91:E107)</f>
        <v>17987025.669999998</v>
      </c>
      <c r="F108" s="193">
        <f>SUM(F$91:F107)</f>
        <v>67210559.430000007</v>
      </c>
      <c r="G108" s="193">
        <f>SUM(G$91:G107)</f>
        <v>0</v>
      </c>
      <c r="H108" s="193">
        <f>SUM(H$91:H107)</f>
        <v>0</v>
      </c>
      <c r="I108" s="193">
        <f>SUM(I$91:I107)</f>
        <v>0</v>
      </c>
      <c r="J108" s="193">
        <f>SUM(J$91:J107)</f>
        <v>48714082.789999999</v>
      </c>
      <c r="K108" s="197">
        <f>SUM(K$91:K107)</f>
        <v>2102455.5099999984</v>
      </c>
      <c r="L108" s="198">
        <f>SUM(L$91:L107)</f>
        <v>12615</v>
      </c>
      <c r="M108" s="195">
        <f>SUM(M$91:M107)</f>
        <v>90402111.299999997</v>
      </c>
      <c r="N108" s="195">
        <f>IFERROR(M108/L108,0)</f>
        <v>7166.23950059453</v>
      </c>
      <c r="O108" s="193">
        <f>SUM(O$91:O107)</f>
        <v>18974015.259999998</v>
      </c>
      <c r="P108" s="193">
        <f>SUM(P$91:P107)</f>
        <v>71428096.039999992</v>
      </c>
      <c r="Q108" s="193">
        <f>SUM(Q$91:Q107)</f>
        <v>0</v>
      </c>
      <c r="R108" s="193">
        <f>SUM(R$91:R107)</f>
        <v>0</v>
      </c>
      <c r="S108" s="193">
        <f>SUM(S$91:S107)</f>
        <v>0</v>
      </c>
      <c r="T108" s="193">
        <f>SUM(T$91:T107)</f>
        <v>50430051.200000003</v>
      </c>
      <c r="U108" s="197">
        <f>SUM(U$91:U107)</f>
        <v>1681069.96</v>
      </c>
      <c r="V108" s="198">
        <f>SUM(V$91:V107)</f>
        <v>12742</v>
      </c>
      <c r="W108" s="195">
        <f>SUM(W$91:W107)</f>
        <v>94260373</v>
      </c>
      <c r="X108" s="195">
        <f>IFERROR(W108/V108,0)</f>
        <v>7397.6120703186316</v>
      </c>
      <c r="Y108" s="193">
        <f>SUM(Y$91:Y107)</f>
        <v>20447395</v>
      </c>
      <c r="Z108" s="193">
        <f>SUM(Z$91:Z107)</f>
        <v>73812978</v>
      </c>
      <c r="AA108" s="193">
        <f>SUM(AA$91:AA107)</f>
        <v>0</v>
      </c>
      <c r="AB108" s="193">
        <f>SUM(AB$91:AB107)</f>
        <v>0</v>
      </c>
      <c r="AC108" s="193">
        <f>SUM(AC$91:AC107)</f>
        <v>0</v>
      </c>
      <c r="AD108" s="193">
        <f>SUM(AD$91:AD107)</f>
        <v>51100429</v>
      </c>
      <c r="AE108" s="197">
        <f>SUM(AE$91:AE107)</f>
        <v>1857251</v>
      </c>
      <c r="AF108" s="198">
        <f>SUM(AF$91:AF107)</f>
        <v>12979</v>
      </c>
      <c r="AG108" s="195">
        <f>SUM(AG$91:AG107)</f>
        <v>97632940</v>
      </c>
      <c r="AH108" s="195">
        <f>IFERROR(AG108/AF108,0)</f>
        <v>7522.3776870328993</v>
      </c>
      <c r="AI108" s="193">
        <f>SUM(AI$91:AI107)</f>
        <v>21040779</v>
      </c>
      <c r="AJ108" s="193">
        <f>SUM(AJ$91:AJ107)</f>
        <v>76592161</v>
      </c>
      <c r="AK108" s="193">
        <f>SUM(AK$91:AK107)</f>
        <v>0</v>
      </c>
      <c r="AL108" s="193">
        <f>SUM(AL$91:AL107)</f>
        <v>0</v>
      </c>
      <c r="AM108" s="193">
        <f>SUM(AM$91:AM107)</f>
        <v>0</v>
      </c>
      <c r="AN108" s="193">
        <f>SUM(AN$91:AN107)</f>
        <v>53390641</v>
      </c>
      <c r="AO108" s="197">
        <f>SUM(AO$91:AO107)</f>
        <v>1944782</v>
      </c>
      <c r="AP108" s="196">
        <f>SUM(AP$91:AP107)</f>
        <v>12669</v>
      </c>
      <c r="AQ108" s="195">
        <f>SUM(AQ$91:AQ107)</f>
        <v>96848776</v>
      </c>
      <c r="AR108" s="195">
        <f>IFERROR(AQ108/AP108,0)</f>
        <v>7644.5477938274526</v>
      </c>
      <c r="AS108" s="193">
        <f>SUM(AS$91:AS107)</f>
        <v>20508777</v>
      </c>
      <c r="AT108" s="193">
        <f>SUM(AT$91:AT107)</f>
        <v>76339999</v>
      </c>
      <c r="AU108" s="193">
        <f>SUM(AU$91:AU107)</f>
        <v>0</v>
      </c>
      <c r="AV108" s="193">
        <f>SUM(AV$91:AV107)</f>
        <v>0</v>
      </c>
      <c r="AW108" s="193">
        <f>SUM(AW$91:AW107)</f>
        <v>0</v>
      </c>
      <c r="AX108" s="193">
        <f>SUM(AX$91:AX107)</f>
        <v>53212069</v>
      </c>
      <c r="AY108" s="192">
        <f>SUM(AY$91:AY107)</f>
        <v>2011421</v>
      </c>
      <c r="AZ108" s="196">
        <f>SUM(AZ$91:AZ107)</f>
        <v>11803</v>
      </c>
      <c r="BA108" s="195">
        <f>SUM(BA$91:BA107)</f>
        <v>93716646</v>
      </c>
      <c r="BB108" s="195">
        <f>IFERROR(BA108/AZ108,0)</f>
        <v>7940.0699822079132</v>
      </c>
      <c r="BC108" s="193">
        <f>SUM(BC$91:BC107)</f>
        <v>19304472</v>
      </c>
      <c r="BD108" s="193">
        <f>SUM(BD$91:BD107)</f>
        <v>74412174</v>
      </c>
      <c r="BE108" s="193">
        <f>SUM(BE$91:BE107)</f>
        <v>0</v>
      </c>
      <c r="BF108" s="193">
        <f>SUM(BF$91:BF107)</f>
        <v>0</v>
      </c>
      <c r="BG108" s="193">
        <f>SUM(BG$91:BG107)</f>
        <v>0</v>
      </c>
      <c r="BH108" s="193">
        <f>SUM(BH$91:BH107)</f>
        <v>51279299</v>
      </c>
      <c r="BI108" s="192">
        <f>SUM(BI$91:BI107)</f>
        <v>1435639</v>
      </c>
      <c r="BJ108" s="196">
        <f>SUM(BJ$91:BJ107)</f>
        <v>12231</v>
      </c>
      <c r="BK108" s="195">
        <f>SUM(BK$91:BK107)</f>
        <v>96321842</v>
      </c>
      <c r="BL108" s="195">
        <f>IFERROR(BK108/BJ108,0)</f>
        <v>7875.2221404627589</v>
      </c>
      <c r="BM108" s="193">
        <f>SUM(BM$91:BM107)</f>
        <v>19976273</v>
      </c>
      <c r="BN108" s="193">
        <f>SUM(BN$91:BN107)</f>
        <v>76345569</v>
      </c>
      <c r="BO108" s="193">
        <f>SUM(BO$91:BO107)</f>
        <v>0</v>
      </c>
      <c r="BP108" s="193">
        <f>SUM(BP$91:BP107)</f>
        <v>0</v>
      </c>
      <c r="BQ108" s="193">
        <f>SUM(BQ$91:BQ107)</f>
        <v>0</v>
      </c>
      <c r="BR108" s="193">
        <f>SUM(BR$91:BR107)</f>
        <v>53457549</v>
      </c>
      <c r="BS108" s="192">
        <f>SUM(BS$91:BS107)</f>
        <v>1398050</v>
      </c>
      <c r="BT108" s="196">
        <f>SUM(BT$91:BT107)</f>
        <v>11918</v>
      </c>
      <c r="BU108" s="195">
        <f>SUM(BU$91:BU107)</f>
        <v>98953427</v>
      </c>
      <c r="BV108" s="195">
        <f>IFERROR(BU108/BT108,0)</f>
        <v>8302.8550931364316</v>
      </c>
      <c r="BW108" s="193">
        <f>SUM(BW$91:BW107)</f>
        <v>19655642</v>
      </c>
      <c r="BX108" s="193">
        <f>SUM(BX$91:BX107)</f>
        <v>79297785</v>
      </c>
      <c r="BY108" s="193">
        <f>SUM(BY$91:BY107)</f>
        <v>0</v>
      </c>
      <c r="BZ108" s="193">
        <f>SUM(BZ$91:BZ107)</f>
        <v>0</v>
      </c>
      <c r="CA108" s="193">
        <f>SUM(CA$91:CA107)</f>
        <v>0</v>
      </c>
      <c r="CB108" s="193">
        <f>SUM(CB$91:CB107)</f>
        <v>56380118</v>
      </c>
      <c r="CC108" s="192">
        <f>SUM(CC$91:CC107)</f>
        <v>1560697</v>
      </c>
    </row>
    <row r="109" spans="1:81" s="155" customFormat="1" ht="15.95" customHeight="1" x14ac:dyDescent="0.2">
      <c r="A109" s="203"/>
      <c r="B109" s="201"/>
      <c r="C109" s="195"/>
      <c r="D109" s="195"/>
      <c r="E109" s="200"/>
      <c r="F109" s="200"/>
      <c r="G109" s="200"/>
      <c r="H109" s="200"/>
      <c r="I109" s="200"/>
      <c r="J109" s="200"/>
      <c r="K109" s="197"/>
      <c r="L109" s="202"/>
      <c r="M109" s="195"/>
      <c r="N109" s="195"/>
      <c r="O109" s="200"/>
      <c r="P109" s="200"/>
      <c r="Q109" s="200"/>
      <c r="R109" s="200"/>
      <c r="S109" s="200"/>
      <c r="T109" s="200"/>
      <c r="U109" s="197"/>
      <c r="V109" s="202"/>
      <c r="W109" s="195"/>
      <c r="X109" s="195"/>
      <c r="Y109" s="200"/>
      <c r="Z109" s="200"/>
      <c r="AA109" s="200"/>
      <c r="AB109" s="200"/>
      <c r="AC109" s="200"/>
      <c r="AD109" s="200"/>
      <c r="AE109" s="197"/>
      <c r="AF109" s="202"/>
      <c r="AG109" s="195"/>
      <c r="AH109" s="195"/>
      <c r="AI109" s="200"/>
      <c r="AJ109" s="200"/>
      <c r="AK109" s="200"/>
      <c r="AL109" s="200"/>
      <c r="AM109" s="200"/>
      <c r="AN109" s="200"/>
      <c r="AO109" s="197"/>
      <c r="AP109" s="201"/>
      <c r="AQ109" s="195"/>
      <c r="AR109" s="195"/>
      <c r="AS109" s="200"/>
      <c r="AT109" s="200"/>
      <c r="AU109" s="200"/>
      <c r="AV109" s="200"/>
      <c r="AW109" s="200"/>
      <c r="AX109" s="200"/>
      <c r="AY109" s="192"/>
      <c r="AZ109" s="201"/>
      <c r="BA109" s="195"/>
      <c r="BB109" s="195"/>
      <c r="BC109" s="200"/>
      <c r="BD109" s="200"/>
      <c r="BE109" s="200"/>
      <c r="BF109" s="200"/>
      <c r="BG109" s="200"/>
      <c r="BH109" s="200"/>
      <c r="BI109" s="192"/>
      <c r="BJ109" s="201"/>
      <c r="BK109" s="195"/>
      <c r="BL109" s="195"/>
      <c r="BM109" s="200"/>
      <c r="BN109" s="200"/>
      <c r="BO109" s="200"/>
      <c r="BP109" s="200"/>
      <c r="BQ109" s="200"/>
      <c r="BR109" s="200"/>
      <c r="BS109" s="192"/>
      <c r="BT109" s="201"/>
      <c r="BU109" s="195"/>
      <c r="BV109" s="195"/>
      <c r="BW109" s="200"/>
      <c r="BX109" s="200"/>
      <c r="BY109" s="200"/>
      <c r="BZ109" s="200"/>
      <c r="CA109" s="200"/>
      <c r="CB109" s="200"/>
      <c r="CC109" s="192"/>
    </row>
    <row r="110" spans="1:81" s="155" customFormat="1" ht="15.95" customHeight="1" x14ac:dyDescent="0.2">
      <c r="A110" s="204" t="s">
        <v>120</v>
      </c>
      <c r="B110" s="196">
        <f>SUM(B108,B89)</f>
        <v>13432</v>
      </c>
      <c r="C110" s="195">
        <f>SUM(C108,C89)</f>
        <v>86269076.099999994</v>
      </c>
      <c r="D110" s="195">
        <f>IFERROR(C110/B110,0)</f>
        <v>6422.6530747468723</v>
      </c>
      <c r="E110" s="193">
        <f t="shared" ref="E110:M110" si="128">SUM(E108,E89)</f>
        <v>17987025.669999998</v>
      </c>
      <c r="F110" s="193">
        <f t="shared" si="128"/>
        <v>67210559.430000007</v>
      </c>
      <c r="G110" s="193">
        <f t="shared" si="128"/>
        <v>0</v>
      </c>
      <c r="H110" s="193">
        <f t="shared" si="128"/>
        <v>1071491</v>
      </c>
      <c r="I110" s="193">
        <f t="shared" si="128"/>
        <v>0</v>
      </c>
      <c r="J110" s="193">
        <f t="shared" si="128"/>
        <v>49603420.789999999</v>
      </c>
      <c r="K110" s="197">
        <f t="shared" si="128"/>
        <v>2102455.5099999984</v>
      </c>
      <c r="L110" s="198">
        <f t="shared" si="128"/>
        <v>13169</v>
      </c>
      <c r="M110" s="195">
        <f t="shared" si="128"/>
        <v>91428113.299999997</v>
      </c>
      <c r="N110" s="195">
        <f>IFERROR(M110/L110,0)</f>
        <v>6942.6769914192419</v>
      </c>
      <c r="O110" s="193">
        <f t="shared" ref="O110:W110" si="129">SUM(O108,O89)</f>
        <v>18974015.259999998</v>
      </c>
      <c r="P110" s="193">
        <f t="shared" si="129"/>
        <v>71428096.039999992</v>
      </c>
      <c r="Q110" s="193">
        <f t="shared" si="129"/>
        <v>0</v>
      </c>
      <c r="R110" s="193">
        <f t="shared" si="129"/>
        <v>1026002</v>
      </c>
      <c r="S110" s="193">
        <f t="shared" si="129"/>
        <v>0</v>
      </c>
      <c r="T110" s="193">
        <f t="shared" si="129"/>
        <v>51322672.200000003</v>
      </c>
      <c r="U110" s="197">
        <f t="shared" si="129"/>
        <v>1681069.96</v>
      </c>
      <c r="V110" s="198">
        <f t="shared" si="129"/>
        <v>13312</v>
      </c>
      <c r="W110" s="195">
        <f t="shared" si="129"/>
        <v>95295253</v>
      </c>
      <c r="X110" s="195">
        <f>IFERROR(W110/V110,0)</f>
        <v>7158.5977313701924</v>
      </c>
      <c r="Y110" s="193">
        <f t="shared" ref="Y110:AG110" si="130">SUM(Y108,Y89)</f>
        <v>20447395</v>
      </c>
      <c r="Z110" s="193">
        <f t="shared" si="130"/>
        <v>73812978</v>
      </c>
      <c r="AA110" s="193">
        <f t="shared" si="130"/>
        <v>0</v>
      </c>
      <c r="AB110" s="193">
        <f t="shared" si="130"/>
        <v>1034880</v>
      </c>
      <c r="AC110" s="193">
        <f t="shared" si="130"/>
        <v>0</v>
      </c>
      <c r="AD110" s="193">
        <f t="shared" si="130"/>
        <v>52011123</v>
      </c>
      <c r="AE110" s="197">
        <f t="shared" si="130"/>
        <v>1857251</v>
      </c>
      <c r="AF110" s="198">
        <f t="shared" si="130"/>
        <v>13537</v>
      </c>
      <c r="AG110" s="195">
        <f t="shared" si="130"/>
        <v>98667893</v>
      </c>
      <c r="AH110" s="195">
        <f>IFERROR(AG110/AF110,0)</f>
        <v>7288.7562236832382</v>
      </c>
      <c r="AI110" s="193">
        <f t="shared" ref="AI110:AQ110" si="131">SUM(AI108,AI89)</f>
        <v>21040779</v>
      </c>
      <c r="AJ110" s="193">
        <f t="shared" si="131"/>
        <v>76592161</v>
      </c>
      <c r="AK110" s="193">
        <f t="shared" si="131"/>
        <v>0</v>
      </c>
      <c r="AL110" s="193">
        <f t="shared" si="131"/>
        <v>1034953</v>
      </c>
      <c r="AM110" s="193">
        <f t="shared" si="131"/>
        <v>0</v>
      </c>
      <c r="AN110" s="193">
        <f t="shared" si="131"/>
        <v>54280701</v>
      </c>
      <c r="AO110" s="197">
        <f t="shared" si="131"/>
        <v>1944782</v>
      </c>
      <c r="AP110" s="196">
        <f t="shared" si="131"/>
        <v>13230</v>
      </c>
      <c r="AQ110" s="195">
        <f t="shared" si="131"/>
        <v>97881015</v>
      </c>
      <c r="AR110" s="195">
        <f>IFERROR(AQ110/AP110,0)</f>
        <v>7398.4138321995461</v>
      </c>
      <c r="AS110" s="193">
        <f t="shared" ref="AS110:BA110" si="132">SUM(AS108,AS89)</f>
        <v>20508777</v>
      </c>
      <c r="AT110" s="193">
        <f t="shared" si="132"/>
        <v>76339999</v>
      </c>
      <c r="AU110" s="193">
        <f t="shared" si="132"/>
        <v>0</v>
      </c>
      <c r="AV110" s="193">
        <f t="shared" si="132"/>
        <v>1032239</v>
      </c>
      <c r="AW110" s="193">
        <f t="shared" si="132"/>
        <v>0</v>
      </c>
      <c r="AX110" s="193">
        <f t="shared" si="132"/>
        <v>54079150</v>
      </c>
      <c r="AY110" s="192">
        <f t="shared" si="132"/>
        <v>2011421</v>
      </c>
      <c r="AZ110" s="196">
        <f t="shared" si="132"/>
        <v>12243</v>
      </c>
      <c r="BA110" s="195">
        <f t="shared" si="132"/>
        <v>94493100</v>
      </c>
      <c r="BB110" s="195">
        <f>IFERROR(BA110/AZ110,0)</f>
        <v>7718.132810585641</v>
      </c>
      <c r="BC110" s="193">
        <f t="shared" ref="BC110:BK110" si="133">SUM(BC108,BC89)</f>
        <v>19304472</v>
      </c>
      <c r="BD110" s="193">
        <f t="shared" si="133"/>
        <v>74412174</v>
      </c>
      <c r="BE110" s="193">
        <f t="shared" si="133"/>
        <v>0</v>
      </c>
      <c r="BF110" s="193">
        <f t="shared" si="133"/>
        <v>776454</v>
      </c>
      <c r="BG110" s="193">
        <f t="shared" si="133"/>
        <v>0</v>
      </c>
      <c r="BH110" s="193">
        <f t="shared" si="133"/>
        <v>51939285</v>
      </c>
      <c r="BI110" s="192">
        <f t="shared" si="133"/>
        <v>1435639</v>
      </c>
      <c r="BJ110" s="196">
        <f t="shared" si="133"/>
        <v>12692</v>
      </c>
      <c r="BK110" s="195">
        <f t="shared" si="133"/>
        <v>97185672</v>
      </c>
      <c r="BL110" s="195">
        <f>IFERROR(BK110/BJ110,0)</f>
        <v>7657.2385754806173</v>
      </c>
      <c r="BM110" s="193">
        <f t="shared" ref="BM110:BU110" si="134">SUM(BM108,BM89)</f>
        <v>19976273</v>
      </c>
      <c r="BN110" s="193">
        <f t="shared" si="134"/>
        <v>76345569</v>
      </c>
      <c r="BO110" s="193">
        <f t="shared" si="134"/>
        <v>0</v>
      </c>
      <c r="BP110" s="193">
        <f t="shared" si="134"/>
        <v>863830</v>
      </c>
      <c r="BQ110" s="193">
        <f t="shared" si="134"/>
        <v>0</v>
      </c>
      <c r="BR110" s="193">
        <f t="shared" si="134"/>
        <v>54191804</v>
      </c>
      <c r="BS110" s="192">
        <f t="shared" si="134"/>
        <v>1398050</v>
      </c>
      <c r="BT110" s="196">
        <f t="shared" si="134"/>
        <v>12314</v>
      </c>
      <c r="BU110" s="195">
        <f t="shared" si="134"/>
        <v>99906790</v>
      </c>
      <c r="BV110" s="195">
        <f>IFERROR(BU110/BT110,0)</f>
        <v>8113.2686373233719</v>
      </c>
      <c r="BW110" s="193">
        <f t="shared" ref="BW110:CC110" si="135">SUM(BW108,BW89)</f>
        <v>19655642</v>
      </c>
      <c r="BX110" s="193">
        <f t="shared" si="135"/>
        <v>79297785</v>
      </c>
      <c r="BY110" s="193">
        <f t="shared" si="135"/>
        <v>0</v>
      </c>
      <c r="BZ110" s="193">
        <f t="shared" si="135"/>
        <v>953363</v>
      </c>
      <c r="CA110" s="193">
        <f t="shared" si="135"/>
        <v>0</v>
      </c>
      <c r="CB110" s="193">
        <f t="shared" si="135"/>
        <v>57188570</v>
      </c>
      <c r="CC110" s="192">
        <f t="shared" si="135"/>
        <v>1560697</v>
      </c>
    </row>
    <row r="111" spans="1:81" ht="15.95" customHeight="1" x14ac:dyDescent="0.2">
      <c r="A111" s="203"/>
      <c r="B111" s="201"/>
      <c r="C111" s="195"/>
      <c r="D111" s="195"/>
      <c r="E111" s="200"/>
      <c r="F111" s="200"/>
      <c r="G111" s="200"/>
      <c r="H111" s="200"/>
      <c r="I111" s="200"/>
      <c r="J111" s="200"/>
      <c r="K111" s="208"/>
      <c r="L111" s="209"/>
      <c r="M111" s="195"/>
      <c r="N111" s="195"/>
      <c r="O111" s="206"/>
      <c r="P111" s="206"/>
      <c r="Q111" s="206"/>
      <c r="R111" s="206"/>
      <c r="S111" s="206"/>
      <c r="T111" s="206"/>
      <c r="U111" s="208"/>
      <c r="V111" s="209"/>
      <c r="W111" s="195"/>
      <c r="X111" s="195"/>
      <c r="Y111" s="206"/>
      <c r="Z111" s="206"/>
      <c r="AA111" s="206"/>
      <c r="AB111" s="206"/>
      <c r="AC111" s="206"/>
      <c r="AD111" s="206"/>
      <c r="AE111" s="208"/>
      <c r="AF111" s="209"/>
      <c r="AG111" s="195"/>
      <c r="AH111" s="195"/>
      <c r="AI111" s="206"/>
      <c r="AJ111" s="206"/>
      <c r="AK111" s="206"/>
      <c r="AL111" s="206"/>
      <c r="AM111" s="206"/>
      <c r="AN111" s="206"/>
      <c r="AO111" s="208"/>
      <c r="AP111" s="207"/>
      <c r="AQ111" s="195"/>
      <c r="AR111" s="195"/>
      <c r="AS111" s="206"/>
      <c r="AT111" s="206"/>
      <c r="AU111" s="206"/>
      <c r="AV111" s="206"/>
      <c r="AW111" s="206"/>
      <c r="AX111" s="206"/>
      <c r="AY111" s="205"/>
      <c r="AZ111" s="207"/>
      <c r="BA111" s="195"/>
      <c r="BB111" s="195"/>
      <c r="BC111" s="206"/>
      <c r="BD111" s="206"/>
      <c r="BE111" s="206"/>
      <c r="BF111" s="206"/>
      <c r="BG111" s="206"/>
      <c r="BH111" s="206"/>
      <c r="BI111" s="205"/>
      <c r="BJ111" s="207"/>
      <c r="BK111" s="195"/>
      <c r="BL111" s="195"/>
      <c r="BM111" s="206"/>
      <c r="BN111" s="206"/>
      <c r="BO111" s="206"/>
      <c r="BP111" s="206"/>
      <c r="BQ111" s="206"/>
      <c r="BR111" s="206"/>
      <c r="BS111" s="205"/>
      <c r="BT111" s="207"/>
      <c r="BU111" s="195"/>
      <c r="BV111" s="195"/>
      <c r="BW111" s="206"/>
      <c r="BX111" s="206"/>
      <c r="BY111" s="206"/>
      <c r="BZ111" s="206"/>
      <c r="CA111" s="206"/>
      <c r="CB111" s="206"/>
      <c r="CC111" s="205"/>
    </row>
    <row r="112" spans="1:81" ht="15.95" customHeight="1" x14ac:dyDescent="0.25">
      <c r="A112" s="218" t="s">
        <v>119</v>
      </c>
      <c r="B112" s="201"/>
      <c r="C112" s="195"/>
      <c r="D112" s="195"/>
      <c r="E112" s="200"/>
      <c r="F112" s="200"/>
      <c r="G112" s="200"/>
      <c r="H112" s="200"/>
      <c r="I112" s="200"/>
      <c r="J112" s="200"/>
      <c r="K112" s="208"/>
      <c r="L112" s="209"/>
      <c r="M112" s="195"/>
      <c r="N112" s="195"/>
      <c r="O112" s="206"/>
      <c r="P112" s="206"/>
      <c r="Q112" s="206"/>
      <c r="R112" s="206"/>
      <c r="S112" s="206"/>
      <c r="T112" s="206"/>
      <c r="U112" s="208"/>
      <c r="V112" s="209"/>
      <c r="W112" s="195"/>
      <c r="X112" s="195"/>
      <c r="Y112" s="206"/>
      <c r="Z112" s="206"/>
      <c r="AA112" s="206"/>
      <c r="AB112" s="206"/>
      <c r="AC112" s="206"/>
      <c r="AD112" s="206"/>
      <c r="AE112" s="208"/>
      <c r="AF112" s="209"/>
      <c r="AG112" s="195"/>
      <c r="AH112" s="195"/>
      <c r="AI112" s="206"/>
      <c r="AJ112" s="206"/>
      <c r="AK112" s="206"/>
      <c r="AL112" s="206"/>
      <c r="AM112" s="206"/>
      <c r="AN112" s="206"/>
      <c r="AO112" s="208"/>
      <c r="AP112" s="207"/>
      <c r="AQ112" s="195"/>
      <c r="AR112" s="195"/>
      <c r="AS112" s="206"/>
      <c r="AT112" s="206"/>
      <c r="AU112" s="206"/>
      <c r="AV112" s="206"/>
      <c r="AW112" s="206"/>
      <c r="AX112" s="206"/>
      <c r="AY112" s="205"/>
      <c r="AZ112" s="207"/>
      <c r="BA112" s="195"/>
      <c r="BB112" s="195"/>
      <c r="BC112" s="206"/>
      <c r="BD112" s="206"/>
      <c r="BE112" s="206"/>
      <c r="BF112" s="206"/>
      <c r="BG112" s="206"/>
      <c r="BH112" s="206"/>
      <c r="BI112" s="205"/>
      <c r="BJ112" s="207"/>
      <c r="BK112" s="195"/>
      <c r="BL112" s="195"/>
      <c r="BM112" s="206"/>
      <c r="BN112" s="206"/>
      <c r="BO112" s="206"/>
      <c r="BP112" s="206"/>
      <c r="BQ112" s="206"/>
      <c r="BR112" s="206"/>
      <c r="BS112" s="205"/>
      <c r="BT112" s="207"/>
      <c r="BU112" s="195"/>
      <c r="BV112" s="195"/>
      <c r="BW112" s="206"/>
      <c r="BX112" s="206"/>
      <c r="BY112" s="206"/>
      <c r="BZ112" s="206"/>
      <c r="CA112" s="206"/>
      <c r="CB112" s="206"/>
      <c r="CC112" s="205"/>
    </row>
    <row r="113" spans="1:81" s="155" customFormat="1" ht="15.95" customHeight="1" x14ac:dyDescent="0.2">
      <c r="A113" s="216" t="s">
        <v>118</v>
      </c>
      <c r="B113" s="201"/>
      <c r="C113" s="195">
        <f t="shared" ref="C113:C127" si="136">SUM(E113:I113)</f>
        <v>0</v>
      </c>
      <c r="D113" s="195">
        <f t="shared" ref="D113:D127" si="137">IFERROR(C113/B113,0)</f>
        <v>0</v>
      </c>
      <c r="E113" s="200"/>
      <c r="F113" s="200"/>
      <c r="G113" s="200"/>
      <c r="H113" s="200"/>
      <c r="I113" s="200"/>
      <c r="J113" s="200"/>
      <c r="K113" s="197">
        <f t="shared" ref="K113:K127" si="138">IF(J113=0,0,(IF(E113&lt;=J113,E113,J113)))</f>
        <v>0</v>
      </c>
      <c r="L113" s="202">
        <v>944</v>
      </c>
      <c r="M113" s="195">
        <f t="shared" ref="M113:M127" si="139">SUM(O113:S113)</f>
        <v>10674295</v>
      </c>
      <c r="N113" s="195">
        <f t="shared" ref="N113:N127" si="140">IFERROR(M113/L113,0)</f>
        <v>11307.515889830509</v>
      </c>
      <c r="O113" s="200">
        <v>0</v>
      </c>
      <c r="P113" s="200">
        <v>0</v>
      </c>
      <c r="Q113" s="200">
        <v>0</v>
      </c>
      <c r="R113" s="200">
        <v>0</v>
      </c>
      <c r="S113" s="200">
        <v>10674295</v>
      </c>
      <c r="T113" s="200">
        <v>6183274</v>
      </c>
      <c r="U113" s="197">
        <f t="shared" ref="U113:U127" si="141">IF(T113=0,0,(IF(O113&lt;=T113,O113,T113)))</f>
        <v>0</v>
      </c>
      <c r="V113" s="202">
        <v>1081</v>
      </c>
      <c r="W113" s="195">
        <f t="shared" ref="W113:W127" si="142">SUM(Y113:AC113)</f>
        <v>12089490</v>
      </c>
      <c r="X113" s="195">
        <f t="shared" ref="X113:X127" si="143">IFERROR(W113/V113,0)</f>
        <v>11183.617021276596</v>
      </c>
      <c r="Y113" s="200">
        <v>0</v>
      </c>
      <c r="Z113" s="200">
        <v>0</v>
      </c>
      <c r="AA113" s="200">
        <v>0</v>
      </c>
      <c r="AB113" s="200">
        <v>0</v>
      </c>
      <c r="AC113" s="200">
        <v>12089490</v>
      </c>
      <c r="AD113" s="200">
        <v>6813204</v>
      </c>
      <c r="AE113" s="197">
        <f t="shared" ref="AE113:AE127" si="144">IF(AD113=0,0,(IF(Y113&lt;=AD113,Y113,AD113)))</f>
        <v>0</v>
      </c>
      <c r="AF113" s="202">
        <v>1143</v>
      </c>
      <c r="AG113" s="195">
        <f t="shared" ref="AG113:AG127" si="145">SUM(AI113:AM113)</f>
        <v>13731304</v>
      </c>
      <c r="AH113" s="195">
        <f t="shared" ref="AH113:AH127" si="146">IFERROR(AG113/AF113,0)</f>
        <v>12013.389326334209</v>
      </c>
      <c r="AI113" s="200">
        <v>0</v>
      </c>
      <c r="AJ113" s="200">
        <v>0</v>
      </c>
      <c r="AK113" s="200">
        <v>0</v>
      </c>
      <c r="AL113" s="200">
        <v>0</v>
      </c>
      <c r="AM113" s="200">
        <v>13731304</v>
      </c>
      <c r="AN113" s="200">
        <v>7386352</v>
      </c>
      <c r="AO113" s="197">
        <f t="shared" ref="AO113:AO127" si="147">IF(AN113=0,0,(IF(AI113&lt;=AN113,AI113,AN113)))</f>
        <v>0</v>
      </c>
      <c r="AP113" s="201">
        <v>1210</v>
      </c>
      <c r="AQ113" s="195">
        <f t="shared" ref="AQ113:AQ127" si="148">SUM(AS113:AW113)</f>
        <v>15466561</v>
      </c>
      <c r="AR113" s="195">
        <f t="shared" ref="AR113:AR127" si="149">IFERROR(AQ113/AP113,0)</f>
        <v>12782.281818181818</v>
      </c>
      <c r="AS113" s="200"/>
      <c r="AT113" s="200"/>
      <c r="AU113" s="200"/>
      <c r="AV113" s="200"/>
      <c r="AW113" s="200">
        <v>15466561</v>
      </c>
      <c r="AX113" s="200">
        <v>8101250</v>
      </c>
      <c r="AY113" s="192">
        <f t="shared" ref="AY113:AY127" si="150">IF(AX113=0,0,(IF(AS113&lt;=AX113,AS113,AX113)))</f>
        <v>0</v>
      </c>
      <c r="AZ113" s="201">
        <v>1116</v>
      </c>
      <c r="BA113" s="195">
        <f t="shared" ref="BA113:BA127" si="151">SUM(BC113:BG113)</f>
        <v>14733571</v>
      </c>
      <c r="BB113" s="195">
        <f t="shared" ref="BB113:BB127" si="152">IFERROR(BA113/AZ113,0)</f>
        <v>13202.124551971327</v>
      </c>
      <c r="BC113" s="200"/>
      <c r="BD113" s="200"/>
      <c r="BE113" s="200"/>
      <c r="BF113" s="200"/>
      <c r="BG113" s="200">
        <v>14733571</v>
      </c>
      <c r="BH113" s="200">
        <v>7163020</v>
      </c>
      <c r="BI113" s="192">
        <f t="shared" ref="BI113:BI127" si="153">IF(BH113=0,0,(IF(BC113&lt;=BH113,BC113,BH113)))</f>
        <v>0</v>
      </c>
      <c r="BJ113" s="201">
        <v>1061</v>
      </c>
      <c r="BK113" s="195">
        <f t="shared" ref="BK113:BK127" si="154">SUM(BM113:BQ113)</f>
        <v>14001047</v>
      </c>
      <c r="BL113" s="195">
        <f t="shared" ref="BL113:BL127" si="155">IFERROR(BK113/BJ113,0)</f>
        <v>13196.085768143261</v>
      </c>
      <c r="BM113" s="200"/>
      <c r="BN113" s="200"/>
      <c r="BO113" s="200"/>
      <c r="BP113" s="200"/>
      <c r="BQ113" s="200">
        <v>14001047</v>
      </c>
      <c r="BR113" s="200">
        <v>6724130</v>
      </c>
      <c r="BS113" s="192">
        <f t="shared" ref="BS113:BS127" si="156">IF(BR113=0,0,(IF(BM113&lt;=BR113,BM113,BR113)))</f>
        <v>0</v>
      </c>
      <c r="BT113" s="213">
        <v>1078</v>
      </c>
      <c r="BU113" s="195">
        <f t="shared" ref="BU113:BU127" si="157">SUM(BW113:CA113)</f>
        <v>15059713</v>
      </c>
      <c r="BV113" s="195">
        <f t="shared" ref="BV113:BV127" si="158">IFERROR(BU113/BT113,0)</f>
        <v>13970.049165120594</v>
      </c>
      <c r="BW113" s="215"/>
      <c r="BX113" s="215"/>
      <c r="BY113" s="215"/>
      <c r="BZ113" s="215"/>
      <c r="CA113" s="215">
        <v>15059713</v>
      </c>
      <c r="CB113" s="215">
        <v>6970539</v>
      </c>
      <c r="CC113" s="211">
        <f t="shared" ref="CC113:CC127" si="159">IF(CB113=0,0,(IF(BW113&lt;=CB113,BW113,CB113)))</f>
        <v>0</v>
      </c>
    </row>
    <row r="114" spans="1:81" s="155" customFormat="1" ht="15.95" customHeight="1" x14ac:dyDescent="0.2">
      <c r="A114" s="216" t="s">
        <v>117</v>
      </c>
      <c r="B114" s="201"/>
      <c r="C114" s="195">
        <f t="shared" si="136"/>
        <v>0</v>
      </c>
      <c r="D114" s="195">
        <f t="shared" si="137"/>
        <v>0</v>
      </c>
      <c r="E114" s="200"/>
      <c r="F114" s="200"/>
      <c r="G114" s="200"/>
      <c r="H114" s="200"/>
      <c r="I114" s="200"/>
      <c r="J114" s="200"/>
      <c r="K114" s="197">
        <f t="shared" si="138"/>
        <v>0</v>
      </c>
      <c r="L114" s="202">
        <v>4134</v>
      </c>
      <c r="M114" s="195">
        <f t="shared" si="139"/>
        <v>20567479</v>
      </c>
      <c r="N114" s="195">
        <f t="shared" si="140"/>
        <v>4975.2005321722299</v>
      </c>
      <c r="O114" s="200">
        <v>5340810.99</v>
      </c>
      <c r="P114" s="200">
        <v>0</v>
      </c>
      <c r="Q114" s="200">
        <v>0</v>
      </c>
      <c r="R114" s="200">
        <v>0</v>
      </c>
      <c r="S114" s="200">
        <v>15226668.01</v>
      </c>
      <c r="T114" s="200">
        <v>18956464</v>
      </c>
      <c r="U114" s="197">
        <f t="shared" si="141"/>
        <v>5340810.99</v>
      </c>
      <c r="V114" s="202">
        <v>4420</v>
      </c>
      <c r="W114" s="195">
        <f t="shared" si="142"/>
        <v>21797730</v>
      </c>
      <c r="X114" s="195">
        <f t="shared" si="143"/>
        <v>4931.6131221719461</v>
      </c>
      <c r="Y114" s="200">
        <v>5671529</v>
      </c>
      <c r="Z114" s="200">
        <v>0</v>
      </c>
      <c r="AA114" s="200">
        <v>0</v>
      </c>
      <c r="AB114" s="200">
        <v>0</v>
      </c>
      <c r="AC114" s="200">
        <v>16126201</v>
      </c>
      <c r="AD114" s="200">
        <v>20312306</v>
      </c>
      <c r="AE114" s="197">
        <f t="shared" si="144"/>
        <v>5671529</v>
      </c>
      <c r="AF114" s="202">
        <v>4355</v>
      </c>
      <c r="AG114" s="195">
        <f t="shared" si="145"/>
        <v>27518214</v>
      </c>
      <c r="AH114" s="195">
        <f t="shared" si="146"/>
        <v>6318.7632606199768</v>
      </c>
      <c r="AI114" s="200">
        <v>5583994</v>
      </c>
      <c r="AJ114" s="200">
        <v>0</v>
      </c>
      <c r="AK114" s="200">
        <v>0</v>
      </c>
      <c r="AL114" s="200">
        <v>0</v>
      </c>
      <c r="AM114" s="200">
        <f>27518214-AI114</f>
        <v>21934220</v>
      </c>
      <c r="AN114" s="200">
        <v>20049134</v>
      </c>
      <c r="AO114" s="197">
        <f t="shared" si="147"/>
        <v>5583994</v>
      </c>
      <c r="AP114" s="201">
        <v>4383</v>
      </c>
      <c r="AQ114" s="195">
        <f t="shared" si="148"/>
        <v>26605866</v>
      </c>
      <c r="AR114" s="195">
        <f t="shared" si="149"/>
        <v>6070.2409308692677</v>
      </c>
      <c r="AS114" s="200">
        <v>4685019</v>
      </c>
      <c r="AT114" s="200"/>
      <c r="AU114" s="200"/>
      <c r="AV114" s="200"/>
      <c r="AW114" s="200">
        <v>21920847</v>
      </c>
      <c r="AX114" s="200">
        <v>19776700</v>
      </c>
      <c r="AY114" s="192">
        <f t="shared" si="150"/>
        <v>4685019</v>
      </c>
      <c r="AZ114" s="201">
        <v>4007</v>
      </c>
      <c r="BA114" s="195">
        <f t="shared" si="151"/>
        <v>28251813</v>
      </c>
      <c r="BB114" s="195">
        <f t="shared" si="152"/>
        <v>7050.6146743199397</v>
      </c>
      <c r="BC114" s="200">
        <v>6888179</v>
      </c>
      <c r="BD114" s="200"/>
      <c r="BE114" s="200"/>
      <c r="BF114" s="200"/>
      <c r="BG114" s="200">
        <v>21363634</v>
      </c>
      <c r="BH114" s="200">
        <v>19083973</v>
      </c>
      <c r="BI114" s="192">
        <f t="shared" si="153"/>
        <v>6888179</v>
      </c>
      <c r="BJ114" s="201">
        <v>4104</v>
      </c>
      <c r="BK114" s="195">
        <f t="shared" si="154"/>
        <v>27002710</v>
      </c>
      <c r="BL114" s="195">
        <f t="shared" si="155"/>
        <v>6579.6076998050685</v>
      </c>
      <c r="BM114" s="200">
        <v>5833056</v>
      </c>
      <c r="BN114" s="200"/>
      <c r="BO114" s="200"/>
      <c r="BP114" s="200"/>
      <c r="BQ114" s="200">
        <v>21169654</v>
      </c>
      <c r="BR114" s="200">
        <v>18820505</v>
      </c>
      <c r="BS114" s="192">
        <f t="shared" si="156"/>
        <v>5833056</v>
      </c>
      <c r="BT114" s="213">
        <v>4020</v>
      </c>
      <c r="BU114" s="195">
        <f t="shared" si="157"/>
        <v>26356296</v>
      </c>
      <c r="BV114" s="195">
        <f t="shared" si="158"/>
        <v>6556.2925373134331</v>
      </c>
      <c r="BW114" s="215">
        <v>5680220</v>
      </c>
      <c r="BX114" s="215"/>
      <c r="BY114" s="215"/>
      <c r="BZ114" s="215"/>
      <c r="CA114" s="215">
        <v>20676076</v>
      </c>
      <c r="CB114" s="215">
        <v>18305451</v>
      </c>
      <c r="CC114" s="211">
        <f t="shared" si="159"/>
        <v>5680220</v>
      </c>
    </row>
    <row r="115" spans="1:81" s="155" customFormat="1" ht="15.95" customHeight="1" x14ac:dyDescent="0.2">
      <c r="A115" s="216" t="s">
        <v>116</v>
      </c>
      <c r="B115" s="201">
        <v>27</v>
      </c>
      <c r="C115" s="195">
        <f t="shared" si="136"/>
        <v>72016</v>
      </c>
      <c r="D115" s="195">
        <f t="shared" si="137"/>
        <v>2667.2592592592591</v>
      </c>
      <c r="E115" s="200">
        <v>0</v>
      </c>
      <c r="F115" s="200">
        <v>0</v>
      </c>
      <c r="G115" s="200">
        <v>72016</v>
      </c>
      <c r="H115" s="200">
        <v>0</v>
      </c>
      <c r="I115" s="200">
        <v>0</v>
      </c>
      <c r="J115" s="200">
        <v>72016</v>
      </c>
      <c r="K115" s="197">
        <f t="shared" si="138"/>
        <v>0</v>
      </c>
      <c r="L115" s="202">
        <v>23</v>
      </c>
      <c r="M115" s="195">
        <f t="shared" si="139"/>
        <v>53426</v>
      </c>
      <c r="N115" s="195">
        <f t="shared" si="140"/>
        <v>2322.8695652173915</v>
      </c>
      <c r="O115" s="200">
        <v>0</v>
      </c>
      <c r="P115" s="200">
        <v>0</v>
      </c>
      <c r="Q115" s="200">
        <v>53426</v>
      </c>
      <c r="R115" s="200">
        <v>0</v>
      </c>
      <c r="S115" s="200">
        <v>0</v>
      </c>
      <c r="T115" s="200">
        <v>0</v>
      </c>
      <c r="U115" s="197">
        <f t="shared" si="141"/>
        <v>0</v>
      </c>
      <c r="V115" s="202">
        <v>24</v>
      </c>
      <c r="W115" s="195">
        <f t="shared" si="142"/>
        <v>58912</v>
      </c>
      <c r="X115" s="195">
        <f t="shared" si="143"/>
        <v>2454.6666666666665</v>
      </c>
      <c r="Y115" s="200">
        <v>0</v>
      </c>
      <c r="Z115" s="200">
        <v>0</v>
      </c>
      <c r="AA115" s="200">
        <v>58912</v>
      </c>
      <c r="AB115" s="200">
        <v>0</v>
      </c>
      <c r="AC115" s="200">
        <v>0</v>
      </c>
      <c r="AD115" s="200">
        <v>0</v>
      </c>
      <c r="AE115" s="197">
        <f t="shared" si="144"/>
        <v>0</v>
      </c>
      <c r="AF115" s="202">
        <v>31</v>
      </c>
      <c r="AG115" s="195">
        <f t="shared" si="145"/>
        <v>160893</v>
      </c>
      <c r="AH115" s="195">
        <f t="shared" si="146"/>
        <v>5190.0967741935483</v>
      </c>
      <c r="AI115" s="200">
        <v>0</v>
      </c>
      <c r="AJ115" s="200">
        <v>0</v>
      </c>
      <c r="AK115" s="200">
        <v>160893</v>
      </c>
      <c r="AL115" s="200">
        <v>0</v>
      </c>
      <c r="AM115" s="200">
        <v>0</v>
      </c>
      <c r="AN115" s="200">
        <v>160893</v>
      </c>
      <c r="AO115" s="197">
        <f t="shared" si="147"/>
        <v>0</v>
      </c>
      <c r="AP115" s="201">
        <v>19</v>
      </c>
      <c r="AQ115" s="195">
        <f t="shared" si="148"/>
        <v>57268</v>
      </c>
      <c r="AR115" s="195">
        <f t="shared" si="149"/>
        <v>3014.1052631578946</v>
      </c>
      <c r="AS115" s="200"/>
      <c r="AT115" s="200"/>
      <c r="AU115" s="200">
        <v>57268</v>
      </c>
      <c r="AV115" s="200"/>
      <c r="AW115" s="200"/>
      <c r="AX115" s="200">
        <v>57268</v>
      </c>
      <c r="AY115" s="192">
        <f t="shared" si="150"/>
        <v>0</v>
      </c>
      <c r="AZ115" s="201">
        <v>14</v>
      </c>
      <c r="BA115" s="195">
        <f t="shared" si="151"/>
        <v>47791</v>
      </c>
      <c r="BB115" s="195">
        <f t="shared" si="152"/>
        <v>3413.6428571428573</v>
      </c>
      <c r="BC115" s="200"/>
      <c r="BD115" s="200"/>
      <c r="BE115" s="200">
        <v>47791</v>
      </c>
      <c r="BF115" s="200"/>
      <c r="BG115" s="200"/>
      <c r="BH115" s="200">
        <v>47791</v>
      </c>
      <c r="BI115" s="192">
        <f t="shared" si="153"/>
        <v>0</v>
      </c>
      <c r="BJ115" s="201">
        <v>8</v>
      </c>
      <c r="BK115" s="195">
        <f t="shared" si="154"/>
        <v>31579</v>
      </c>
      <c r="BL115" s="195">
        <f t="shared" si="155"/>
        <v>3947.375</v>
      </c>
      <c r="BM115" s="200"/>
      <c r="BO115" s="200">
        <v>31579</v>
      </c>
      <c r="BP115" s="200"/>
      <c r="BQ115" s="200"/>
      <c r="BR115" s="200">
        <v>31579</v>
      </c>
      <c r="BS115" s="192">
        <f t="shared" si="156"/>
        <v>0</v>
      </c>
      <c r="BT115" s="213">
        <v>16</v>
      </c>
      <c r="BU115" s="195">
        <f t="shared" si="157"/>
        <v>69373</v>
      </c>
      <c r="BV115" s="195">
        <f t="shared" si="158"/>
        <v>4335.8125</v>
      </c>
      <c r="BW115" s="215"/>
      <c r="BX115" s="215"/>
      <c r="BY115" s="215">
        <v>69373</v>
      </c>
      <c r="BZ115" s="215"/>
      <c r="CA115" s="215"/>
      <c r="CB115" s="215">
        <v>69373</v>
      </c>
      <c r="CC115" s="211">
        <f t="shared" si="159"/>
        <v>0</v>
      </c>
    </row>
    <row r="116" spans="1:81" s="155" customFormat="1" ht="15.95" customHeight="1" x14ac:dyDescent="0.2">
      <c r="A116" s="216" t="s">
        <v>115</v>
      </c>
      <c r="B116" s="201">
        <v>8150</v>
      </c>
      <c r="C116" s="195">
        <f t="shared" si="136"/>
        <v>42742889</v>
      </c>
      <c r="D116" s="195">
        <f t="shared" si="137"/>
        <v>5244.5262576687119</v>
      </c>
      <c r="E116" s="200">
        <v>0</v>
      </c>
      <c r="F116" s="200">
        <v>0</v>
      </c>
      <c r="G116" s="200">
        <v>0</v>
      </c>
      <c r="H116" s="200">
        <v>42742889</v>
      </c>
      <c r="I116" s="200">
        <v>0</v>
      </c>
      <c r="J116" s="200">
        <v>30595699</v>
      </c>
      <c r="K116" s="197">
        <f t="shared" si="138"/>
        <v>0</v>
      </c>
      <c r="L116" s="202">
        <v>8442</v>
      </c>
      <c r="M116" s="195">
        <f t="shared" si="139"/>
        <v>43350114</v>
      </c>
      <c r="N116" s="195">
        <f t="shared" si="140"/>
        <v>5135.052594171997</v>
      </c>
      <c r="O116" s="200">
        <v>0</v>
      </c>
      <c r="P116" s="200">
        <v>0</v>
      </c>
      <c r="Q116" s="200">
        <v>0</v>
      </c>
      <c r="R116" s="200">
        <v>43350114</v>
      </c>
      <c r="S116" s="200">
        <v>0</v>
      </c>
      <c r="T116" s="200">
        <v>30618429</v>
      </c>
      <c r="U116" s="197">
        <f t="shared" si="141"/>
        <v>0</v>
      </c>
      <c r="V116" s="202">
        <v>8420</v>
      </c>
      <c r="W116" s="195">
        <f t="shared" si="142"/>
        <v>42746823</v>
      </c>
      <c r="X116" s="195">
        <f t="shared" si="143"/>
        <v>5076.819833729216</v>
      </c>
      <c r="Y116" s="200">
        <v>0</v>
      </c>
      <c r="Z116" s="200">
        <v>0</v>
      </c>
      <c r="AA116" s="200">
        <v>0</v>
      </c>
      <c r="AB116" s="200">
        <v>42746823</v>
      </c>
      <c r="AC116" s="200">
        <v>0</v>
      </c>
      <c r="AD116" s="200">
        <v>29364228</v>
      </c>
      <c r="AE116" s="197">
        <f t="shared" si="144"/>
        <v>0</v>
      </c>
      <c r="AF116" s="202">
        <v>8168</v>
      </c>
      <c r="AG116" s="195">
        <f t="shared" si="145"/>
        <v>41962046</v>
      </c>
      <c r="AH116" s="195">
        <f t="shared" si="146"/>
        <v>5137.3709598432906</v>
      </c>
      <c r="AI116" s="200">
        <v>0</v>
      </c>
      <c r="AJ116" s="200">
        <v>0</v>
      </c>
      <c r="AK116" s="200">
        <v>0</v>
      </c>
      <c r="AL116" s="200">
        <v>41962046</v>
      </c>
      <c r="AM116" s="200">
        <v>0</v>
      </c>
      <c r="AN116" s="200">
        <v>27972765</v>
      </c>
      <c r="AO116" s="197">
        <f t="shared" si="147"/>
        <v>0</v>
      </c>
      <c r="AP116" s="201">
        <v>7699</v>
      </c>
      <c r="AQ116" s="195">
        <f t="shared" si="148"/>
        <v>40197043</v>
      </c>
      <c r="AR116" s="195">
        <f t="shared" si="149"/>
        <v>5221.0732562670473</v>
      </c>
      <c r="AS116" s="200"/>
      <c r="AT116" s="200"/>
      <c r="AU116" s="200"/>
      <c r="AV116" s="200">
        <v>40197043</v>
      </c>
      <c r="AW116" s="200"/>
      <c r="AX116" s="200">
        <v>26400557</v>
      </c>
      <c r="AY116" s="192">
        <f t="shared" si="150"/>
        <v>0</v>
      </c>
      <c r="AZ116" s="201">
        <v>6908</v>
      </c>
      <c r="BA116" s="195">
        <f t="shared" si="151"/>
        <v>37343374</v>
      </c>
      <c r="BB116" s="195">
        <f t="shared" si="152"/>
        <v>5405.8155761436019</v>
      </c>
      <c r="BC116" s="200"/>
      <c r="BD116" s="200"/>
      <c r="BE116" s="200"/>
      <c r="BF116" s="200">
        <v>37343374</v>
      </c>
      <c r="BG116" s="200"/>
      <c r="BH116" s="200">
        <v>24134062</v>
      </c>
      <c r="BI116" s="192">
        <f t="shared" si="153"/>
        <v>0</v>
      </c>
      <c r="BJ116" s="201">
        <v>6652</v>
      </c>
      <c r="BK116" s="195">
        <f t="shared" si="154"/>
        <v>35725213</v>
      </c>
      <c r="BL116" s="195">
        <f t="shared" si="155"/>
        <v>5370.5972639807578</v>
      </c>
      <c r="BM116" s="200"/>
      <c r="BN116" s="200"/>
      <c r="BO116" s="200"/>
      <c r="BP116" s="200">
        <v>35725213</v>
      </c>
      <c r="BQ116" s="200"/>
      <c r="BR116" s="200">
        <v>22920087</v>
      </c>
      <c r="BS116" s="192">
        <f t="shared" si="156"/>
        <v>0</v>
      </c>
      <c r="BT116" s="213">
        <v>6604</v>
      </c>
      <c r="BU116" s="195">
        <f t="shared" si="157"/>
        <v>35683498</v>
      </c>
      <c r="BV116" s="195">
        <f t="shared" si="158"/>
        <v>5403.3158691702001</v>
      </c>
      <c r="BW116" s="215"/>
      <c r="BX116" s="215"/>
      <c r="BY116" s="215"/>
      <c r="BZ116" s="215">
        <v>35683498</v>
      </c>
      <c r="CA116" s="215"/>
      <c r="CB116" s="215">
        <v>23081249</v>
      </c>
      <c r="CC116" s="211">
        <f t="shared" si="159"/>
        <v>0</v>
      </c>
    </row>
    <row r="117" spans="1:81" s="155" customFormat="1" ht="15.95" customHeight="1" x14ac:dyDescent="0.2">
      <c r="A117" s="216" t="s">
        <v>114</v>
      </c>
      <c r="B117" s="201">
        <v>272</v>
      </c>
      <c r="C117" s="195">
        <f t="shared" si="136"/>
        <v>2225282</v>
      </c>
      <c r="D117" s="195">
        <f t="shared" si="137"/>
        <v>8181.1838235294117</v>
      </c>
      <c r="E117" s="200">
        <v>0</v>
      </c>
      <c r="F117" s="200">
        <v>0</v>
      </c>
      <c r="G117" s="200">
        <v>0</v>
      </c>
      <c r="H117" s="200">
        <v>2225282</v>
      </c>
      <c r="I117" s="200">
        <v>0</v>
      </c>
      <c r="J117" s="200">
        <v>993429</v>
      </c>
      <c r="K117" s="197">
        <f t="shared" si="138"/>
        <v>0</v>
      </c>
      <c r="L117" s="202">
        <v>289</v>
      </c>
      <c r="M117" s="195">
        <f t="shared" si="139"/>
        <v>2481664</v>
      </c>
      <c r="N117" s="195">
        <f t="shared" si="140"/>
        <v>8587.0726643598609</v>
      </c>
      <c r="O117" s="200">
        <v>0</v>
      </c>
      <c r="P117" s="200">
        <v>0</v>
      </c>
      <c r="Q117" s="200">
        <v>0</v>
      </c>
      <c r="R117" s="200">
        <v>2481664</v>
      </c>
      <c r="S117" s="200">
        <v>0</v>
      </c>
      <c r="T117" s="200">
        <v>1033495</v>
      </c>
      <c r="U117" s="197">
        <f t="shared" si="141"/>
        <v>0</v>
      </c>
      <c r="V117" s="202">
        <v>323</v>
      </c>
      <c r="W117" s="195">
        <f t="shared" si="142"/>
        <v>3344447</v>
      </c>
      <c r="X117" s="195">
        <f t="shared" si="143"/>
        <v>10354.32507739938</v>
      </c>
      <c r="Y117" s="200">
        <v>0</v>
      </c>
      <c r="Z117" s="200">
        <v>0</v>
      </c>
      <c r="AA117" s="200">
        <v>0</v>
      </c>
      <c r="AB117" s="200">
        <v>3344447</v>
      </c>
      <c r="AC117" s="200">
        <v>0</v>
      </c>
      <c r="AD117" s="200">
        <v>1372937</v>
      </c>
      <c r="AE117" s="197">
        <f t="shared" si="144"/>
        <v>0</v>
      </c>
      <c r="AF117" s="202">
        <v>344</v>
      </c>
      <c r="AG117" s="195">
        <f t="shared" si="145"/>
        <v>3470546</v>
      </c>
      <c r="AH117" s="195">
        <f t="shared" si="146"/>
        <v>10088.796511627907</v>
      </c>
      <c r="AI117" s="200">
        <v>0</v>
      </c>
      <c r="AJ117" s="200">
        <v>0</v>
      </c>
      <c r="AK117" s="200">
        <v>0</v>
      </c>
      <c r="AL117" s="200">
        <v>3470546</v>
      </c>
      <c r="AM117" s="200">
        <v>0</v>
      </c>
      <c r="AN117" s="200">
        <v>1162946</v>
      </c>
      <c r="AO117" s="197">
        <f t="shared" si="147"/>
        <v>0</v>
      </c>
      <c r="AP117" s="201">
        <v>313</v>
      </c>
      <c r="AQ117" s="195">
        <f t="shared" si="148"/>
        <v>3167644</v>
      </c>
      <c r="AR117" s="195">
        <f t="shared" si="149"/>
        <v>10120.268370607029</v>
      </c>
      <c r="AS117" s="200"/>
      <c r="AT117" s="200"/>
      <c r="AU117" s="200"/>
      <c r="AV117" s="200">
        <v>3167644</v>
      </c>
      <c r="AW117" s="200"/>
      <c r="AX117" s="200">
        <v>1302078</v>
      </c>
      <c r="AY117" s="192">
        <f t="shared" si="150"/>
        <v>0</v>
      </c>
      <c r="AZ117" s="201">
        <v>336</v>
      </c>
      <c r="BA117" s="195">
        <f t="shared" si="151"/>
        <v>3784089</v>
      </c>
      <c r="BB117" s="195">
        <f t="shared" si="152"/>
        <v>11262.169642857143</v>
      </c>
      <c r="BC117" s="200"/>
      <c r="BD117" s="200"/>
      <c r="BE117" s="200"/>
      <c r="BF117" s="200">
        <v>3784089</v>
      </c>
      <c r="BG117" s="200"/>
      <c r="BH117" s="200">
        <v>1439582</v>
      </c>
      <c r="BI117" s="192">
        <f t="shared" si="153"/>
        <v>0</v>
      </c>
      <c r="BJ117" s="201">
        <v>303</v>
      </c>
      <c r="BK117" s="195">
        <f t="shared" si="154"/>
        <v>3498067</v>
      </c>
      <c r="BL117" s="195">
        <f t="shared" si="155"/>
        <v>11544.775577557755</v>
      </c>
      <c r="BM117" s="200"/>
      <c r="BN117" s="200"/>
      <c r="BO117" s="200"/>
      <c r="BP117" s="200">
        <v>3498067</v>
      </c>
      <c r="BQ117" s="200"/>
      <c r="BR117" s="200">
        <v>1415900</v>
      </c>
      <c r="BS117" s="192">
        <f t="shared" si="156"/>
        <v>0</v>
      </c>
      <c r="BT117" s="217">
        <v>261</v>
      </c>
      <c r="BU117" s="195">
        <f t="shared" si="157"/>
        <v>2791549</v>
      </c>
      <c r="BV117" s="195">
        <f t="shared" si="158"/>
        <v>10695.590038314176</v>
      </c>
      <c r="BW117" s="215"/>
      <c r="BX117" s="215"/>
      <c r="BY117" s="215"/>
      <c r="BZ117" s="215">
        <v>2791549</v>
      </c>
      <c r="CA117" s="215"/>
      <c r="CB117" s="215">
        <v>1061118</v>
      </c>
      <c r="CC117" s="211">
        <f t="shared" si="159"/>
        <v>0</v>
      </c>
    </row>
    <row r="118" spans="1:81" s="155" customFormat="1" ht="15.95" customHeight="1" x14ac:dyDescent="0.2">
      <c r="A118" s="216" t="s">
        <v>113</v>
      </c>
      <c r="B118" s="201">
        <v>3051</v>
      </c>
      <c r="C118" s="195">
        <f t="shared" si="136"/>
        <v>38489315</v>
      </c>
      <c r="D118" s="195">
        <f t="shared" si="137"/>
        <v>12615.311373320223</v>
      </c>
      <c r="E118" s="200"/>
      <c r="F118" s="200">
        <v>0</v>
      </c>
      <c r="G118" s="200">
        <v>0</v>
      </c>
      <c r="H118" s="200">
        <v>38489315</v>
      </c>
      <c r="I118" s="200">
        <v>0</v>
      </c>
      <c r="J118" s="200">
        <v>24598326</v>
      </c>
      <c r="K118" s="197">
        <f t="shared" si="138"/>
        <v>0</v>
      </c>
      <c r="L118" s="202">
        <v>2837</v>
      </c>
      <c r="M118" s="195">
        <f t="shared" si="139"/>
        <v>39187296</v>
      </c>
      <c r="N118" s="195">
        <f t="shared" si="140"/>
        <v>13812.934790271413</v>
      </c>
      <c r="O118" s="200">
        <v>0</v>
      </c>
      <c r="P118" s="200">
        <v>0</v>
      </c>
      <c r="Q118" s="200">
        <v>0</v>
      </c>
      <c r="R118" s="200">
        <v>39187296</v>
      </c>
      <c r="S118" s="200">
        <v>0</v>
      </c>
      <c r="T118" s="200">
        <v>23879332</v>
      </c>
      <c r="U118" s="197">
        <f t="shared" si="141"/>
        <v>0</v>
      </c>
      <c r="V118" s="202">
        <v>2743</v>
      </c>
      <c r="W118" s="195">
        <f t="shared" si="142"/>
        <v>38646924</v>
      </c>
      <c r="X118" s="195">
        <f t="shared" si="143"/>
        <v>14089.290557783448</v>
      </c>
      <c r="Y118" s="200">
        <v>0</v>
      </c>
      <c r="Z118" s="200">
        <v>0</v>
      </c>
      <c r="AA118" s="200">
        <v>0</v>
      </c>
      <c r="AB118" s="200">
        <v>38646924</v>
      </c>
      <c r="AC118" s="200">
        <v>0</v>
      </c>
      <c r="AD118" s="200">
        <v>24724150</v>
      </c>
      <c r="AE118" s="197">
        <f t="shared" si="144"/>
        <v>0</v>
      </c>
      <c r="AF118" s="202">
        <v>2487</v>
      </c>
      <c r="AG118" s="195">
        <f t="shared" si="145"/>
        <v>35613513</v>
      </c>
      <c r="AH118" s="195">
        <f t="shared" si="146"/>
        <v>14319.86851628468</v>
      </c>
      <c r="AI118" s="200">
        <v>0</v>
      </c>
      <c r="AJ118" s="200">
        <v>0</v>
      </c>
      <c r="AK118" s="200">
        <v>0</v>
      </c>
      <c r="AL118" s="200">
        <v>35613513</v>
      </c>
      <c r="AM118" s="200">
        <v>0</v>
      </c>
      <c r="AN118" s="200">
        <v>21233429</v>
      </c>
      <c r="AO118" s="197">
        <f t="shared" si="147"/>
        <v>0</v>
      </c>
      <c r="AP118" s="201">
        <v>2297</v>
      </c>
      <c r="AQ118" s="195">
        <f t="shared" si="148"/>
        <v>34846406</v>
      </c>
      <c r="AR118" s="195">
        <f t="shared" si="149"/>
        <v>15170.398781018721</v>
      </c>
      <c r="AS118" s="200"/>
      <c r="AT118" s="200"/>
      <c r="AU118" s="200"/>
      <c r="AV118" s="200">
        <v>34846406</v>
      </c>
      <c r="AW118" s="200"/>
      <c r="AX118" s="200">
        <v>19722735</v>
      </c>
      <c r="AY118" s="192">
        <f t="shared" si="150"/>
        <v>0</v>
      </c>
      <c r="AZ118" s="201">
        <v>1973</v>
      </c>
      <c r="BA118" s="195">
        <f t="shared" si="151"/>
        <v>30254966</v>
      </c>
      <c r="BB118" s="195">
        <f t="shared" si="152"/>
        <v>15334.49873289407</v>
      </c>
      <c r="BC118" s="200"/>
      <c r="BD118" s="200"/>
      <c r="BE118" s="200"/>
      <c r="BF118" s="200">
        <v>30254966</v>
      </c>
      <c r="BG118" s="200"/>
      <c r="BH118" s="200">
        <v>16838189</v>
      </c>
      <c r="BI118" s="192">
        <f t="shared" si="153"/>
        <v>0</v>
      </c>
      <c r="BJ118" s="201">
        <v>1829</v>
      </c>
      <c r="BK118" s="195">
        <f t="shared" si="154"/>
        <v>28327694</v>
      </c>
      <c r="BL118" s="195">
        <f t="shared" si="155"/>
        <v>15488.077638053581</v>
      </c>
      <c r="BM118" s="200"/>
      <c r="BN118" s="200"/>
      <c r="BO118" s="200"/>
      <c r="BP118" s="200">
        <v>28327694</v>
      </c>
      <c r="BQ118" s="200"/>
      <c r="BR118" s="200">
        <v>15801919</v>
      </c>
      <c r="BS118" s="192">
        <f t="shared" si="156"/>
        <v>0</v>
      </c>
      <c r="BT118" s="217">
        <v>1854</v>
      </c>
      <c r="BU118" s="195">
        <f t="shared" si="157"/>
        <v>29815675</v>
      </c>
      <c r="BV118" s="195">
        <f t="shared" si="158"/>
        <v>16081.809600862998</v>
      </c>
      <c r="BW118" s="215"/>
      <c r="BX118" s="215"/>
      <c r="BY118" s="215"/>
      <c r="BZ118" s="215">
        <v>29815675</v>
      </c>
      <c r="CA118" s="215"/>
      <c r="CB118" s="215">
        <v>16709277</v>
      </c>
      <c r="CC118" s="211">
        <f t="shared" si="159"/>
        <v>0</v>
      </c>
    </row>
    <row r="119" spans="1:81" s="155" customFormat="1" ht="15.95" customHeight="1" x14ac:dyDescent="0.2">
      <c r="A119" s="216" t="s">
        <v>112</v>
      </c>
      <c r="B119" s="201">
        <v>16185</v>
      </c>
      <c r="C119" s="195">
        <f t="shared" si="136"/>
        <v>9229068.3200000003</v>
      </c>
      <c r="D119" s="195">
        <f t="shared" si="137"/>
        <v>570.2235600864999</v>
      </c>
      <c r="E119" s="200">
        <v>9229068.3200000003</v>
      </c>
      <c r="F119" s="200">
        <v>0</v>
      </c>
      <c r="G119" s="200">
        <v>0</v>
      </c>
      <c r="H119" s="200">
        <v>0</v>
      </c>
      <c r="I119" s="200">
        <v>0</v>
      </c>
      <c r="J119" s="200">
        <v>1845814</v>
      </c>
      <c r="K119" s="197">
        <f t="shared" si="138"/>
        <v>1845814</v>
      </c>
      <c r="L119" s="202">
        <v>15516</v>
      </c>
      <c r="M119" s="195">
        <f t="shared" si="139"/>
        <v>9988166.0600000005</v>
      </c>
      <c r="N119" s="195">
        <f t="shared" si="140"/>
        <v>643.73331142046925</v>
      </c>
      <c r="O119" s="200">
        <v>9988166.0600000005</v>
      </c>
      <c r="P119" s="200">
        <v>0</v>
      </c>
      <c r="Q119" s="200">
        <v>0</v>
      </c>
      <c r="R119" s="200">
        <v>0</v>
      </c>
      <c r="S119" s="200">
        <v>0</v>
      </c>
      <c r="T119" s="200">
        <v>4394793</v>
      </c>
      <c r="U119" s="197">
        <f t="shared" si="141"/>
        <v>4394793</v>
      </c>
      <c r="V119" s="202">
        <v>16677</v>
      </c>
      <c r="W119" s="195">
        <f t="shared" si="142"/>
        <v>10770270</v>
      </c>
      <c r="X119" s="195">
        <f t="shared" si="143"/>
        <v>645.81579420759124</v>
      </c>
      <c r="Y119" s="200">
        <v>10770270</v>
      </c>
      <c r="Z119" s="200">
        <v>0</v>
      </c>
      <c r="AA119" s="200">
        <v>0</v>
      </c>
      <c r="AB119" s="200">
        <v>0</v>
      </c>
      <c r="AC119" s="200">
        <v>0</v>
      </c>
      <c r="AD119" s="200">
        <v>4308108</v>
      </c>
      <c r="AE119" s="197">
        <f t="shared" si="144"/>
        <v>4308108</v>
      </c>
      <c r="AF119" s="202">
        <v>18971</v>
      </c>
      <c r="AG119" s="195">
        <f t="shared" si="145"/>
        <v>9838769</v>
      </c>
      <c r="AH119" s="195">
        <f t="shared" si="146"/>
        <v>518.62152759474986</v>
      </c>
      <c r="AI119" s="200">
        <v>9838769</v>
      </c>
      <c r="AJ119" s="200">
        <v>0</v>
      </c>
      <c r="AK119" s="200">
        <v>0</v>
      </c>
      <c r="AL119" s="200">
        <v>0</v>
      </c>
      <c r="AM119" s="200">
        <v>0</v>
      </c>
      <c r="AN119" s="200">
        <v>3837120</v>
      </c>
      <c r="AO119" s="197">
        <f t="shared" si="147"/>
        <v>3837120</v>
      </c>
      <c r="AP119" s="201">
        <v>19506</v>
      </c>
      <c r="AQ119" s="195">
        <f t="shared" si="148"/>
        <v>11525667</v>
      </c>
      <c r="AR119" s="195">
        <f t="shared" si="149"/>
        <v>590.8780375269148</v>
      </c>
      <c r="AS119" s="200">
        <v>11525667</v>
      </c>
      <c r="AT119" s="200"/>
      <c r="AU119" s="200"/>
      <c r="AV119" s="200"/>
      <c r="AW119" s="200"/>
      <c r="AX119" s="200">
        <v>3457700</v>
      </c>
      <c r="AY119" s="192">
        <f t="shared" si="150"/>
        <v>3457700</v>
      </c>
      <c r="AZ119" s="201">
        <v>31017</v>
      </c>
      <c r="BA119" s="195">
        <f t="shared" si="151"/>
        <v>22068248</v>
      </c>
      <c r="BB119" s="195">
        <f t="shared" si="152"/>
        <v>711.48879646645389</v>
      </c>
      <c r="BC119" s="200">
        <v>22068248</v>
      </c>
      <c r="BD119" s="200"/>
      <c r="BE119" s="200"/>
      <c r="BF119" s="200"/>
      <c r="BG119" s="200"/>
      <c r="BH119" s="200">
        <v>6399792</v>
      </c>
      <c r="BI119" s="192">
        <f t="shared" si="153"/>
        <v>6399792</v>
      </c>
      <c r="BJ119" s="201">
        <v>25783</v>
      </c>
      <c r="BK119" s="195">
        <f t="shared" si="154"/>
        <v>16234860</v>
      </c>
      <c r="BL119" s="195">
        <f t="shared" si="155"/>
        <v>629.67304037544113</v>
      </c>
      <c r="BM119" s="200">
        <v>16234860</v>
      </c>
      <c r="BN119" s="200"/>
      <c r="BO119" s="200"/>
      <c r="BP119" s="200"/>
      <c r="BQ119" s="200"/>
      <c r="BR119" s="200">
        <f>BM119*0.34</f>
        <v>5519852.4000000004</v>
      </c>
      <c r="BS119" s="192">
        <f t="shared" si="156"/>
        <v>5519852.4000000004</v>
      </c>
      <c r="BT119" s="217">
        <v>25078</v>
      </c>
      <c r="BU119" s="195">
        <f t="shared" si="157"/>
        <v>14845781</v>
      </c>
      <c r="BV119" s="195">
        <f t="shared" si="158"/>
        <v>591.9842491426748</v>
      </c>
      <c r="BW119" s="215">
        <v>14845781</v>
      </c>
      <c r="BX119" s="215"/>
      <c r="BY119" s="215"/>
      <c r="BZ119" s="215"/>
      <c r="CA119" s="215"/>
      <c r="CB119" s="215">
        <f>BW119*0.34</f>
        <v>5047565.54</v>
      </c>
      <c r="CC119" s="211">
        <f t="shared" si="159"/>
        <v>5047565.54</v>
      </c>
    </row>
    <row r="120" spans="1:81" s="155" customFormat="1" ht="15.95" customHeight="1" x14ac:dyDescent="0.2">
      <c r="A120" s="216" t="s">
        <v>111</v>
      </c>
      <c r="B120" s="201">
        <v>1044</v>
      </c>
      <c r="C120" s="195">
        <f t="shared" si="136"/>
        <v>2353335</v>
      </c>
      <c r="D120" s="195">
        <f t="shared" si="137"/>
        <v>2254.1522988505749</v>
      </c>
      <c r="E120" s="200">
        <v>0</v>
      </c>
      <c r="F120" s="200">
        <v>2353335</v>
      </c>
      <c r="G120" s="200">
        <v>0</v>
      </c>
      <c r="H120" s="200">
        <v>0</v>
      </c>
      <c r="I120" s="200">
        <v>0</v>
      </c>
      <c r="J120" s="200">
        <v>1025511</v>
      </c>
      <c r="K120" s="197">
        <f t="shared" si="138"/>
        <v>0</v>
      </c>
      <c r="L120" s="202">
        <v>1065</v>
      </c>
      <c r="M120" s="195">
        <f t="shared" si="139"/>
        <v>2517501</v>
      </c>
      <c r="N120" s="195">
        <f t="shared" si="140"/>
        <v>2363.8507042253523</v>
      </c>
      <c r="O120" s="200">
        <v>0</v>
      </c>
      <c r="P120" s="200">
        <v>2517501</v>
      </c>
      <c r="Q120" s="200">
        <v>0</v>
      </c>
      <c r="R120" s="200">
        <v>0</v>
      </c>
      <c r="S120" s="200">
        <v>0</v>
      </c>
      <c r="T120" s="200">
        <v>1652282</v>
      </c>
      <c r="U120" s="197">
        <f t="shared" si="141"/>
        <v>0</v>
      </c>
      <c r="V120" s="202">
        <v>1193</v>
      </c>
      <c r="W120" s="195">
        <f t="shared" si="142"/>
        <v>2536973</v>
      </c>
      <c r="X120" s="195">
        <f t="shared" si="143"/>
        <v>2126.5490360435874</v>
      </c>
      <c r="Y120" s="200">
        <v>0</v>
      </c>
      <c r="Z120" s="200">
        <v>2536973</v>
      </c>
      <c r="AA120" s="200">
        <v>0</v>
      </c>
      <c r="AB120" s="200">
        <v>0</v>
      </c>
      <c r="AC120" s="200">
        <v>0</v>
      </c>
      <c r="AD120" s="200">
        <v>1126591</v>
      </c>
      <c r="AE120" s="197">
        <f t="shared" si="144"/>
        <v>0</v>
      </c>
      <c r="AF120" s="202">
        <v>908</v>
      </c>
      <c r="AG120" s="195">
        <f t="shared" si="145"/>
        <v>2161635</v>
      </c>
      <c r="AH120" s="195">
        <f t="shared" si="146"/>
        <v>2380.6552863436123</v>
      </c>
      <c r="AI120" s="200">
        <v>0</v>
      </c>
      <c r="AJ120" s="200">
        <v>2161635</v>
      </c>
      <c r="AK120" s="200">
        <v>0</v>
      </c>
      <c r="AL120" s="200">
        <v>0</v>
      </c>
      <c r="AM120" s="200">
        <v>0</v>
      </c>
      <c r="AN120" s="200">
        <v>846615</v>
      </c>
      <c r="AO120" s="197">
        <f t="shared" si="147"/>
        <v>0</v>
      </c>
      <c r="AP120" s="201">
        <v>703</v>
      </c>
      <c r="AQ120" s="195">
        <f t="shared" si="148"/>
        <v>1302308</v>
      </c>
      <c r="AR120" s="195">
        <f t="shared" si="149"/>
        <v>1852.5007112375533</v>
      </c>
      <c r="AS120" s="200"/>
      <c r="AT120" s="200">
        <v>1302308</v>
      </c>
      <c r="AU120" s="200"/>
      <c r="AV120" s="200"/>
      <c r="AW120" s="200"/>
      <c r="AX120" s="200">
        <v>746658</v>
      </c>
      <c r="AY120" s="192">
        <f t="shared" si="150"/>
        <v>0</v>
      </c>
      <c r="AZ120" s="201">
        <v>672</v>
      </c>
      <c r="BA120" s="195">
        <f t="shared" si="151"/>
        <v>1199015</v>
      </c>
      <c r="BB120" s="195">
        <f t="shared" si="152"/>
        <v>1784.2485119047619</v>
      </c>
      <c r="BC120" s="200"/>
      <c r="BD120" s="200">
        <v>1199015</v>
      </c>
      <c r="BE120" s="200"/>
      <c r="BF120" s="200"/>
      <c r="BG120" s="200"/>
      <c r="BH120" s="200">
        <v>686726</v>
      </c>
      <c r="BI120" s="192">
        <f t="shared" si="153"/>
        <v>0</v>
      </c>
      <c r="BJ120" s="201">
        <v>492</v>
      </c>
      <c r="BK120" s="195">
        <f t="shared" si="154"/>
        <v>677574</v>
      </c>
      <c r="BL120" s="195">
        <f t="shared" si="155"/>
        <v>1377.1829268292684</v>
      </c>
      <c r="BM120" s="200"/>
      <c r="BN120" s="200">
        <v>677574</v>
      </c>
      <c r="BO120" s="200"/>
      <c r="BP120" s="200"/>
      <c r="BQ120" s="200"/>
      <c r="BR120" s="200">
        <v>460529</v>
      </c>
      <c r="BS120" s="192">
        <f t="shared" si="156"/>
        <v>0</v>
      </c>
      <c r="BT120" s="217">
        <f>434+267</f>
        <v>701</v>
      </c>
      <c r="BU120" s="195">
        <f t="shared" si="157"/>
        <v>903645</v>
      </c>
      <c r="BV120" s="195">
        <f t="shared" si="158"/>
        <v>1289.079885877318</v>
      </c>
      <c r="BW120" s="215"/>
      <c r="BX120" s="215">
        <v>903645</v>
      </c>
      <c r="BY120" s="215"/>
      <c r="BZ120" s="215"/>
      <c r="CA120" s="215"/>
      <c r="CB120" s="215">
        <f>380357+84590</f>
        <v>464947</v>
      </c>
      <c r="CC120" s="211">
        <f t="shared" si="159"/>
        <v>0</v>
      </c>
    </row>
    <row r="121" spans="1:81" s="155" customFormat="1" ht="15.95" customHeight="1" x14ac:dyDescent="0.2">
      <c r="A121" s="216" t="s">
        <v>110</v>
      </c>
      <c r="B121" s="201">
        <v>32</v>
      </c>
      <c r="C121" s="195">
        <f t="shared" si="136"/>
        <v>107545</v>
      </c>
      <c r="D121" s="195">
        <f t="shared" si="137"/>
        <v>3360.78125</v>
      </c>
      <c r="E121" s="200">
        <v>0</v>
      </c>
      <c r="F121" s="200">
        <v>0</v>
      </c>
      <c r="G121" s="200">
        <v>0</v>
      </c>
      <c r="H121" s="200">
        <v>107545</v>
      </c>
      <c r="I121" s="200">
        <v>0</v>
      </c>
      <c r="J121" s="200">
        <v>89035</v>
      </c>
      <c r="K121" s="197">
        <f t="shared" si="138"/>
        <v>0</v>
      </c>
      <c r="L121" s="202">
        <v>36</v>
      </c>
      <c r="M121" s="195">
        <f t="shared" si="139"/>
        <v>123885</v>
      </c>
      <c r="N121" s="195">
        <f t="shared" si="140"/>
        <v>3441.25</v>
      </c>
      <c r="O121" s="200">
        <v>0</v>
      </c>
      <c r="P121" s="200">
        <v>0</v>
      </c>
      <c r="Q121" s="200">
        <v>0</v>
      </c>
      <c r="R121" s="200">
        <v>123885</v>
      </c>
      <c r="S121" s="200">
        <v>0</v>
      </c>
      <c r="T121" s="200">
        <v>105257</v>
      </c>
      <c r="U121" s="197">
        <f t="shared" si="141"/>
        <v>0</v>
      </c>
      <c r="V121" s="202">
        <v>79</v>
      </c>
      <c r="W121" s="195">
        <f t="shared" si="142"/>
        <v>265348</v>
      </c>
      <c r="X121" s="195">
        <f t="shared" si="143"/>
        <v>3358.8354430379745</v>
      </c>
      <c r="Y121" s="200">
        <v>0</v>
      </c>
      <c r="Z121" s="200">
        <v>0</v>
      </c>
      <c r="AA121" s="200">
        <v>0</v>
      </c>
      <c r="AB121" s="200">
        <v>265348</v>
      </c>
      <c r="AC121" s="200">
        <v>0</v>
      </c>
      <c r="AD121" s="200">
        <v>218696</v>
      </c>
      <c r="AE121" s="197">
        <f t="shared" si="144"/>
        <v>0</v>
      </c>
      <c r="AF121" s="202">
        <v>87</v>
      </c>
      <c r="AG121" s="195">
        <f t="shared" si="145"/>
        <v>285555</v>
      </c>
      <c r="AH121" s="195">
        <f t="shared" si="146"/>
        <v>3282.2413793103447</v>
      </c>
      <c r="AI121" s="200">
        <v>0</v>
      </c>
      <c r="AJ121" s="200">
        <v>0</v>
      </c>
      <c r="AK121" s="200">
        <v>0</v>
      </c>
      <c r="AL121" s="200">
        <v>285555</v>
      </c>
      <c r="AM121" s="200">
        <v>0</v>
      </c>
      <c r="AN121" s="200">
        <v>241533</v>
      </c>
      <c r="AO121" s="197">
        <f t="shared" si="147"/>
        <v>0</v>
      </c>
      <c r="AP121" s="201">
        <v>58</v>
      </c>
      <c r="AQ121" s="195">
        <f t="shared" si="148"/>
        <v>201533</v>
      </c>
      <c r="AR121" s="195">
        <f t="shared" si="149"/>
        <v>3474.7068965517242</v>
      </c>
      <c r="AS121" s="200"/>
      <c r="AT121" s="200"/>
      <c r="AU121" s="200"/>
      <c r="AV121" s="200">
        <v>201533</v>
      </c>
      <c r="AW121" s="200"/>
      <c r="AX121" s="200">
        <v>183653</v>
      </c>
      <c r="AY121" s="192">
        <f t="shared" si="150"/>
        <v>0</v>
      </c>
      <c r="AZ121" s="201">
        <v>53</v>
      </c>
      <c r="BA121" s="195">
        <f t="shared" si="151"/>
        <v>166334</v>
      </c>
      <c r="BB121" s="195">
        <f t="shared" si="152"/>
        <v>3138.3773584905662</v>
      </c>
      <c r="BC121" s="200"/>
      <c r="BD121" s="200"/>
      <c r="BE121" s="200"/>
      <c r="BF121" s="200">
        <v>166334</v>
      </c>
      <c r="BG121" s="200"/>
      <c r="BH121" s="200">
        <v>153132</v>
      </c>
      <c r="BI121" s="192">
        <f t="shared" si="153"/>
        <v>0</v>
      </c>
      <c r="BJ121" s="201">
        <v>35</v>
      </c>
      <c r="BK121" s="195">
        <f t="shared" si="154"/>
        <v>115046</v>
      </c>
      <c r="BL121" s="195">
        <f t="shared" si="155"/>
        <v>3287.0285714285715</v>
      </c>
      <c r="BM121" s="200"/>
      <c r="BN121" s="200"/>
      <c r="BO121" s="200"/>
      <c r="BP121" s="200">
        <v>115046</v>
      </c>
      <c r="BQ121" s="200"/>
      <c r="BR121" s="200">
        <v>99958</v>
      </c>
      <c r="BS121" s="192">
        <f t="shared" si="156"/>
        <v>0</v>
      </c>
      <c r="BT121" s="213">
        <v>66</v>
      </c>
      <c r="BU121" s="195">
        <f t="shared" si="157"/>
        <v>199445</v>
      </c>
      <c r="BV121" s="195">
        <f t="shared" si="158"/>
        <v>3021.8939393939395</v>
      </c>
      <c r="BW121" s="215"/>
      <c r="BX121" s="215"/>
      <c r="BY121" s="215"/>
      <c r="BZ121" s="215">
        <v>199445</v>
      </c>
      <c r="CA121" s="215"/>
      <c r="CB121" s="215">
        <v>167383</v>
      </c>
      <c r="CC121" s="211">
        <f t="shared" si="159"/>
        <v>0</v>
      </c>
    </row>
    <row r="122" spans="1:81" s="155" customFormat="1" ht="15.95" customHeight="1" x14ac:dyDescent="0.2">
      <c r="A122" s="214"/>
      <c r="B122" s="201"/>
      <c r="C122" s="195">
        <f t="shared" si="136"/>
        <v>0</v>
      </c>
      <c r="D122" s="195">
        <f t="shared" si="137"/>
        <v>0</v>
      </c>
      <c r="E122" s="200"/>
      <c r="F122" s="200"/>
      <c r="G122" s="200"/>
      <c r="H122" s="200"/>
      <c r="I122" s="200"/>
      <c r="J122" s="200"/>
      <c r="K122" s="197">
        <f t="shared" si="138"/>
        <v>0</v>
      </c>
      <c r="L122" s="202"/>
      <c r="M122" s="195">
        <f t="shared" si="139"/>
        <v>0</v>
      </c>
      <c r="N122" s="195">
        <f t="shared" si="140"/>
        <v>0</v>
      </c>
      <c r="O122" s="200"/>
      <c r="P122" s="200"/>
      <c r="Q122" s="200"/>
      <c r="R122" s="200"/>
      <c r="S122" s="200"/>
      <c r="T122" s="200"/>
      <c r="U122" s="197">
        <f t="shared" si="141"/>
        <v>0</v>
      </c>
      <c r="V122" s="202"/>
      <c r="W122" s="195">
        <f t="shared" si="142"/>
        <v>0</v>
      </c>
      <c r="X122" s="195">
        <f t="shared" si="143"/>
        <v>0</v>
      </c>
      <c r="Y122" s="200"/>
      <c r="Z122" s="200"/>
      <c r="AA122" s="200"/>
      <c r="AB122" s="200"/>
      <c r="AC122" s="200"/>
      <c r="AD122" s="200"/>
      <c r="AE122" s="197">
        <f t="shared" si="144"/>
        <v>0</v>
      </c>
      <c r="AF122" s="202"/>
      <c r="AG122" s="195">
        <f t="shared" si="145"/>
        <v>0</v>
      </c>
      <c r="AH122" s="195">
        <f t="shared" si="146"/>
        <v>0</v>
      </c>
      <c r="AI122" s="200"/>
      <c r="AJ122" s="200"/>
      <c r="AK122" s="200"/>
      <c r="AL122" s="200"/>
      <c r="AM122" s="200"/>
      <c r="AN122" s="200"/>
      <c r="AO122" s="197">
        <f t="shared" si="147"/>
        <v>0</v>
      </c>
      <c r="AP122" s="201"/>
      <c r="AQ122" s="195">
        <f t="shared" si="148"/>
        <v>0</v>
      </c>
      <c r="AR122" s="195">
        <f t="shared" si="149"/>
        <v>0</v>
      </c>
      <c r="AS122" s="200"/>
      <c r="AT122" s="200"/>
      <c r="AU122" s="200"/>
      <c r="AV122" s="200"/>
      <c r="AW122" s="200"/>
      <c r="AX122" s="200"/>
      <c r="AY122" s="192">
        <f t="shared" si="150"/>
        <v>0</v>
      </c>
      <c r="AZ122" s="201"/>
      <c r="BA122" s="195">
        <f t="shared" si="151"/>
        <v>0</v>
      </c>
      <c r="BB122" s="195">
        <f t="shared" si="152"/>
        <v>0</v>
      </c>
      <c r="BC122" s="200"/>
      <c r="BD122" s="200"/>
      <c r="BE122" s="200"/>
      <c r="BF122" s="200"/>
      <c r="BG122" s="200"/>
      <c r="BH122" s="200"/>
      <c r="BI122" s="192">
        <f t="shared" si="153"/>
        <v>0</v>
      </c>
      <c r="BJ122" s="201"/>
      <c r="BK122" s="195">
        <f t="shared" si="154"/>
        <v>0</v>
      </c>
      <c r="BL122" s="195">
        <f t="shared" si="155"/>
        <v>0</v>
      </c>
      <c r="BM122" s="200"/>
      <c r="BN122" s="200"/>
      <c r="BO122" s="200"/>
      <c r="BP122" s="200"/>
      <c r="BQ122" s="200"/>
      <c r="BR122" s="200"/>
      <c r="BS122" s="192">
        <f t="shared" si="156"/>
        <v>0</v>
      </c>
      <c r="BT122" s="213"/>
      <c r="BU122" s="195">
        <f t="shared" si="157"/>
        <v>0</v>
      </c>
      <c r="BV122" s="195">
        <f t="shared" si="158"/>
        <v>0</v>
      </c>
      <c r="BW122" s="212"/>
      <c r="BX122" s="212"/>
      <c r="BY122" s="212"/>
      <c r="BZ122" s="212"/>
      <c r="CA122" s="212"/>
      <c r="CB122" s="212"/>
      <c r="CC122" s="211">
        <f t="shared" si="159"/>
        <v>0</v>
      </c>
    </row>
    <row r="123" spans="1:81" s="155" customFormat="1" ht="15.95" customHeight="1" x14ac:dyDescent="0.2">
      <c r="A123" s="214"/>
      <c r="B123" s="201"/>
      <c r="C123" s="195">
        <f t="shared" si="136"/>
        <v>0</v>
      </c>
      <c r="D123" s="195">
        <f t="shared" si="137"/>
        <v>0</v>
      </c>
      <c r="E123" s="200"/>
      <c r="F123" s="200"/>
      <c r="G123" s="200"/>
      <c r="H123" s="200"/>
      <c r="I123" s="200"/>
      <c r="J123" s="200"/>
      <c r="K123" s="197">
        <f t="shared" si="138"/>
        <v>0</v>
      </c>
      <c r="L123" s="202"/>
      <c r="M123" s="195">
        <f t="shared" si="139"/>
        <v>0</v>
      </c>
      <c r="N123" s="195">
        <f t="shared" si="140"/>
        <v>0</v>
      </c>
      <c r="O123" s="200"/>
      <c r="P123" s="200"/>
      <c r="Q123" s="200"/>
      <c r="R123" s="200"/>
      <c r="S123" s="200"/>
      <c r="T123" s="200"/>
      <c r="U123" s="197">
        <f t="shared" si="141"/>
        <v>0</v>
      </c>
      <c r="V123" s="202"/>
      <c r="W123" s="195">
        <f t="shared" si="142"/>
        <v>0</v>
      </c>
      <c r="X123" s="195">
        <f t="shared" si="143"/>
        <v>0</v>
      </c>
      <c r="Y123" s="200"/>
      <c r="Z123" s="200"/>
      <c r="AA123" s="200"/>
      <c r="AB123" s="200"/>
      <c r="AC123" s="200"/>
      <c r="AD123" s="200"/>
      <c r="AE123" s="197">
        <f t="shared" si="144"/>
        <v>0</v>
      </c>
      <c r="AF123" s="202"/>
      <c r="AG123" s="195">
        <f t="shared" si="145"/>
        <v>0</v>
      </c>
      <c r="AH123" s="195">
        <f t="shared" si="146"/>
        <v>0</v>
      </c>
      <c r="AI123" s="200"/>
      <c r="AJ123" s="200"/>
      <c r="AK123" s="200"/>
      <c r="AL123" s="200"/>
      <c r="AM123" s="200"/>
      <c r="AN123" s="200"/>
      <c r="AO123" s="197">
        <f t="shared" si="147"/>
        <v>0</v>
      </c>
      <c r="AP123" s="201"/>
      <c r="AQ123" s="195">
        <f t="shared" si="148"/>
        <v>0</v>
      </c>
      <c r="AR123" s="195">
        <f t="shared" si="149"/>
        <v>0</v>
      </c>
      <c r="AS123" s="200"/>
      <c r="AT123" s="200"/>
      <c r="AU123" s="200"/>
      <c r="AV123" s="200"/>
      <c r="AW123" s="200"/>
      <c r="AX123" s="200"/>
      <c r="AY123" s="192">
        <f t="shared" si="150"/>
        <v>0</v>
      </c>
      <c r="AZ123" s="201"/>
      <c r="BA123" s="195">
        <f t="shared" si="151"/>
        <v>0</v>
      </c>
      <c r="BB123" s="195">
        <f t="shared" si="152"/>
        <v>0</v>
      </c>
      <c r="BC123" s="200"/>
      <c r="BD123" s="200"/>
      <c r="BE123" s="200"/>
      <c r="BF123" s="200"/>
      <c r="BG123" s="200"/>
      <c r="BH123" s="200"/>
      <c r="BI123" s="192">
        <f t="shared" si="153"/>
        <v>0</v>
      </c>
      <c r="BJ123" s="201"/>
      <c r="BK123" s="195">
        <f t="shared" si="154"/>
        <v>0</v>
      </c>
      <c r="BL123" s="195">
        <f t="shared" si="155"/>
        <v>0</v>
      </c>
      <c r="BM123" s="200"/>
      <c r="BN123" s="200"/>
      <c r="BO123" s="200"/>
      <c r="BP123" s="200"/>
      <c r="BQ123" s="200"/>
      <c r="BR123" s="200"/>
      <c r="BS123" s="192">
        <f t="shared" si="156"/>
        <v>0</v>
      </c>
      <c r="BT123" s="213"/>
      <c r="BU123" s="195">
        <f t="shared" si="157"/>
        <v>0</v>
      </c>
      <c r="BV123" s="195">
        <f t="shared" si="158"/>
        <v>0</v>
      </c>
      <c r="BW123" s="212"/>
      <c r="BX123" s="212"/>
      <c r="BY123" s="212"/>
      <c r="BZ123" s="212"/>
      <c r="CA123" s="212"/>
      <c r="CB123" s="212"/>
      <c r="CC123" s="211">
        <f t="shared" si="159"/>
        <v>0</v>
      </c>
    </row>
    <row r="124" spans="1:81" s="155" customFormat="1" ht="15.95" customHeight="1" x14ac:dyDescent="0.2">
      <c r="A124" s="214"/>
      <c r="B124" s="201"/>
      <c r="C124" s="195">
        <f t="shared" si="136"/>
        <v>0</v>
      </c>
      <c r="D124" s="195">
        <f t="shared" si="137"/>
        <v>0</v>
      </c>
      <c r="E124" s="200"/>
      <c r="F124" s="200"/>
      <c r="G124" s="200"/>
      <c r="H124" s="200"/>
      <c r="I124" s="200"/>
      <c r="J124" s="200"/>
      <c r="K124" s="197">
        <f t="shared" si="138"/>
        <v>0</v>
      </c>
      <c r="L124" s="202"/>
      <c r="M124" s="195">
        <f t="shared" si="139"/>
        <v>0</v>
      </c>
      <c r="N124" s="195">
        <f t="shared" si="140"/>
        <v>0</v>
      </c>
      <c r="O124" s="200"/>
      <c r="P124" s="200"/>
      <c r="Q124" s="200"/>
      <c r="R124" s="200"/>
      <c r="S124" s="200"/>
      <c r="T124" s="200"/>
      <c r="U124" s="197">
        <f t="shared" si="141"/>
        <v>0</v>
      </c>
      <c r="V124" s="202"/>
      <c r="W124" s="195">
        <f t="shared" si="142"/>
        <v>0</v>
      </c>
      <c r="X124" s="195">
        <f t="shared" si="143"/>
        <v>0</v>
      </c>
      <c r="Y124" s="200"/>
      <c r="Z124" s="200"/>
      <c r="AA124" s="200"/>
      <c r="AB124" s="200"/>
      <c r="AC124" s="200"/>
      <c r="AD124" s="200"/>
      <c r="AE124" s="197">
        <f t="shared" si="144"/>
        <v>0</v>
      </c>
      <c r="AF124" s="202"/>
      <c r="AG124" s="195">
        <f t="shared" si="145"/>
        <v>0</v>
      </c>
      <c r="AH124" s="195">
        <f t="shared" si="146"/>
        <v>0</v>
      </c>
      <c r="AI124" s="200"/>
      <c r="AJ124" s="200"/>
      <c r="AK124" s="200"/>
      <c r="AL124" s="200"/>
      <c r="AM124" s="200"/>
      <c r="AN124" s="200"/>
      <c r="AO124" s="197">
        <f t="shared" si="147"/>
        <v>0</v>
      </c>
      <c r="AP124" s="201"/>
      <c r="AQ124" s="195">
        <f t="shared" si="148"/>
        <v>0</v>
      </c>
      <c r="AR124" s="195">
        <f t="shared" si="149"/>
        <v>0</v>
      </c>
      <c r="AS124" s="200"/>
      <c r="AT124" s="200"/>
      <c r="AU124" s="200"/>
      <c r="AV124" s="200"/>
      <c r="AW124" s="200"/>
      <c r="AX124" s="200"/>
      <c r="AY124" s="192">
        <f t="shared" si="150"/>
        <v>0</v>
      </c>
      <c r="AZ124" s="201"/>
      <c r="BA124" s="195">
        <f t="shared" si="151"/>
        <v>0</v>
      </c>
      <c r="BB124" s="195">
        <f t="shared" si="152"/>
        <v>0</v>
      </c>
      <c r="BC124" s="200"/>
      <c r="BD124" s="200"/>
      <c r="BE124" s="200"/>
      <c r="BF124" s="200"/>
      <c r="BG124" s="200"/>
      <c r="BH124" s="200"/>
      <c r="BI124" s="192">
        <f t="shared" si="153"/>
        <v>0</v>
      </c>
      <c r="BJ124" s="201"/>
      <c r="BK124" s="195">
        <f t="shared" si="154"/>
        <v>0</v>
      </c>
      <c r="BL124" s="195">
        <f t="shared" si="155"/>
        <v>0</v>
      </c>
      <c r="BM124" s="200"/>
      <c r="BN124" s="200"/>
      <c r="BO124" s="200"/>
      <c r="BP124" s="200"/>
      <c r="BQ124" s="200"/>
      <c r="BR124" s="200"/>
      <c r="BS124" s="192">
        <f t="shared" si="156"/>
        <v>0</v>
      </c>
      <c r="BT124" s="213"/>
      <c r="BU124" s="195">
        <f t="shared" si="157"/>
        <v>0</v>
      </c>
      <c r="BV124" s="195">
        <f t="shared" si="158"/>
        <v>0</v>
      </c>
      <c r="BW124" s="212"/>
      <c r="BX124" s="212"/>
      <c r="BY124" s="212"/>
      <c r="BZ124" s="212"/>
      <c r="CA124" s="212"/>
      <c r="CB124" s="212"/>
      <c r="CC124" s="211">
        <f t="shared" si="159"/>
        <v>0</v>
      </c>
    </row>
    <row r="125" spans="1:81" s="155" customFormat="1" ht="15.95" customHeight="1" x14ac:dyDescent="0.2">
      <c r="A125" s="214"/>
      <c r="B125" s="201"/>
      <c r="C125" s="195">
        <f t="shared" si="136"/>
        <v>0</v>
      </c>
      <c r="D125" s="195">
        <f t="shared" si="137"/>
        <v>0</v>
      </c>
      <c r="E125" s="200"/>
      <c r="F125" s="200"/>
      <c r="G125" s="200"/>
      <c r="H125" s="200"/>
      <c r="I125" s="200"/>
      <c r="J125" s="200"/>
      <c r="K125" s="197">
        <f t="shared" si="138"/>
        <v>0</v>
      </c>
      <c r="L125" s="202"/>
      <c r="M125" s="195">
        <f t="shared" si="139"/>
        <v>0</v>
      </c>
      <c r="N125" s="195">
        <f t="shared" si="140"/>
        <v>0</v>
      </c>
      <c r="O125" s="200"/>
      <c r="P125" s="200"/>
      <c r="Q125" s="200"/>
      <c r="R125" s="200"/>
      <c r="S125" s="200"/>
      <c r="T125" s="200"/>
      <c r="U125" s="197">
        <f t="shared" si="141"/>
        <v>0</v>
      </c>
      <c r="V125" s="202"/>
      <c r="W125" s="195">
        <f t="shared" si="142"/>
        <v>0</v>
      </c>
      <c r="X125" s="195">
        <f t="shared" si="143"/>
        <v>0</v>
      </c>
      <c r="Y125" s="200"/>
      <c r="Z125" s="200"/>
      <c r="AA125" s="200"/>
      <c r="AB125" s="200"/>
      <c r="AC125" s="200"/>
      <c r="AD125" s="200"/>
      <c r="AE125" s="197">
        <f t="shared" si="144"/>
        <v>0</v>
      </c>
      <c r="AF125" s="202"/>
      <c r="AG125" s="195">
        <f t="shared" si="145"/>
        <v>0</v>
      </c>
      <c r="AH125" s="195">
        <f t="shared" si="146"/>
        <v>0</v>
      </c>
      <c r="AI125" s="200"/>
      <c r="AJ125" s="200"/>
      <c r="AK125" s="200"/>
      <c r="AL125" s="200"/>
      <c r="AM125" s="200"/>
      <c r="AN125" s="200"/>
      <c r="AO125" s="197">
        <f t="shared" si="147"/>
        <v>0</v>
      </c>
      <c r="AP125" s="201"/>
      <c r="AQ125" s="195">
        <f t="shared" si="148"/>
        <v>0</v>
      </c>
      <c r="AR125" s="195">
        <f t="shared" si="149"/>
        <v>0</v>
      </c>
      <c r="AS125" s="200"/>
      <c r="AT125" s="200"/>
      <c r="AU125" s="200"/>
      <c r="AV125" s="200"/>
      <c r="AW125" s="200"/>
      <c r="AX125" s="200"/>
      <c r="AY125" s="192">
        <f t="shared" si="150"/>
        <v>0</v>
      </c>
      <c r="AZ125" s="201"/>
      <c r="BA125" s="195">
        <f t="shared" si="151"/>
        <v>0</v>
      </c>
      <c r="BB125" s="195">
        <f t="shared" si="152"/>
        <v>0</v>
      </c>
      <c r="BC125" s="200"/>
      <c r="BD125" s="200"/>
      <c r="BE125" s="200"/>
      <c r="BF125" s="200"/>
      <c r="BG125" s="200"/>
      <c r="BH125" s="200"/>
      <c r="BI125" s="192">
        <f t="shared" si="153"/>
        <v>0</v>
      </c>
      <c r="BJ125" s="201"/>
      <c r="BK125" s="195">
        <f t="shared" si="154"/>
        <v>0</v>
      </c>
      <c r="BL125" s="195">
        <f t="shared" si="155"/>
        <v>0</v>
      </c>
      <c r="BM125" s="200"/>
      <c r="BN125" s="200"/>
      <c r="BO125" s="200"/>
      <c r="BP125" s="200"/>
      <c r="BQ125" s="200"/>
      <c r="BR125" s="200"/>
      <c r="BS125" s="192">
        <f t="shared" si="156"/>
        <v>0</v>
      </c>
      <c r="BT125" s="213"/>
      <c r="BU125" s="195">
        <f t="shared" si="157"/>
        <v>0</v>
      </c>
      <c r="BV125" s="195">
        <f t="shared" si="158"/>
        <v>0</v>
      </c>
      <c r="BW125" s="212"/>
      <c r="BX125" s="212"/>
      <c r="BY125" s="212"/>
      <c r="BZ125" s="212"/>
      <c r="CA125" s="212"/>
      <c r="CB125" s="212"/>
      <c r="CC125" s="211">
        <f t="shared" si="159"/>
        <v>0</v>
      </c>
    </row>
    <row r="126" spans="1:81" s="155" customFormat="1" ht="15.95" customHeight="1" x14ac:dyDescent="0.2">
      <c r="A126" s="214"/>
      <c r="B126" s="201"/>
      <c r="C126" s="195">
        <f t="shared" si="136"/>
        <v>0</v>
      </c>
      <c r="D126" s="195">
        <f t="shared" si="137"/>
        <v>0</v>
      </c>
      <c r="E126" s="200"/>
      <c r="F126" s="200"/>
      <c r="G126" s="200"/>
      <c r="H126" s="200"/>
      <c r="I126" s="200"/>
      <c r="J126" s="200"/>
      <c r="K126" s="197">
        <f t="shared" si="138"/>
        <v>0</v>
      </c>
      <c r="L126" s="202"/>
      <c r="M126" s="195">
        <f t="shared" si="139"/>
        <v>0</v>
      </c>
      <c r="N126" s="195">
        <f t="shared" si="140"/>
        <v>0</v>
      </c>
      <c r="O126" s="200"/>
      <c r="P126" s="200"/>
      <c r="Q126" s="200"/>
      <c r="R126" s="200"/>
      <c r="S126" s="200"/>
      <c r="T126" s="200"/>
      <c r="U126" s="197">
        <f t="shared" si="141"/>
        <v>0</v>
      </c>
      <c r="V126" s="202"/>
      <c r="W126" s="195">
        <f t="shared" si="142"/>
        <v>0</v>
      </c>
      <c r="X126" s="195">
        <f t="shared" si="143"/>
        <v>0</v>
      </c>
      <c r="Y126" s="200"/>
      <c r="Z126" s="200"/>
      <c r="AA126" s="200"/>
      <c r="AB126" s="200"/>
      <c r="AC126" s="200"/>
      <c r="AD126" s="200"/>
      <c r="AE126" s="197">
        <f t="shared" si="144"/>
        <v>0</v>
      </c>
      <c r="AF126" s="202"/>
      <c r="AG126" s="195">
        <f t="shared" si="145"/>
        <v>0</v>
      </c>
      <c r="AH126" s="195">
        <f t="shared" si="146"/>
        <v>0</v>
      </c>
      <c r="AI126" s="200"/>
      <c r="AJ126" s="200"/>
      <c r="AK126" s="200"/>
      <c r="AL126" s="200"/>
      <c r="AM126" s="200"/>
      <c r="AN126" s="200"/>
      <c r="AO126" s="197">
        <f t="shared" si="147"/>
        <v>0</v>
      </c>
      <c r="AP126" s="201"/>
      <c r="AQ126" s="195">
        <f t="shared" si="148"/>
        <v>0</v>
      </c>
      <c r="AR126" s="195">
        <f t="shared" si="149"/>
        <v>0</v>
      </c>
      <c r="AS126" s="200"/>
      <c r="AT126" s="200"/>
      <c r="AU126" s="200"/>
      <c r="AV126" s="200"/>
      <c r="AW126" s="200"/>
      <c r="AX126" s="200"/>
      <c r="AY126" s="192">
        <f t="shared" si="150"/>
        <v>0</v>
      </c>
      <c r="AZ126" s="201"/>
      <c r="BA126" s="195">
        <f t="shared" si="151"/>
        <v>0</v>
      </c>
      <c r="BB126" s="195">
        <f t="shared" si="152"/>
        <v>0</v>
      </c>
      <c r="BC126" s="200"/>
      <c r="BD126" s="200"/>
      <c r="BE126" s="200"/>
      <c r="BF126" s="200"/>
      <c r="BG126" s="200"/>
      <c r="BH126" s="200"/>
      <c r="BI126" s="192">
        <f t="shared" si="153"/>
        <v>0</v>
      </c>
      <c r="BJ126" s="201"/>
      <c r="BK126" s="195">
        <f t="shared" si="154"/>
        <v>0</v>
      </c>
      <c r="BL126" s="195">
        <f t="shared" si="155"/>
        <v>0</v>
      </c>
      <c r="BM126" s="200"/>
      <c r="BN126" s="200"/>
      <c r="BO126" s="200"/>
      <c r="BP126" s="200"/>
      <c r="BQ126" s="200"/>
      <c r="BR126" s="200"/>
      <c r="BS126" s="192">
        <f t="shared" si="156"/>
        <v>0</v>
      </c>
      <c r="BT126" s="213"/>
      <c r="BU126" s="195">
        <f t="shared" si="157"/>
        <v>0</v>
      </c>
      <c r="BV126" s="195">
        <f t="shared" si="158"/>
        <v>0</v>
      </c>
      <c r="BW126" s="212"/>
      <c r="BX126" s="212"/>
      <c r="BY126" s="212"/>
      <c r="BZ126" s="212"/>
      <c r="CA126" s="212"/>
      <c r="CB126" s="212"/>
      <c r="CC126" s="211">
        <f t="shared" si="159"/>
        <v>0</v>
      </c>
    </row>
    <row r="127" spans="1:81" s="155" customFormat="1" ht="15.95" customHeight="1" x14ac:dyDescent="0.2">
      <c r="A127" s="214"/>
      <c r="B127" s="201"/>
      <c r="C127" s="195">
        <f t="shared" si="136"/>
        <v>0</v>
      </c>
      <c r="D127" s="195">
        <f t="shared" si="137"/>
        <v>0</v>
      </c>
      <c r="E127" s="200"/>
      <c r="F127" s="200"/>
      <c r="G127" s="200"/>
      <c r="H127" s="200"/>
      <c r="I127" s="200"/>
      <c r="J127" s="200"/>
      <c r="K127" s="197">
        <f t="shared" si="138"/>
        <v>0</v>
      </c>
      <c r="L127" s="202"/>
      <c r="M127" s="195">
        <f t="shared" si="139"/>
        <v>0</v>
      </c>
      <c r="N127" s="195">
        <f t="shared" si="140"/>
        <v>0</v>
      </c>
      <c r="O127" s="200"/>
      <c r="P127" s="200"/>
      <c r="Q127" s="200"/>
      <c r="R127" s="200"/>
      <c r="S127" s="200"/>
      <c r="T127" s="200"/>
      <c r="U127" s="197">
        <f t="shared" si="141"/>
        <v>0</v>
      </c>
      <c r="V127" s="202"/>
      <c r="W127" s="195">
        <f t="shared" si="142"/>
        <v>0</v>
      </c>
      <c r="X127" s="195">
        <f t="shared" si="143"/>
        <v>0</v>
      </c>
      <c r="Y127" s="200"/>
      <c r="Z127" s="200"/>
      <c r="AA127" s="200"/>
      <c r="AB127" s="200"/>
      <c r="AC127" s="200"/>
      <c r="AD127" s="200"/>
      <c r="AE127" s="197">
        <f t="shared" si="144"/>
        <v>0</v>
      </c>
      <c r="AF127" s="202"/>
      <c r="AG127" s="195">
        <f t="shared" si="145"/>
        <v>0</v>
      </c>
      <c r="AH127" s="195">
        <f t="shared" si="146"/>
        <v>0</v>
      </c>
      <c r="AI127" s="200"/>
      <c r="AJ127" s="200"/>
      <c r="AK127" s="200"/>
      <c r="AL127" s="200"/>
      <c r="AM127" s="200"/>
      <c r="AN127" s="200"/>
      <c r="AO127" s="197">
        <f t="shared" si="147"/>
        <v>0</v>
      </c>
      <c r="AP127" s="201"/>
      <c r="AQ127" s="195">
        <f t="shared" si="148"/>
        <v>0</v>
      </c>
      <c r="AR127" s="195">
        <f t="shared" si="149"/>
        <v>0</v>
      </c>
      <c r="AS127" s="200"/>
      <c r="AT127" s="200"/>
      <c r="AU127" s="200"/>
      <c r="AV127" s="200"/>
      <c r="AW127" s="200"/>
      <c r="AX127" s="200"/>
      <c r="AY127" s="192">
        <f t="shared" si="150"/>
        <v>0</v>
      </c>
      <c r="AZ127" s="201"/>
      <c r="BA127" s="195">
        <f t="shared" si="151"/>
        <v>0</v>
      </c>
      <c r="BB127" s="195">
        <f t="shared" si="152"/>
        <v>0</v>
      </c>
      <c r="BC127" s="200"/>
      <c r="BD127" s="200"/>
      <c r="BE127" s="200"/>
      <c r="BF127" s="200"/>
      <c r="BG127" s="200"/>
      <c r="BH127" s="200"/>
      <c r="BI127" s="192">
        <f t="shared" si="153"/>
        <v>0</v>
      </c>
      <c r="BJ127" s="201"/>
      <c r="BK127" s="195">
        <f t="shared" si="154"/>
        <v>0</v>
      </c>
      <c r="BL127" s="195">
        <f t="shared" si="155"/>
        <v>0</v>
      </c>
      <c r="BM127" s="200"/>
      <c r="BN127" s="200"/>
      <c r="BO127" s="200"/>
      <c r="BP127" s="200"/>
      <c r="BQ127" s="200"/>
      <c r="BR127" s="200"/>
      <c r="BS127" s="192">
        <f t="shared" si="156"/>
        <v>0</v>
      </c>
      <c r="BT127" s="213"/>
      <c r="BU127" s="195">
        <f t="shared" si="157"/>
        <v>0</v>
      </c>
      <c r="BV127" s="195">
        <f t="shared" si="158"/>
        <v>0</v>
      </c>
      <c r="BW127" s="212"/>
      <c r="BX127" s="212"/>
      <c r="BY127" s="212"/>
      <c r="BZ127" s="212"/>
      <c r="CA127" s="212"/>
      <c r="CB127" s="212"/>
      <c r="CC127" s="211">
        <f t="shared" si="159"/>
        <v>0</v>
      </c>
    </row>
    <row r="128" spans="1:81" ht="15.95" customHeight="1" x14ac:dyDescent="0.2">
      <c r="A128" s="210" t="s">
        <v>109</v>
      </c>
      <c r="B128" s="201"/>
      <c r="C128" s="195"/>
      <c r="D128" s="195"/>
      <c r="E128" s="200"/>
      <c r="F128" s="200"/>
      <c r="G128" s="200"/>
      <c r="H128" s="200"/>
      <c r="I128" s="200"/>
      <c r="J128" s="200"/>
      <c r="K128" s="208"/>
      <c r="L128" s="209"/>
      <c r="M128" s="195"/>
      <c r="N128" s="195"/>
      <c r="O128" s="206"/>
      <c r="P128" s="206"/>
      <c r="Q128" s="206"/>
      <c r="R128" s="206"/>
      <c r="S128" s="206"/>
      <c r="T128" s="206"/>
      <c r="U128" s="208"/>
      <c r="V128" s="209"/>
      <c r="W128" s="195"/>
      <c r="X128" s="195"/>
      <c r="Y128" s="206"/>
      <c r="Z128" s="206"/>
      <c r="AA128" s="206"/>
      <c r="AB128" s="206"/>
      <c r="AC128" s="206"/>
      <c r="AD128" s="206"/>
      <c r="AE128" s="208"/>
      <c r="AF128" s="209"/>
      <c r="AG128" s="195"/>
      <c r="AH128" s="195"/>
      <c r="AI128" s="206"/>
      <c r="AJ128" s="206"/>
      <c r="AK128" s="206"/>
      <c r="AL128" s="206"/>
      <c r="AM128" s="206"/>
      <c r="AN128" s="206"/>
      <c r="AO128" s="208"/>
      <c r="AP128" s="207"/>
      <c r="AQ128" s="195"/>
      <c r="AR128" s="195"/>
      <c r="AS128" s="206"/>
      <c r="AT128" s="206"/>
      <c r="AU128" s="206"/>
      <c r="AV128" s="206"/>
      <c r="AW128" s="206"/>
      <c r="AX128" s="206"/>
      <c r="AY128" s="205"/>
      <c r="AZ128" s="207"/>
      <c r="BA128" s="195"/>
      <c r="BB128" s="195"/>
      <c r="BC128" s="206"/>
      <c r="BD128" s="206"/>
      <c r="BE128" s="206"/>
      <c r="BF128" s="206"/>
      <c r="BG128" s="206"/>
      <c r="BH128" s="206"/>
      <c r="BI128" s="205"/>
      <c r="BJ128" s="207"/>
      <c r="BK128" s="195"/>
      <c r="BL128" s="195"/>
      <c r="BM128" s="206"/>
      <c r="BN128" s="206"/>
      <c r="BO128" s="206"/>
      <c r="BP128" s="206"/>
      <c r="BQ128" s="206"/>
      <c r="BR128" s="206"/>
      <c r="BS128" s="205"/>
      <c r="BT128" s="207"/>
      <c r="BU128" s="195"/>
      <c r="BV128" s="195"/>
      <c r="BW128" s="206"/>
      <c r="BX128" s="206"/>
      <c r="BY128" s="206"/>
      <c r="BZ128" s="206"/>
      <c r="CA128" s="206"/>
      <c r="CB128" s="206"/>
      <c r="CC128" s="205"/>
    </row>
    <row r="129" spans="1:81" s="155" customFormat="1" ht="15.95" customHeight="1" x14ac:dyDescent="0.2">
      <c r="A129" s="204" t="s">
        <v>108</v>
      </c>
      <c r="B129" s="196">
        <f>SUM(B$112:B128)</f>
        <v>28761</v>
      </c>
      <c r="C129" s="195">
        <f>SUM(C$112:C128)</f>
        <v>95219450.319999993</v>
      </c>
      <c r="D129" s="195">
        <f>IFERROR(C129/B129,0)</f>
        <v>3310.7141726643717</v>
      </c>
      <c r="E129" s="193">
        <f>SUM(E$112:E128)</f>
        <v>9229068.3200000003</v>
      </c>
      <c r="F129" s="193">
        <f>SUM(F$112:F128)</f>
        <v>2353335</v>
      </c>
      <c r="G129" s="193">
        <f>SUM(G$112:G128)</f>
        <v>72016</v>
      </c>
      <c r="H129" s="193">
        <f>SUM(H$112:H128)</f>
        <v>83565031</v>
      </c>
      <c r="I129" s="193">
        <f>SUM(I$112:I128)</f>
        <v>0</v>
      </c>
      <c r="J129" s="193">
        <f>SUM(J$112:J128)</f>
        <v>59219830</v>
      </c>
      <c r="K129" s="197">
        <f>SUM(K$112:K128)</f>
        <v>1845814</v>
      </c>
      <c r="L129" s="198">
        <f>SUM(L$112:L128)</f>
        <v>33286</v>
      </c>
      <c r="M129" s="195">
        <f>SUM(M$112:M128)</f>
        <v>128943826.06</v>
      </c>
      <c r="N129" s="195">
        <f>IFERROR(M129/L129,0)</f>
        <v>3873.8155999519317</v>
      </c>
      <c r="O129" s="193">
        <f>SUM(O$112:O128)</f>
        <v>15328977.050000001</v>
      </c>
      <c r="P129" s="193">
        <f>SUM(P$112:P128)</f>
        <v>2517501</v>
      </c>
      <c r="Q129" s="193">
        <f>SUM(Q$112:Q128)</f>
        <v>53426</v>
      </c>
      <c r="R129" s="193">
        <f>SUM(R$112:R128)</f>
        <v>85142959</v>
      </c>
      <c r="S129" s="193">
        <f>SUM(S$112:S128)</f>
        <v>25900963.009999998</v>
      </c>
      <c r="T129" s="193">
        <f>SUM(T$112:T128)</f>
        <v>86823326</v>
      </c>
      <c r="U129" s="197">
        <f>SUM(U$112:U128)</f>
        <v>9735603.9900000002</v>
      </c>
      <c r="V129" s="198">
        <f>SUM(V$112:V128)</f>
        <v>34960</v>
      </c>
      <c r="W129" s="195">
        <f>SUM(W$112:W128)</f>
        <v>132256917</v>
      </c>
      <c r="X129" s="195">
        <f>IFERROR(W129/V129,0)</f>
        <v>3783.0925915331809</v>
      </c>
      <c r="Y129" s="193">
        <f>SUM(Y$112:Y128)</f>
        <v>16441799</v>
      </c>
      <c r="Z129" s="193">
        <f>SUM(Z$112:Z128)</f>
        <v>2536973</v>
      </c>
      <c r="AA129" s="193">
        <f>SUM(AA$112:AA128)</f>
        <v>58912</v>
      </c>
      <c r="AB129" s="193">
        <f>SUM(AB$112:AB128)</f>
        <v>85003542</v>
      </c>
      <c r="AC129" s="193">
        <f>SUM(AC$112:AC128)</f>
        <v>28215691</v>
      </c>
      <c r="AD129" s="193">
        <f>SUM(AD$112:AD128)</f>
        <v>88240220</v>
      </c>
      <c r="AE129" s="197">
        <f>SUM(AE$112:AE128)</f>
        <v>9979637</v>
      </c>
      <c r="AF129" s="198">
        <f>SUM(AF$112:AF128)</f>
        <v>36494</v>
      </c>
      <c r="AG129" s="195">
        <f>SUM(AG$112:AG128)</f>
        <v>134742475</v>
      </c>
      <c r="AH129" s="195">
        <f>IFERROR(AG129/AF129,0)</f>
        <v>3692.1815914944923</v>
      </c>
      <c r="AI129" s="193">
        <f>SUM(AI$112:AI128)</f>
        <v>15422763</v>
      </c>
      <c r="AJ129" s="193">
        <f>SUM(AJ$112:AJ128)</f>
        <v>2161635</v>
      </c>
      <c r="AK129" s="193">
        <f>SUM(AK$112:AK128)</f>
        <v>160893</v>
      </c>
      <c r="AL129" s="193">
        <f>SUM(AL$112:AL128)</f>
        <v>81331660</v>
      </c>
      <c r="AM129" s="193">
        <f>SUM(AM$112:AM128)</f>
        <v>35665524</v>
      </c>
      <c r="AN129" s="193">
        <f>SUM(AN$112:AN128)</f>
        <v>82890787</v>
      </c>
      <c r="AO129" s="197">
        <f>SUM(AO$112:AO128)</f>
        <v>9421114</v>
      </c>
      <c r="AP129" s="196">
        <f>SUM(AP$112:AP128)</f>
        <v>36188</v>
      </c>
      <c r="AQ129" s="195">
        <f>SUM(AQ$112:AQ128)</f>
        <v>133370296</v>
      </c>
      <c r="AR129" s="195">
        <f>IFERROR(AQ129/AP129,0)</f>
        <v>3685.4840278545375</v>
      </c>
      <c r="AS129" s="193">
        <f>SUM(AS$112:AS128)</f>
        <v>16210686</v>
      </c>
      <c r="AT129" s="193">
        <f>SUM(AT$112:AT128)</f>
        <v>1302308</v>
      </c>
      <c r="AU129" s="193">
        <f>SUM(AU$112:AU128)</f>
        <v>57268</v>
      </c>
      <c r="AV129" s="193">
        <f>SUM(AV$112:AV128)</f>
        <v>78412626</v>
      </c>
      <c r="AW129" s="193">
        <f>SUM(AW$112:AW128)</f>
        <v>37387408</v>
      </c>
      <c r="AX129" s="193">
        <f>SUM(AX$112:AX128)</f>
        <v>79748599</v>
      </c>
      <c r="AY129" s="192">
        <f>SUM(AY$112:AY128)</f>
        <v>8142719</v>
      </c>
      <c r="AZ129" s="196">
        <f>SUM(AZ$112:AZ128)</f>
        <v>46096</v>
      </c>
      <c r="BA129" s="195">
        <f>SUM(BA$112:BA128)</f>
        <v>137849201</v>
      </c>
      <c r="BB129" s="195">
        <f>IFERROR(BA129/AZ129,0)</f>
        <v>2990.4807575494619</v>
      </c>
      <c r="BC129" s="193">
        <f>SUM(BC$112:BC128)</f>
        <v>28956427</v>
      </c>
      <c r="BD129" s="193">
        <f>SUM(BD$112:BD128)</f>
        <v>1199015</v>
      </c>
      <c r="BE129" s="193">
        <f>SUM(BE$112:BE128)</f>
        <v>47791</v>
      </c>
      <c r="BF129" s="193">
        <f>SUM(BF$112:BF128)</f>
        <v>71548763</v>
      </c>
      <c r="BG129" s="193">
        <f>SUM(BG$112:BG128)</f>
        <v>36097205</v>
      </c>
      <c r="BH129" s="193">
        <f>SUM(BH$112:BH128)</f>
        <v>75946267</v>
      </c>
      <c r="BI129" s="192">
        <f>SUM(BI$112:BI128)</f>
        <v>13287971</v>
      </c>
      <c r="BJ129" s="196">
        <f>SUM(BJ$112:BJ128)</f>
        <v>40267</v>
      </c>
      <c r="BK129" s="195">
        <f>SUM(BK$112:BK128)</f>
        <v>125613790</v>
      </c>
      <c r="BL129" s="195">
        <f>IFERROR(BK129/BJ129,0)</f>
        <v>3119.5219410435343</v>
      </c>
      <c r="BM129" s="193">
        <f>SUM(BM$112:BM128)</f>
        <v>22067916</v>
      </c>
      <c r="BN129" s="193">
        <f>SUM(BN$112:BN128)</f>
        <v>677574</v>
      </c>
      <c r="BO129" s="193">
        <f>SUM(BO$112:BO128)</f>
        <v>31579</v>
      </c>
      <c r="BP129" s="193">
        <f>SUM(BP$112:BP128)</f>
        <v>67666020</v>
      </c>
      <c r="BQ129" s="193">
        <f>SUM(BQ$112:BQ128)</f>
        <v>35170701</v>
      </c>
      <c r="BR129" s="193">
        <f>SUM(BR$112:BR128)</f>
        <v>71794459.400000006</v>
      </c>
      <c r="BS129" s="192">
        <f>SUM(BS$112:BS128)</f>
        <v>11352908.4</v>
      </c>
      <c r="BT129" s="196">
        <f>SUM(BT$112:BT128)</f>
        <v>39678</v>
      </c>
      <c r="BU129" s="195">
        <f>SUM(BU$112:BU128)</f>
        <v>125724975</v>
      </c>
      <c r="BV129" s="195">
        <f>IFERROR(BU129/BT129,0)</f>
        <v>3168.6318614849538</v>
      </c>
      <c r="BW129" s="193">
        <f>SUM(BW$112:BW128)</f>
        <v>20526001</v>
      </c>
      <c r="BX129" s="193">
        <f>SUM(BX$112:BX128)</f>
        <v>903645</v>
      </c>
      <c r="BY129" s="193">
        <f>SUM(BY$112:BY128)</f>
        <v>69373</v>
      </c>
      <c r="BZ129" s="193">
        <f>SUM(BZ$112:BZ128)</f>
        <v>68490167</v>
      </c>
      <c r="CA129" s="193">
        <f>SUM(CA$112:CA128)</f>
        <v>35735789</v>
      </c>
      <c r="CB129" s="193">
        <f>SUM(CB$112:CB128)</f>
        <v>71876902.540000007</v>
      </c>
      <c r="CC129" s="192">
        <f>SUM(CC$112:CC128)</f>
        <v>10727785.539999999</v>
      </c>
    </row>
    <row r="130" spans="1:81" s="155" customFormat="1" ht="15.95" customHeight="1" x14ac:dyDescent="0.2">
      <c r="A130" s="203"/>
      <c r="B130" s="201"/>
      <c r="C130" s="195"/>
      <c r="D130" s="195"/>
      <c r="E130" s="200"/>
      <c r="F130" s="200"/>
      <c r="G130" s="200"/>
      <c r="H130" s="200"/>
      <c r="I130" s="200"/>
      <c r="J130" s="200"/>
      <c r="K130" s="197"/>
      <c r="L130" s="202"/>
      <c r="M130" s="195"/>
      <c r="N130" s="195"/>
      <c r="O130" s="200"/>
      <c r="P130" s="200"/>
      <c r="Q130" s="200"/>
      <c r="R130" s="200"/>
      <c r="S130" s="200"/>
      <c r="T130" s="200"/>
      <c r="U130" s="197"/>
      <c r="V130" s="202"/>
      <c r="W130" s="195"/>
      <c r="X130" s="195"/>
      <c r="Y130" s="200"/>
      <c r="Z130" s="200"/>
      <c r="AA130" s="200"/>
      <c r="AB130" s="200"/>
      <c r="AC130" s="200"/>
      <c r="AD130" s="200"/>
      <c r="AE130" s="197"/>
      <c r="AF130" s="202"/>
      <c r="AG130" s="195"/>
      <c r="AH130" s="195"/>
      <c r="AI130" s="200"/>
      <c r="AJ130" s="200"/>
      <c r="AK130" s="200"/>
      <c r="AL130" s="200"/>
      <c r="AM130" s="200"/>
      <c r="AN130" s="200"/>
      <c r="AO130" s="197"/>
      <c r="AP130" s="201"/>
      <c r="AQ130" s="195"/>
      <c r="AR130" s="195"/>
      <c r="AS130" s="200"/>
      <c r="AT130" s="200"/>
      <c r="AU130" s="200"/>
      <c r="AV130" s="200"/>
      <c r="AW130" s="200"/>
      <c r="AX130" s="200"/>
      <c r="AY130" s="192"/>
      <c r="AZ130" s="201"/>
      <c r="BA130" s="195"/>
      <c r="BB130" s="195"/>
      <c r="BC130" s="200"/>
      <c r="BD130" s="200"/>
      <c r="BE130" s="200"/>
      <c r="BF130" s="200"/>
      <c r="BG130" s="200"/>
      <c r="BH130" s="200"/>
      <c r="BI130" s="192"/>
      <c r="BJ130" s="201"/>
      <c r="BK130" s="195"/>
      <c r="BL130" s="195"/>
      <c r="BM130" s="200"/>
      <c r="BN130" s="200"/>
      <c r="BO130" s="200"/>
      <c r="BP130" s="200"/>
      <c r="BQ130" s="200"/>
      <c r="BR130" s="200"/>
      <c r="BS130" s="192"/>
      <c r="BT130" s="201"/>
      <c r="BU130" s="195"/>
      <c r="BV130" s="195"/>
      <c r="BW130" s="200"/>
      <c r="BX130" s="200"/>
      <c r="BY130" s="200"/>
      <c r="BZ130" s="200"/>
      <c r="CA130" s="200"/>
      <c r="CB130" s="200"/>
      <c r="CC130" s="192"/>
    </row>
    <row r="131" spans="1:81" s="191" customFormat="1" ht="33" customHeight="1" x14ac:dyDescent="0.2">
      <c r="A131" s="199" t="s">
        <v>107</v>
      </c>
      <c r="B131" s="196">
        <f>SUM(B129,B110,B76)</f>
        <v>79556</v>
      </c>
      <c r="C131" s="195">
        <f>SUM(C129,C110,C76)</f>
        <v>317380485.51999998</v>
      </c>
      <c r="D131" s="195">
        <f>IFERROR(C131/B131,0)</f>
        <v>3989.3972235909296</v>
      </c>
      <c r="E131" s="193">
        <f t="shared" ref="E131:M131" si="160">SUM(E129,E110,E76)</f>
        <v>72753314.50999999</v>
      </c>
      <c r="F131" s="193">
        <f t="shared" si="160"/>
        <v>75970332.430000007</v>
      </c>
      <c r="G131" s="193">
        <f t="shared" si="160"/>
        <v>3337614</v>
      </c>
      <c r="H131" s="193">
        <f t="shared" si="160"/>
        <v>132023923.44</v>
      </c>
      <c r="I131" s="193">
        <f t="shared" si="160"/>
        <v>33295301.140000001</v>
      </c>
      <c r="J131" s="193">
        <f t="shared" si="160"/>
        <v>200979083.50999999</v>
      </c>
      <c r="K131" s="197">
        <f t="shared" si="160"/>
        <v>21978398.859999999</v>
      </c>
      <c r="L131" s="198">
        <f t="shared" si="160"/>
        <v>80479</v>
      </c>
      <c r="M131" s="195">
        <f t="shared" si="160"/>
        <v>336895778.46000004</v>
      </c>
      <c r="N131" s="195">
        <f>IFERROR(M131/L131,0)</f>
        <v>4186.1327608444444</v>
      </c>
      <c r="O131" s="193">
        <f t="shared" ref="O131:W131" si="161">SUM(O129,O110,O76)</f>
        <v>80649650.950000003</v>
      </c>
      <c r="P131" s="193">
        <f t="shared" si="161"/>
        <v>81028800.039999992</v>
      </c>
      <c r="Q131" s="193">
        <f t="shared" si="161"/>
        <v>3730011</v>
      </c>
      <c r="R131" s="193">
        <f t="shared" si="161"/>
        <v>134258837.59</v>
      </c>
      <c r="S131" s="193">
        <f t="shared" si="161"/>
        <v>37228478.879999995</v>
      </c>
      <c r="T131" s="193">
        <f t="shared" si="161"/>
        <v>210672542.00999999</v>
      </c>
      <c r="U131" s="197">
        <f t="shared" si="161"/>
        <v>24735809.43</v>
      </c>
      <c r="V131" s="198">
        <f t="shared" si="161"/>
        <v>85786</v>
      </c>
      <c r="W131" s="195">
        <f t="shared" si="161"/>
        <v>357940511</v>
      </c>
      <c r="X131" s="195">
        <f>IFERROR(W131/V131,0)</f>
        <v>4172.4816520178119</v>
      </c>
      <c r="Y131" s="193">
        <f t="shared" ref="Y131:AG131" si="162">SUM(Y129,Y110,Y76)</f>
        <v>90743550</v>
      </c>
      <c r="Z131" s="193">
        <f t="shared" si="162"/>
        <v>83759871</v>
      </c>
      <c r="AA131" s="193">
        <f t="shared" si="162"/>
        <v>4199870</v>
      </c>
      <c r="AB131" s="193">
        <f t="shared" si="162"/>
        <v>138390574</v>
      </c>
      <c r="AC131" s="193">
        <f t="shared" si="162"/>
        <v>40846646</v>
      </c>
      <c r="AD131" s="193">
        <f t="shared" si="162"/>
        <v>220051714</v>
      </c>
      <c r="AE131" s="197">
        <f t="shared" si="162"/>
        <v>27444957</v>
      </c>
      <c r="AF131" s="198">
        <f t="shared" si="162"/>
        <v>84896</v>
      </c>
      <c r="AG131" s="195">
        <f t="shared" si="162"/>
        <v>367702722</v>
      </c>
      <c r="AH131" s="195">
        <f>IFERROR(AG131/AF131,0)</f>
        <v>4331.2137438748587</v>
      </c>
      <c r="AI131" s="193">
        <f t="shared" ref="AI131:AQ131" si="163">SUM(AI129,AI110,AI76)</f>
        <v>99170154</v>
      </c>
      <c r="AJ131" s="193">
        <f t="shared" si="163"/>
        <v>84763904</v>
      </c>
      <c r="AK131" s="193">
        <f t="shared" si="163"/>
        <v>4491923</v>
      </c>
      <c r="AL131" s="193">
        <f t="shared" si="163"/>
        <v>130597479</v>
      </c>
      <c r="AM131" s="193">
        <f t="shared" si="163"/>
        <v>48679262</v>
      </c>
      <c r="AN131" s="193">
        <f t="shared" si="163"/>
        <v>215098015</v>
      </c>
      <c r="AO131" s="197">
        <f t="shared" si="163"/>
        <v>29166438</v>
      </c>
      <c r="AP131" s="196">
        <f t="shared" si="163"/>
        <v>83775</v>
      </c>
      <c r="AQ131" s="195">
        <f t="shared" si="163"/>
        <v>366714761</v>
      </c>
      <c r="AR131" s="195">
        <f>IFERROR(AQ131/AP131,0)</f>
        <v>4377.3770337212773</v>
      </c>
      <c r="AS131" s="193">
        <f t="shared" ref="AS131:BA131" si="164">SUM(AS129,AS110,AS76)</f>
        <v>100508361</v>
      </c>
      <c r="AT131" s="193">
        <f t="shared" si="164"/>
        <v>83851255</v>
      </c>
      <c r="AU131" s="193">
        <f t="shared" si="164"/>
        <v>4750139</v>
      </c>
      <c r="AV131" s="193">
        <f t="shared" si="164"/>
        <v>124249017</v>
      </c>
      <c r="AW131" s="193">
        <f t="shared" si="164"/>
        <v>53355989</v>
      </c>
      <c r="AX131" s="193">
        <f t="shared" si="164"/>
        <v>210953907</v>
      </c>
      <c r="AY131" s="192">
        <f t="shared" si="164"/>
        <v>27163056</v>
      </c>
      <c r="AZ131" s="196">
        <f t="shared" si="164"/>
        <v>93163</v>
      </c>
      <c r="BA131" s="195">
        <f t="shared" si="164"/>
        <v>361736296</v>
      </c>
      <c r="BB131" s="195">
        <f>IFERROR(BA131/AZ131,0)</f>
        <v>3882.8321973315587</v>
      </c>
      <c r="BC131" s="193">
        <f t="shared" ref="BC131:BK131" si="165">SUM(BC129,BC110,BC76)</f>
        <v>106780170</v>
      </c>
      <c r="BD131" s="193">
        <f t="shared" si="165"/>
        <v>83334800</v>
      </c>
      <c r="BE131" s="193">
        <f t="shared" si="165"/>
        <v>5272918</v>
      </c>
      <c r="BF131" s="193">
        <f t="shared" si="165"/>
        <v>114929881</v>
      </c>
      <c r="BG131" s="193">
        <f t="shared" si="165"/>
        <v>51418527</v>
      </c>
      <c r="BH131" s="193">
        <f t="shared" si="165"/>
        <v>204321608</v>
      </c>
      <c r="BI131" s="192">
        <f t="shared" si="165"/>
        <v>31722435</v>
      </c>
      <c r="BJ131" s="196">
        <f t="shared" si="165"/>
        <v>87320</v>
      </c>
      <c r="BK131" s="195">
        <f t="shared" si="165"/>
        <v>360715974</v>
      </c>
      <c r="BL131" s="195">
        <f>IFERROR(BK131/BJ131,0)</f>
        <v>4130.9662620247364</v>
      </c>
      <c r="BM131" s="193">
        <f t="shared" ref="BM131:BU131" si="166">SUM(BM129,BM110,BM76)</f>
        <v>108261858</v>
      </c>
      <c r="BN131" s="193">
        <f t="shared" si="166"/>
        <v>85159638</v>
      </c>
      <c r="BO131" s="193">
        <f t="shared" si="166"/>
        <v>6093459</v>
      </c>
      <c r="BP131" s="193">
        <f t="shared" si="166"/>
        <v>109728770</v>
      </c>
      <c r="BQ131" s="193">
        <f t="shared" si="166"/>
        <v>51472249</v>
      </c>
      <c r="BR131" s="193">
        <f t="shared" si="166"/>
        <v>206403886.40000001</v>
      </c>
      <c r="BS131" s="192">
        <f t="shared" si="166"/>
        <v>33470154.399999999</v>
      </c>
      <c r="BT131" s="196">
        <f t="shared" si="166"/>
        <v>85316</v>
      </c>
      <c r="BU131" s="195">
        <f t="shared" si="166"/>
        <v>368712833</v>
      </c>
      <c r="BV131" s="195">
        <f>IFERROR(BU131/BT131,0)</f>
        <v>4321.7313634019411</v>
      </c>
      <c r="BW131" s="194">
        <f t="shared" ref="BW131:CC131" si="167">SUM(BW129,BW110,BW76)</f>
        <v>108749342</v>
      </c>
      <c r="BX131" s="193">
        <f t="shared" si="167"/>
        <v>88853066</v>
      </c>
      <c r="BY131" s="193">
        <f t="shared" si="167"/>
        <v>6129056</v>
      </c>
      <c r="BZ131" s="193">
        <f t="shared" si="167"/>
        <v>110127255</v>
      </c>
      <c r="CA131" s="193">
        <f t="shared" si="167"/>
        <v>54854114</v>
      </c>
      <c r="CB131" s="193">
        <f t="shared" si="167"/>
        <v>212047491.54000002</v>
      </c>
      <c r="CC131" s="192">
        <f t="shared" si="167"/>
        <v>32780540.539999999</v>
      </c>
    </row>
    <row r="132" spans="1:81" s="186" customFormat="1" ht="50.25" customHeight="1" x14ac:dyDescent="0.25">
      <c r="A132" s="190" t="s">
        <v>106</v>
      </c>
      <c r="B132" s="189" t="str">
        <f>B2</f>
        <v>2015-16</v>
      </c>
      <c r="C132" s="492" t="str">
        <f>B132&amp;" COMMENTS"</f>
        <v>2015-16 COMMENTS</v>
      </c>
      <c r="D132" s="493"/>
      <c r="E132" s="493"/>
      <c r="F132" s="493"/>
      <c r="G132" s="493"/>
      <c r="H132" s="493"/>
      <c r="I132" s="493"/>
      <c r="J132" s="493"/>
      <c r="K132" s="494"/>
      <c r="L132" s="188" t="str">
        <f>L2</f>
        <v>2016-17</v>
      </c>
      <c r="M132" s="495" t="str">
        <f>L132&amp;" COMMENTS"</f>
        <v>2016-17 COMMENTS</v>
      </c>
      <c r="N132" s="496"/>
      <c r="O132" s="496"/>
      <c r="P132" s="496"/>
      <c r="Q132" s="496"/>
      <c r="R132" s="496"/>
      <c r="S132" s="496"/>
      <c r="T132" s="496"/>
      <c r="U132" s="497"/>
      <c r="V132" s="188" t="str">
        <f>V2</f>
        <v>2017-18</v>
      </c>
      <c r="W132" s="495" t="str">
        <f>V132&amp;" COMMENTS"</f>
        <v>2017-18 COMMENTS</v>
      </c>
      <c r="X132" s="496"/>
      <c r="Y132" s="496"/>
      <c r="Z132" s="496"/>
      <c r="AA132" s="496"/>
      <c r="AB132" s="496"/>
      <c r="AC132" s="496"/>
      <c r="AD132" s="496"/>
      <c r="AE132" s="497"/>
      <c r="AF132" s="188" t="str">
        <f>AF2</f>
        <v>2018-19</v>
      </c>
      <c r="AG132" s="495" t="str">
        <f>AF132&amp;" COMMENTS"</f>
        <v>2018-19 COMMENTS</v>
      </c>
      <c r="AH132" s="496"/>
      <c r="AI132" s="496"/>
      <c r="AJ132" s="496"/>
      <c r="AK132" s="496"/>
      <c r="AL132" s="496"/>
      <c r="AM132" s="496"/>
      <c r="AN132" s="496"/>
      <c r="AO132" s="497"/>
      <c r="AP132" s="187" t="str">
        <f>AP2</f>
        <v>2019-20</v>
      </c>
      <c r="AQ132" s="480" t="str">
        <f>AP132&amp;" COMMENTS"</f>
        <v>2019-20 COMMENTS</v>
      </c>
      <c r="AR132" s="481"/>
      <c r="AS132" s="481"/>
      <c r="AT132" s="481"/>
      <c r="AU132" s="481"/>
      <c r="AV132" s="481"/>
      <c r="AW132" s="481"/>
      <c r="AX132" s="481"/>
      <c r="AY132" s="482"/>
      <c r="AZ132" s="187" t="str">
        <f>AZ2</f>
        <v>2020-21</v>
      </c>
      <c r="BA132" s="480" t="str">
        <f>AZ132&amp;" COMMENTS"</f>
        <v>2020-21 COMMENTS</v>
      </c>
      <c r="BB132" s="481"/>
      <c r="BC132" s="481"/>
      <c r="BD132" s="481"/>
      <c r="BE132" s="481"/>
      <c r="BF132" s="481"/>
      <c r="BG132" s="481"/>
      <c r="BH132" s="481"/>
      <c r="BI132" s="482"/>
      <c r="BJ132" s="187" t="str">
        <f>BJ2</f>
        <v>2021-22</v>
      </c>
      <c r="BK132" s="480" t="str">
        <f>BJ132&amp;" COMMENTS"</f>
        <v>2021-22 COMMENTS</v>
      </c>
      <c r="BL132" s="481"/>
      <c r="BM132" s="481"/>
      <c r="BN132" s="481"/>
      <c r="BO132" s="481"/>
      <c r="BP132" s="481"/>
      <c r="BQ132" s="481"/>
      <c r="BR132" s="481"/>
      <c r="BS132" s="482"/>
      <c r="BT132" s="187" t="str">
        <f>BT2</f>
        <v>2022-23</v>
      </c>
      <c r="BU132" s="480" t="str">
        <f>BT132&amp;" COMMENTS"</f>
        <v>2022-23 COMMENTS</v>
      </c>
      <c r="BV132" s="481"/>
      <c r="BW132" s="481"/>
      <c r="BX132" s="481"/>
      <c r="BY132" s="481"/>
      <c r="BZ132" s="481"/>
      <c r="CA132" s="481"/>
      <c r="CB132" s="481"/>
      <c r="CC132" s="482"/>
    </row>
    <row r="133" spans="1:81" s="157" customFormat="1" ht="20.25" customHeight="1" x14ac:dyDescent="0.2">
      <c r="A133" s="167" t="s">
        <v>105</v>
      </c>
      <c r="B133" s="184">
        <v>62451</v>
      </c>
      <c r="C133" s="498"/>
      <c r="D133" s="499"/>
      <c r="E133" s="499"/>
      <c r="F133" s="499"/>
      <c r="G133" s="499"/>
      <c r="H133" s="499"/>
      <c r="I133" s="499"/>
      <c r="J133" s="499"/>
      <c r="K133" s="500"/>
      <c r="L133" s="183">
        <v>64413</v>
      </c>
      <c r="M133" s="471" t="s">
        <v>104</v>
      </c>
      <c r="N133" s="472"/>
      <c r="O133" s="472"/>
      <c r="P133" s="472"/>
      <c r="Q133" s="472"/>
      <c r="R133" s="472"/>
      <c r="S133" s="472"/>
      <c r="T133" s="472"/>
      <c r="U133" s="507"/>
      <c r="V133" s="183">
        <v>64499</v>
      </c>
      <c r="W133" s="471"/>
      <c r="X133" s="472"/>
      <c r="Y133" s="472"/>
      <c r="Z133" s="472"/>
      <c r="AA133" s="472"/>
      <c r="AB133" s="472"/>
      <c r="AC133" s="472"/>
      <c r="AD133" s="472"/>
      <c r="AE133" s="507"/>
      <c r="AF133" s="183">
        <v>58998</v>
      </c>
      <c r="AG133" s="471"/>
      <c r="AH133" s="472"/>
      <c r="AI133" s="472"/>
      <c r="AJ133" s="472"/>
      <c r="AK133" s="472"/>
      <c r="AL133" s="472"/>
      <c r="AM133" s="472"/>
      <c r="AN133" s="472"/>
      <c r="AO133" s="507"/>
      <c r="AP133" s="182">
        <v>58808</v>
      </c>
      <c r="AQ133" s="471"/>
      <c r="AR133" s="472"/>
      <c r="AS133" s="472"/>
      <c r="AT133" s="472"/>
      <c r="AU133" s="472"/>
      <c r="AV133" s="472"/>
      <c r="AW133" s="472"/>
      <c r="AX133" s="472"/>
      <c r="AY133" s="473"/>
      <c r="AZ133" s="182">
        <v>56984</v>
      </c>
      <c r="BA133" s="471" t="s">
        <v>103</v>
      </c>
      <c r="BB133" s="472"/>
      <c r="BC133" s="472"/>
      <c r="BD133" s="472"/>
      <c r="BE133" s="472"/>
      <c r="BF133" s="472"/>
      <c r="BG133" s="472"/>
      <c r="BH133" s="472"/>
      <c r="BI133" s="473"/>
      <c r="BJ133" s="182">
        <v>55464</v>
      </c>
      <c r="BK133" s="471"/>
      <c r="BL133" s="472"/>
      <c r="BM133" s="472"/>
      <c r="BN133" s="472"/>
      <c r="BO133" s="472"/>
      <c r="BP133" s="472"/>
      <c r="BQ133" s="472"/>
      <c r="BR133" s="472"/>
      <c r="BS133" s="473"/>
      <c r="BT133" s="185">
        <v>53815</v>
      </c>
      <c r="BU133" s="483"/>
      <c r="BV133" s="484"/>
      <c r="BW133" s="484"/>
      <c r="BX133" s="484"/>
      <c r="BY133" s="484"/>
      <c r="BZ133" s="484"/>
      <c r="CA133" s="484"/>
      <c r="CB133" s="484"/>
      <c r="CC133" s="485"/>
    </row>
    <row r="134" spans="1:81" s="157" customFormat="1" ht="20.25" customHeight="1" x14ac:dyDescent="0.2">
      <c r="A134" s="167" t="s">
        <v>102</v>
      </c>
      <c r="B134" s="184">
        <v>18453</v>
      </c>
      <c r="C134" s="501"/>
      <c r="D134" s="502"/>
      <c r="E134" s="502"/>
      <c r="F134" s="502"/>
      <c r="G134" s="502"/>
      <c r="H134" s="502"/>
      <c r="I134" s="502"/>
      <c r="J134" s="502"/>
      <c r="K134" s="503"/>
      <c r="L134" s="183">
        <v>19734</v>
      </c>
      <c r="M134" s="474"/>
      <c r="N134" s="475"/>
      <c r="O134" s="475"/>
      <c r="P134" s="475"/>
      <c r="Q134" s="475"/>
      <c r="R134" s="475"/>
      <c r="S134" s="475"/>
      <c r="T134" s="475"/>
      <c r="U134" s="508"/>
      <c r="V134" s="183">
        <v>20235</v>
      </c>
      <c r="W134" s="474"/>
      <c r="X134" s="475"/>
      <c r="Y134" s="475"/>
      <c r="Z134" s="475"/>
      <c r="AA134" s="475"/>
      <c r="AB134" s="475"/>
      <c r="AC134" s="475"/>
      <c r="AD134" s="475"/>
      <c r="AE134" s="508"/>
      <c r="AF134" s="183">
        <v>20285</v>
      </c>
      <c r="AG134" s="474"/>
      <c r="AH134" s="475"/>
      <c r="AI134" s="475"/>
      <c r="AJ134" s="475"/>
      <c r="AK134" s="475"/>
      <c r="AL134" s="475"/>
      <c r="AM134" s="475"/>
      <c r="AN134" s="475"/>
      <c r="AO134" s="508"/>
      <c r="AP134" s="182">
        <v>20177</v>
      </c>
      <c r="AQ134" s="474"/>
      <c r="AR134" s="475"/>
      <c r="AS134" s="475"/>
      <c r="AT134" s="475"/>
      <c r="AU134" s="475"/>
      <c r="AV134" s="475"/>
      <c r="AW134" s="475"/>
      <c r="AX134" s="475"/>
      <c r="AY134" s="476"/>
      <c r="AZ134" s="182">
        <v>20006</v>
      </c>
      <c r="BA134" s="474"/>
      <c r="BB134" s="475"/>
      <c r="BC134" s="475"/>
      <c r="BD134" s="475"/>
      <c r="BE134" s="475"/>
      <c r="BF134" s="475"/>
      <c r="BG134" s="475"/>
      <c r="BH134" s="475"/>
      <c r="BI134" s="476"/>
      <c r="BJ134" s="182">
        <v>20640</v>
      </c>
      <c r="BK134" s="474"/>
      <c r="BL134" s="475"/>
      <c r="BM134" s="475"/>
      <c r="BN134" s="475"/>
      <c r="BO134" s="475"/>
      <c r="BP134" s="475"/>
      <c r="BQ134" s="475"/>
      <c r="BR134" s="475"/>
      <c r="BS134" s="476"/>
      <c r="BT134" s="181">
        <v>20902</v>
      </c>
      <c r="BU134" s="486"/>
      <c r="BV134" s="487"/>
      <c r="BW134" s="487"/>
      <c r="BX134" s="487"/>
      <c r="BY134" s="487"/>
      <c r="BZ134" s="487"/>
      <c r="CA134" s="487"/>
      <c r="CB134" s="487"/>
      <c r="CC134" s="488"/>
    </row>
    <row r="135" spans="1:81" s="157" customFormat="1" ht="20.25" customHeight="1" x14ac:dyDescent="0.2">
      <c r="A135" s="167" t="s">
        <v>101</v>
      </c>
      <c r="B135" s="184">
        <v>14008</v>
      </c>
      <c r="C135" s="501"/>
      <c r="D135" s="502"/>
      <c r="E135" s="502"/>
      <c r="F135" s="502"/>
      <c r="G135" s="502"/>
      <c r="H135" s="502"/>
      <c r="I135" s="502"/>
      <c r="J135" s="502"/>
      <c r="K135" s="503"/>
      <c r="L135" s="183">
        <v>14765</v>
      </c>
      <c r="M135" s="474"/>
      <c r="N135" s="475"/>
      <c r="O135" s="475"/>
      <c r="P135" s="475"/>
      <c r="Q135" s="475"/>
      <c r="R135" s="475"/>
      <c r="S135" s="475"/>
      <c r="T135" s="475"/>
      <c r="U135" s="508"/>
      <c r="V135" s="183">
        <v>15487</v>
      </c>
      <c r="W135" s="474"/>
      <c r="X135" s="475"/>
      <c r="Y135" s="475"/>
      <c r="Z135" s="475"/>
      <c r="AA135" s="475"/>
      <c r="AB135" s="475"/>
      <c r="AC135" s="475"/>
      <c r="AD135" s="475"/>
      <c r="AE135" s="508"/>
      <c r="AF135" s="183">
        <v>15704</v>
      </c>
      <c r="AG135" s="474"/>
      <c r="AH135" s="475"/>
      <c r="AI135" s="475"/>
      <c r="AJ135" s="475"/>
      <c r="AK135" s="475"/>
      <c r="AL135" s="475"/>
      <c r="AM135" s="475"/>
      <c r="AN135" s="475"/>
      <c r="AO135" s="508"/>
      <c r="AP135" s="182">
        <v>15874</v>
      </c>
      <c r="AQ135" s="474"/>
      <c r="AR135" s="475"/>
      <c r="AS135" s="475"/>
      <c r="AT135" s="475"/>
      <c r="AU135" s="475"/>
      <c r="AV135" s="475"/>
      <c r="AW135" s="475"/>
      <c r="AX135" s="475"/>
      <c r="AY135" s="476"/>
      <c r="AZ135" s="182">
        <v>15882</v>
      </c>
      <c r="BA135" s="474"/>
      <c r="BB135" s="475"/>
      <c r="BC135" s="475"/>
      <c r="BD135" s="475"/>
      <c r="BE135" s="475"/>
      <c r="BF135" s="475"/>
      <c r="BG135" s="475"/>
      <c r="BH135" s="475"/>
      <c r="BI135" s="476"/>
      <c r="BJ135" s="182">
        <v>16647</v>
      </c>
      <c r="BK135" s="474"/>
      <c r="BL135" s="475"/>
      <c r="BM135" s="475"/>
      <c r="BN135" s="475"/>
      <c r="BO135" s="475"/>
      <c r="BP135" s="475"/>
      <c r="BQ135" s="475"/>
      <c r="BR135" s="475"/>
      <c r="BS135" s="476"/>
      <c r="BT135" s="181">
        <v>16598</v>
      </c>
      <c r="BU135" s="486"/>
      <c r="BV135" s="487"/>
      <c r="BW135" s="487"/>
      <c r="BX135" s="487"/>
      <c r="BY135" s="487"/>
      <c r="BZ135" s="487"/>
      <c r="CA135" s="487"/>
      <c r="CB135" s="487"/>
      <c r="CC135" s="488"/>
    </row>
    <row r="136" spans="1:81" s="157" customFormat="1" ht="20.25" customHeight="1" x14ac:dyDescent="0.2">
      <c r="A136" s="167" t="s">
        <v>100</v>
      </c>
      <c r="B136" s="166">
        <f>IFERROR(B134/B133,"")</f>
        <v>0.29547965605034349</v>
      </c>
      <c r="C136" s="501"/>
      <c r="D136" s="502"/>
      <c r="E136" s="502"/>
      <c r="F136" s="502"/>
      <c r="G136" s="502"/>
      <c r="H136" s="502"/>
      <c r="I136" s="502"/>
      <c r="J136" s="502"/>
      <c r="K136" s="503"/>
      <c r="L136" s="165">
        <f>IFERROR(L134/L133,"")</f>
        <v>0.30636672721345071</v>
      </c>
      <c r="M136" s="474"/>
      <c r="N136" s="475"/>
      <c r="O136" s="475"/>
      <c r="P136" s="475"/>
      <c r="Q136" s="475"/>
      <c r="R136" s="475"/>
      <c r="S136" s="475"/>
      <c r="T136" s="475"/>
      <c r="U136" s="508"/>
      <c r="V136" s="165">
        <f>IFERROR(V134/V133,"")</f>
        <v>0.31372579419835966</v>
      </c>
      <c r="W136" s="474"/>
      <c r="X136" s="475"/>
      <c r="Y136" s="475"/>
      <c r="Z136" s="475"/>
      <c r="AA136" s="475"/>
      <c r="AB136" s="475"/>
      <c r="AC136" s="475"/>
      <c r="AD136" s="475"/>
      <c r="AE136" s="508"/>
      <c r="AF136" s="165">
        <f>IFERROR(AF134/AF133,"")</f>
        <v>0.34382521441404795</v>
      </c>
      <c r="AG136" s="474"/>
      <c r="AH136" s="475"/>
      <c r="AI136" s="475"/>
      <c r="AJ136" s="475"/>
      <c r="AK136" s="475"/>
      <c r="AL136" s="475"/>
      <c r="AM136" s="475"/>
      <c r="AN136" s="475"/>
      <c r="AO136" s="508"/>
      <c r="AP136" s="164">
        <f>IFERROR(AP134/AP133,"")</f>
        <v>0.34309957828866822</v>
      </c>
      <c r="AQ136" s="474"/>
      <c r="AR136" s="475"/>
      <c r="AS136" s="475"/>
      <c r="AT136" s="475"/>
      <c r="AU136" s="475"/>
      <c r="AV136" s="475"/>
      <c r="AW136" s="475"/>
      <c r="AX136" s="475"/>
      <c r="AY136" s="476"/>
      <c r="AZ136" s="164">
        <f>IFERROR(AZ134/AZ133,"")</f>
        <v>0.35108100519444052</v>
      </c>
      <c r="BA136" s="474"/>
      <c r="BB136" s="475"/>
      <c r="BC136" s="475"/>
      <c r="BD136" s="475"/>
      <c r="BE136" s="475"/>
      <c r="BF136" s="475"/>
      <c r="BG136" s="475"/>
      <c r="BH136" s="475"/>
      <c r="BI136" s="476"/>
      <c r="BJ136" s="164">
        <f>IFERROR(BJ134/BJ133,"")</f>
        <v>0.37213327563825183</v>
      </c>
      <c r="BK136" s="474"/>
      <c r="BL136" s="475"/>
      <c r="BM136" s="475"/>
      <c r="BN136" s="475"/>
      <c r="BO136" s="475"/>
      <c r="BP136" s="475"/>
      <c r="BQ136" s="475"/>
      <c r="BR136" s="475"/>
      <c r="BS136" s="476"/>
      <c r="BT136" s="164">
        <f>IFERROR(BT134/BT133,"")</f>
        <v>0.38840471987364117</v>
      </c>
      <c r="BU136" s="486"/>
      <c r="BV136" s="487"/>
      <c r="BW136" s="487"/>
      <c r="BX136" s="487"/>
      <c r="BY136" s="487"/>
      <c r="BZ136" s="487"/>
      <c r="CA136" s="487"/>
      <c r="CB136" s="487"/>
      <c r="CC136" s="488"/>
    </row>
    <row r="137" spans="1:81" s="157" customFormat="1" ht="20.25" customHeight="1" x14ac:dyDescent="0.2">
      <c r="A137" s="167" t="s">
        <v>99</v>
      </c>
      <c r="B137" s="184">
        <v>13341</v>
      </c>
      <c r="C137" s="501"/>
      <c r="D137" s="502"/>
      <c r="E137" s="502"/>
      <c r="F137" s="502"/>
      <c r="G137" s="502"/>
      <c r="H137" s="502"/>
      <c r="I137" s="502"/>
      <c r="J137" s="502"/>
      <c r="K137" s="503"/>
      <c r="L137" s="183">
        <v>13661</v>
      </c>
      <c r="M137" s="474"/>
      <c r="N137" s="475"/>
      <c r="O137" s="475"/>
      <c r="P137" s="475"/>
      <c r="Q137" s="475"/>
      <c r="R137" s="475"/>
      <c r="S137" s="475"/>
      <c r="T137" s="475"/>
      <c r="U137" s="508"/>
      <c r="V137" s="183">
        <v>13940</v>
      </c>
      <c r="W137" s="474"/>
      <c r="X137" s="475"/>
      <c r="Y137" s="475"/>
      <c r="Z137" s="475"/>
      <c r="AA137" s="475"/>
      <c r="AB137" s="475"/>
      <c r="AC137" s="475"/>
      <c r="AD137" s="475"/>
      <c r="AE137" s="508"/>
      <c r="AF137" s="183">
        <v>13906</v>
      </c>
      <c r="AG137" s="474"/>
      <c r="AH137" s="475"/>
      <c r="AI137" s="475"/>
      <c r="AJ137" s="475"/>
      <c r="AK137" s="475"/>
      <c r="AL137" s="475"/>
      <c r="AM137" s="475"/>
      <c r="AN137" s="475"/>
      <c r="AO137" s="508"/>
      <c r="AP137" s="182">
        <v>13821</v>
      </c>
      <c r="AQ137" s="474"/>
      <c r="AR137" s="475"/>
      <c r="AS137" s="475"/>
      <c r="AT137" s="475"/>
      <c r="AU137" s="475"/>
      <c r="AV137" s="475"/>
      <c r="AW137" s="475"/>
      <c r="AX137" s="475"/>
      <c r="AY137" s="476"/>
      <c r="AZ137" s="182">
        <v>13983</v>
      </c>
      <c r="BA137" s="474"/>
      <c r="BB137" s="475"/>
      <c r="BC137" s="475"/>
      <c r="BD137" s="475"/>
      <c r="BE137" s="475"/>
      <c r="BF137" s="475"/>
      <c r="BG137" s="475"/>
      <c r="BH137" s="475"/>
      <c r="BI137" s="476"/>
      <c r="BJ137" s="182">
        <v>14097</v>
      </c>
      <c r="BK137" s="474"/>
      <c r="BL137" s="475"/>
      <c r="BM137" s="475"/>
      <c r="BN137" s="475"/>
      <c r="BO137" s="475"/>
      <c r="BP137" s="475"/>
      <c r="BQ137" s="475"/>
      <c r="BR137" s="475"/>
      <c r="BS137" s="476"/>
      <c r="BT137" s="181">
        <v>14483</v>
      </c>
      <c r="BU137" s="486"/>
      <c r="BV137" s="487"/>
      <c r="BW137" s="487"/>
      <c r="BX137" s="487"/>
      <c r="BY137" s="487"/>
      <c r="BZ137" s="487"/>
      <c r="CA137" s="487"/>
      <c r="CB137" s="487"/>
      <c r="CC137" s="488"/>
    </row>
    <row r="138" spans="1:81" s="157" customFormat="1" ht="20.25" customHeight="1" x14ac:dyDescent="0.2">
      <c r="A138" s="167" t="s">
        <v>98</v>
      </c>
      <c r="B138" s="166">
        <f>IFERROR(B137/B134,"")</f>
        <v>0.72297187449195255</v>
      </c>
      <c r="C138" s="501"/>
      <c r="D138" s="502"/>
      <c r="E138" s="502"/>
      <c r="F138" s="502"/>
      <c r="G138" s="502"/>
      <c r="H138" s="502"/>
      <c r="I138" s="502"/>
      <c r="J138" s="502"/>
      <c r="K138" s="503"/>
      <c r="L138" s="165">
        <f>IFERROR(L137/L134,"")</f>
        <v>0.69225701834397491</v>
      </c>
      <c r="M138" s="474"/>
      <c r="N138" s="475"/>
      <c r="O138" s="475"/>
      <c r="P138" s="475"/>
      <c r="Q138" s="475"/>
      <c r="R138" s="475"/>
      <c r="S138" s="475"/>
      <c r="T138" s="475"/>
      <c r="U138" s="508"/>
      <c r="V138" s="165">
        <f>IFERROR(V137/V134,"")</f>
        <v>0.68890536199654062</v>
      </c>
      <c r="W138" s="474"/>
      <c r="X138" s="475"/>
      <c r="Y138" s="475"/>
      <c r="Z138" s="475"/>
      <c r="AA138" s="475"/>
      <c r="AB138" s="475"/>
      <c r="AC138" s="475"/>
      <c r="AD138" s="475"/>
      <c r="AE138" s="508"/>
      <c r="AF138" s="165">
        <f>IFERROR(AF137/AF134,"")</f>
        <v>0.68553118067537588</v>
      </c>
      <c r="AG138" s="474"/>
      <c r="AH138" s="475"/>
      <c r="AI138" s="475"/>
      <c r="AJ138" s="475"/>
      <c r="AK138" s="475"/>
      <c r="AL138" s="475"/>
      <c r="AM138" s="475"/>
      <c r="AN138" s="475"/>
      <c r="AO138" s="508"/>
      <c r="AP138" s="164">
        <f>IFERROR(AP137/AP134,"")</f>
        <v>0.68498785746146607</v>
      </c>
      <c r="AQ138" s="474"/>
      <c r="AR138" s="475"/>
      <c r="AS138" s="475"/>
      <c r="AT138" s="475"/>
      <c r="AU138" s="475"/>
      <c r="AV138" s="475"/>
      <c r="AW138" s="475"/>
      <c r="AX138" s="475"/>
      <c r="AY138" s="476"/>
      <c r="AZ138" s="164">
        <f>IFERROR(AZ137/AZ134,"")</f>
        <v>0.69894031790462863</v>
      </c>
      <c r="BA138" s="474"/>
      <c r="BB138" s="475"/>
      <c r="BC138" s="475"/>
      <c r="BD138" s="475"/>
      <c r="BE138" s="475"/>
      <c r="BF138" s="475"/>
      <c r="BG138" s="475"/>
      <c r="BH138" s="475"/>
      <c r="BI138" s="476"/>
      <c r="BJ138" s="164">
        <f>IFERROR(BJ137/BJ134,"")</f>
        <v>0.68299418604651163</v>
      </c>
      <c r="BK138" s="474"/>
      <c r="BL138" s="475"/>
      <c r="BM138" s="475"/>
      <c r="BN138" s="475"/>
      <c r="BO138" s="475"/>
      <c r="BP138" s="475"/>
      <c r="BQ138" s="475"/>
      <c r="BR138" s="475"/>
      <c r="BS138" s="476"/>
      <c r="BT138" s="164">
        <f>IFERROR(BT137/BT134,"")</f>
        <v>0.69290020093770932</v>
      </c>
      <c r="BU138" s="486"/>
      <c r="BV138" s="487"/>
      <c r="BW138" s="487"/>
      <c r="BX138" s="487"/>
      <c r="BY138" s="487"/>
      <c r="BZ138" s="487"/>
      <c r="CA138" s="487"/>
      <c r="CB138" s="487"/>
      <c r="CC138" s="488"/>
    </row>
    <row r="139" spans="1:81" s="171" customFormat="1" ht="20.25" customHeight="1" x14ac:dyDescent="0.2">
      <c r="A139" s="176" t="s">
        <v>97</v>
      </c>
      <c r="B139" s="177">
        <f>C131</f>
        <v>317380485.51999998</v>
      </c>
      <c r="C139" s="501"/>
      <c r="D139" s="502"/>
      <c r="E139" s="502"/>
      <c r="F139" s="502"/>
      <c r="G139" s="502"/>
      <c r="H139" s="502"/>
      <c r="I139" s="502"/>
      <c r="J139" s="502"/>
      <c r="K139" s="503"/>
      <c r="L139" s="180">
        <f>M131</f>
        <v>336895778.46000004</v>
      </c>
      <c r="M139" s="474"/>
      <c r="N139" s="475"/>
      <c r="O139" s="475"/>
      <c r="P139" s="475"/>
      <c r="Q139" s="475"/>
      <c r="R139" s="475"/>
      <c r="S139" s="475"/>
      <c r="T139" s="475"/>
      <c r="U139" s="508"/>
      <c r="V139" s="180">
        <f>W131</f>
        <v>357940511</v>
      </c>
      <c r="W139" s="474"/>
      <c r="X139" s="475"/>
      <c r="Y139" s="475"/>
      <c r="Z139" s="475"/>
      <c r="AA139" s="475"/>
      <c r="AB139" s="475"/>
      <c r="AC139" s="475"/>
      <c r="AD139" s="475"/>
      <c r="AE139" s="508"/>
      <c r="AF139" s="180">
        <f>AG131</f>
        <v>367702722</v>
      </c>
      <c r="AG139" s="474"/>
      <c r="AH139" s="475"/>
      <c r="AI139" s="475"/>
      <c r="AJ139" s="475"/>
      <c r="AK139" s="475"/>
      <c r="AL139" s="475"/>
      <c r="AM139" s="475"/>
      <c r="AN139" s="475"/>
      <c r="AO139" s="508"/>
      <c r="AP139" s="179">
        <f>AQ131</f>
        <v>366714761</v>
      </c>
      <c r="AQ139" s="474"/>
      <c r="AR139" s="475"/>
      <c r="AS139" s="475"/>
      <c r="AT139" s="475"/>
      <c r="AU139" s="475"/>
      <c r="AV139" s="475"/>
      <c r="AW139" s="475"/>
      <c r="AX139" s="475"/>
      <c r="AY139" s="476"/>
      <c r="AZ139" s="179">
        <f>BA131</f>
        <v>361736296</v>
      </c>
      <c r="BA139" s="474"/>
      <c r="BB139" s="475"/>
      <c r="BC139" s="475"/>
      <c r="BD139" s="475"/>
      <c r="BE139" s="475"/>
      <c r="BF139" s="475"/>
      <c r="BG139" s="475"/>
      <c r="BH139" s="475"/>
      <c r="BI139" s="476"/>
      <c r="BJ139" s="179">
        <f>BK131</f>
        <v>360715974</v>
      </c>
      <c r="BK139" s="474"/>
      <c r="BL139" s="475"/>
      <c r="BM139" s="475"/>
      <c r="BN139" s="475"/>
      <c r="BO139" s="475"/>
      <c r="BP139" s="475"/>
      <c r="BQ139" s="475"/>
      <c r="BR139" s="475"/>
      <c r="BS139" s="476"/>
      <c r="BT139" s="179">
        <f>BU131</f>
        <v>368712833</v>
      </c>
      <c r="BU139" s="486"/>
      <c r="BV139" s="487"/>
      <c r="BW139" s="487"/>
      <c r="BX139" s="487"/>
      <c r="BY139" s="487"/>
      <c r="BZ139" s="487"/>
      <c r="CA139" s="487"/>
      <c r="CB139" s="487"/>
      <c r="CC139" s="488"/>
    </row>
    <row r="140" spans="1:81" s="171" customFormat="1" ht="20.25" customHeight="1" x14ac:dyDescent="0.2">
      <c r="A140" s="176" t="s">
        <v>96</v>
      </c>
      <c r="B140" s="177">
        <f>J131</f>
        <v>200979083.50999999</v>
      </c>
      <c r="C140" s="501"/>
      <c r="D140" s="502"/>
      <c r="E140" s="502"/>
      <c r="F140" s="502"/>
      <c r="G140" s="502"/>
      <c r="H140" s="502"/>
      <c r="I140" s="502"/>
      <c r="J140" s="502"/>
      <c r="K140" s="503"/>
      <c r="L140" s="180">
        <f>T131</f>
        <v>210672542.00999999</v>
      </c>
      <c r="M140" s="474"/>
      <c r="N140" s="475"/>
      <c r="O140" s="475"/>
      <c r="P140" s="475"/>
      <c r="Q140" s="475"/>
      <c r="R140" s="475"/>
      <c r="S140" s="475"/>
      <c r="T140" s="475"/>
      <c r="U140" s="508"/>
      <c r="V140" s="180">
        <f>AD131</f>
        <v>220051714</v>
      </c>
      <c r="W140" s="474"/>
      <c r="X140" s="475"/>
      <c r="Y140" s="475"/>
      <c r="Z140" s="475"/>
      <c r="AA140" s="475"/>
      <c r="AB140" s="475"/>
      <c r="AC140" s="475"/>
      <c r="AD140" s="475"/>
      <c r="AE140" s="508"/>
      <c r="AF140" s="180">
        <f>AN131</f>
        <v>215098015</v>
      </c>
      <c r="AG140" s="474"/>
      <c r="AH140" s="475"/>
      <c r="AI140" s="475"/>
      <c r="AJ140" s="475"/>
      <c r="AK140" s="475"/>
      <c r="AL140" s="475"/>
      <c r="AM140" s="475"/>
      <c r="AN140" s="475"/>
      <c r="AO140" s="508"/>
      <c r="AP140" s="179">
        <f>AX131</f>
        <v>210953907</v>
      </c>
      <c r="AQ140" s="474"/>
      <c r="AR140" s="475"/>
      <c r="AS140" s="475"/>
      <c r="AT140" s="475"/>
      <c r="AU140" s="475"/>
      <c r="AV140" s="475"/>
      <c r="AW140" s="475"/>
      <c r="AX140" s="475"/>
      <c r="AY140" s="476"/>
      <c r="AZ140" s="179">
        <f>BH131</f>
        <v>204321608</v>
      </c>
      <c r="BA140" s="474"/>
      <c r="BB140" s="475"/>
      <c r="BC140" s="475"/>
      <c r="BD140" s="475"/>
      <c r="BE140" s="475"/>
      <c r="BF140" s="475"/>
      <c r="BG140" s="475"/>
      <c r="BH140" s="475"/>
      <c r="BI140" s="476"/>
      <c r="BJ140" s="179">
        <f>BR131</f>
        <v>206403886.40000001</v>
      </c>
      <c r="BK140" s="474"/>
      <c r="BL140" s="475"/>
      <c r="BM140" s="475"/>
      <c r="BN140" s="475"/>
      <c r="BO140" s="475"/>
      <c r="BP140" s="475"/>
      <c r="BQ140" s="475"/>
      <c r="BR140" s="475"/>
      <c r="BS140" s="476"/>
      <c r="BT140" s="179">
        <f>CB131</f>
        <v>212047491.54000002</v>
      </c>
      <c r="BU140" s="486"/>
      <c r="BV140" s="487"/>
      <c r="BW140" s="487"/>
      <c r="BX140" s="487"/>
      <c r="BY140" s="487"/>
      <c r="BZ140" s="487"/>
      <c r="CA140" s="487"/>
      <c r="CB140" s="487"/>
      <c r="CC140" s="488"/>
    </row>
    <row r="141" spans="1:81" s="171" customFormat="1" ht="20.25" customHeight="1" x14ac:dyDescent="0.2">
      <c r="A141" s="176" t="s">
        <v>95</v>
      </c>
      <c r="B141" s="177">
        <f>K131</f>
        <v>21978398.859999999</v>
      </c>
      <c r="C141" s="501"/>
      <c r="D141" s="502"/>
      <c r="E141" s="502"/>
      <c r="F141" s="502"/>
      <c r="G141" s="502"/>
      <c r="H141" s="502"/>
      <c r="I141" s="502"/>
      <c r="J141" s="502"/>
      <c r="K141" s="503"/>
      <c r="L141" s="178">
        <f>U131</f>
        <v>24735809.43</v>
      </c>
      <c r="M141" s="474"/>
      <c r="N141" s="475"/>
      <c r="O141" s="475"/>
      <c r="P141" s="475"/>
      <c r="Q141" s="475"/>
      <c r="R141" s="475"/>
      <c r="S141" s="475"/>
      <c r="T141" s="475"/>
      <c r="U141" s="508"/>
      <c r="V141" s="178">
        <f>AE131</f>
        <v>27444957</v>
      </c>
      <c r="W141" s="474"/>
      <c r="X141" s="475"/>
      <c r="Y141" s="475"/>
      <c r="Z141" s="475"/>
      <c r="AA141" s="475"/>
      <c r="AB141" s="475"/>
      <c r="AC141" s="475"/>
      <c r="AD141" s="475"/>
      <c r="AE141" s="508"/>
      <c r="AF141" s="178">
        <f>AO131</f>
        <v>29166438</v>
      </c>
      <c r="AG141" s="474"/>
      <c r="AH141" s="475"/>
      <c r="AI141" s="475"/>
      <c r="AJ141" s="475"/>
      <c r="AK141" s="475"/>
      <c r="AL141" s="475"/>
      <c r="AM141" s="475"/>
      <c r="AN141" s="475"/>
      <c r="AO141" s="508"/>
      <c r="AP141" s="177">
        <f>AY131</f>
        <v>27163056</v>
      </c>
      <c r="AQ141" s="474"/>
      <c r="AR141" s="475"/>
      <c r="AS141" s="475"/>
      <c r="AT141" s="475"/>
      <c r="AU141" s="475"/>
      <c r="AV141" s="475"/>
      <c r="AW141" s="475"/>
      <c r="AX141" s="475"/>
      <c r="AY141" s="476"/>
      <c r="AZ141" s="177">
        <f>BI131</f>
        <v>31722435</v>
      </c>
      <c r="BA141" s="474"/>
      <c r="BB141" s="475"/>
      <c r="BC141" s="475"/>
      <c r="BD141" s="475"/>
      <c r="BE141" s="475"/>
      <c r="BF141" s="475"/>
      <c r="BG141" s="475"/>
      <c r="BH141" s="475"/>
      <c r="BI141" s="476"/>
      <c r="BJ141" s="177">
        <f>BS131</f>
        <v>33470154.399999999</v>
      </c>
      <c r="BK141" s="474"/>
      <c r="BL141" s="475"/>
      <c r="BM141" s="475"/>
      <c r="BN141" s="475"/>
      <c r="BO141" s="475"/>
      <c r="BP141" s="475"/>
      <c r="BQ141" s="475"/>
      <c r="BR141" s="475"/>
      <c r="BS141" s="476"/>
      <c r="BT141" s="177">
        <f>CC131</f>
        <v>32780540.539999999</v>
      </c>
      <c r="BU141" s="486"/>
      <c r="BV141" s="487"/>
      <c r="BW141" s="487"/>
      <c r="BX141" s="487"/>
      <c r="BY141" s="487"/>
      <c r="BZ141" s="487"/>
      <c r="CA141" s="487"/>
      <c r="CB141" s="487"/>
      <c r="CC141" s="488"/>
    </row>
    <row r="142" spans="1:81" s="171" customFormat="1" ht="20.25" customHeight="1" x14ac:dyDescent="0.2">
      <c r="A142" s="176" t="s">
        <v>94</v>
      </c>
      <c r="B142" s="177">
        <f>E131-B141</f>
        <v>50774915.649999991</v>
      </c>
      <c r="C142" s="501"/>
      <c r="D142" s="502"/>
      <c r="E142" s="502"/>
      <c r="F142" s="502"/>
      <c r="G142" s="502"/>
      <c r="H142" s="502"/>
      <c r="I142" s="502"/>
      <c r="J142" s="502"/>
      <c r="K142" s="503"/>
      <c r="L142" s="178">
        <f>O131-L141</f>
        <v>55913841.520000003</v>
      </c>
      <c r="M142" s="474"/>
      <c r="N142" s="475"/>
      <c r="O142" s="475"/>
      <c r="P142" s="475"/>
      <c r="Q142" s="475"/>
      <c r="R142" s="475"/>
      <c r="S142" s="475"/>
      <c r="T142" s="475"/>
      <c r="U142" s="508"/>
      <c r="V142" s="178">
        <f>Y131-V141</f>
        <v>63298593</v>
      </c>
      <c r="W142" s="474"/>
      <c r="X142" s="475"/>
      <c r="Y142" s="475"/>
      <c r="Z142" s="475"/>
      <c r="AA142" s="475"/>
      <c r="AB142" s="475"/>
      <c r="AC142" s="475"/>
      <c r="AD142" s="475"/>
      <c r="AE142" s="508"/>
      <c r="AF142" s="178">
        <f>AI131-AF141</f>
        <v>70003716</v>
      </c>
      <c r="AG142" s="474"/>
      <c r="AH142" s="475"/>
      <c r="AI142" s="475"/>
      <c r="AJ142" s="475"/>
      <c r="AK142" s="475"/>
      <c r="AL142" s="475"/>
      <c r="AM142" s="475"/>
      <c r="AN142" s="475"/>
      <c r="AO142" s="508"/>
      <c r="AP142" s="177">
        <f>AS131-AP141</f>
        <v>73345305</v>
      </c>
      <c r="AQ142" s="474"/>
      <c r="AR142" s="475"/>
      <c r="AS142" s="475"/>
      <c r="AT142" s="475"/>
      <c r="AU142" s="475"/>
      <c r="AV142" s="475"/>
      <c r="AW142" s="475"/>
      <c r="AX142" s="475"/>
      <c r="AY142" s="476"/>
      <c r="AZ142" s="177">
        <f>BC131-AZ141</f>
        <v>75057735</v>
      </c>
      <c r="BA142" s="474"/>
      <c r="BB142" s="475"/>
      <c r="BC142" s="475"/>
      <c r="BD142" s="475"/>
      <c r="BE142" s="475"/>
      <c r="BF142" s="475"/>
      <c r="BG142" s="475"/>
      <c r="BH142" s="475"/>
      <c r="BI142" s="476"/>
      <c r="BJ142" s="177">
        <f>BM131-BJ141</f>
        <v>74791703.599999994</v>
      </c>
      <c r="BK142" s="474"/>
      <c r="BL142" s="475"/>
      <c r="BM142" s="475"/>
      <c r="BN142" s="475"/>
      <c r="BO142" s="475"/>
      <c r="BP142" s="475"/>
      <c r="BQ142" s="475"/>
      <c r="BR142" s="475"/>
      <c r="BS142" s="476"/>
      <c r="BT142" s="177">
        <f>BW131-BT141</f>
        <v>75968801.460000008</v>
      </c>
      <c r="BU142" s="486"/>
      <c r="BV142" s="487"/>
      <c r="BW142" s="487"/>
      <c r="BX142" s="487"/>
      <c r="BY142" s="487"/>
      <c r="BZ142" s="487"/>
      <c r="CA142" s="487"/>
      <c r="CB142" s="487"/>
      <c r="CC142" s="488"/>
    </row>
    <row r="143" spans="1:81" s="157" customFormat="1" ht="20.25" customHeight="1" x14ac:dyDescent="0.2">
      <c r="A143" s="167" t="s">
        <v>93</v>
      </c>
      <c r="B143" s="166">
        <f>IFERROR(B140/B139,"")</f>
        <v>0.63324335515056462</v>
      </c>
      <c r="C143" s="501"/>
      <c r="D143" s="502"/>
      <c r="E143" s="502"/>
      <c r="F143" s="502"/>
      <c r="G143" s="502"/>
      <c r="H143" s="502"/>
      <c r="I143" s="502"/>
      <c r="J143" s="502"/>
      <c r="K143" s="503"/>
      <c r="L143" s="165">
        <f>IFERROR(L140/L139,"")</f>
        <v>0.62533446685801475</v>
      </c>
      <c r="M143" s="474"/>
      <c r="N143" s="475"/>
      <c r="O143" s="475"/>
      <c r="P143" s="475"/>
      <c r="Q143" s="475"/>
      <c r="R143" s="475"/>
      <c r="S143" s="475"/>
      <c r="T143" s="475"/>
      <c r="U143" s="508"/>
      <c r="V143" s="165">
        <f>IFERROR(V140/V139,"")</f>
        <v>0.61477174904072263</v>
      </c>
      <c r="W143" s="474"/>
      <c r="X143" s="475"/>
      <c r="Y143" s="475"/>
      <c r="Z143" s="475"/>
      <c r="AA143" s="475"/>
      <c r="AB143" s="475"/>
      <c r="AC143" s="475"/>
      <c r="AD143" s="475"/>
      <c r="AE143" s="508"/>
      <c r="AF143" s="165">
        <f>IFERROR(AF140/AF139,"")</f>
        <v>0.58497803287950645</v>
      </c>
      <c r="AG143" s="474"/>
      <c r="AH143" s="475"/>
      <c r="AI143" s="475"/>
      <c r="AJ143" s="475"/>
      <c r="AK143" s="475"/>
      <c r="AL143" s="475"/>
      <c r="AM143" s="475"/>
      <c r="AN143" s="475"/>
      <c r="AO143" s="508"/>
      <c r="AP143" s="164">
        <f>IFERROR(AP140/AP139,"")</f>
        <v>0.57525338337826004</v>
      </c>
      <c r="AQ143" s="474"/>
      <c r="AR143" s="475"/>
      <c r="AS143" s="475"/>
      <c r="AT143" s="475"/>
      <c r="AU143" s="475"/>
      <c r="AV143" s="475"/>
      <c r="AW143" s="475"/>
      <c r="AX143" s="475"/>
      <c r="AY143" s="476"/>
      <c r="AZ143" s="164">
        <f>IFERROR(AZ140/AZ139,"")</f>
        <v>0.56483579408354423</v>
      </c>
      <c r="BA143" s="474"/>
      <c r="BB143" s="475"/>
      <c r="BC143" s="475"/>
      <c r="BD143" s="475"/>
      <c r="BE143" s="475"/>
      <c r="BF143" s="475"/>
      <c r="BG143" s="475"/>
      <c r="BH143" s="475"/>
      <c r="BI143" s="476"/>
      <c r="BJ143" s="164">
        <f>IFERROR(BJ140/BJ139,"")</f>
        <v>0.57220611582895964</v>
      </c>
      <c r="BK143" s="474"/>
      <c r="BL143" s="475"/>
      <c r="BM143" s="475"/>
      <c r="BN143" s="475"/>
      <c r="BO143" s="475"/>
      <c r="BP143" s="475"/>
      <c r="BQ143" s="475"/>
      <c r="BR143" s="475"/>
      <c r="BS143" s="476"/>
      <c r="BT143" s="164">
        <f>IFERROR(BT140/BT139,"")</f>
        <v>0.5751020104580955</v>
      </c>
      <c r="BU143" s="486"/>
      <c r="BV143" s="487"/>
      <c r="BW143" s="487"/>
      <c r="BX143" s="487"/>
      <c r="BY143" s="487"/>
      <c r="BZ143" s="487"/>
      <c r="CA143" s="487"/>
      <c r="CB143" s="487"/>
      <c r="CC143" s="488"/>
    </row>
    <row r="144" spans="1:81" s="171" customFormat="1" ht="20.25" customHeight="1" x14ac:dyDescent="0.2">
      <c r="A144" s="176" t="s">
        <v>92</v>
      </c>
      <c r="B144" s="175">
        <v>246869566</v>
      </c>
      <c r="C144" s="501"/>
      <c r="D144" s="502"/>
      <c r="E144" s="502"/>
      <c r="F144" s="502"/>
      <c r="G144" s="502"/>
      <c r="H144" s="502"/>
      <c r="I144" s="502"/>
      <c r="J144" s="502"/>
      <c r="K144" s="503"/>
      <c r="L144" s="174">
        <v>261735373</v>
      </c>
      <c r="M144" s="474"/>
      <c r="N144" s="475"/>
      <c r="O144" s="475"/>
      <c r="P144" s="475"/>
      <c r="Q144" s="475"/>
      <c r="R144" s="475"/>
      <c r="S144" s="475"/>
      <c r="T144" s="475"/>
      <c r="U144" s="508"/>
      <c r="V144" s="174">
        <v>289240103</v>
      </c>
      <c r="W144" s="474"/>
      <c r="X144" s="475"/>
      <c r="Y144" s="475"/>
      <c r="Z144" s="475"/>
      <c r="AA144" s="475"/>
      <c r="AB144" s="475"/>
      <c r="AC144" s="475"/>
      <c r="AD144" s="475"/>
      <c r="AE144" s="508"/>
      <c r="AF144" s="174">
        <f>301137294-3047977</f>
        <v>298089317</v>
      </c>
      <c r="AG144" s="474"/>
      <c r="AH144" s="475"/>
      <c r="AI144" s="475"/>
      <c r="AJ144" s="475"/>
      <c r="AK144" s="475"/>
      <c r="AL144" s="475"/>
      <c r="AM144" s="475"/>
      <c r="AN144" s="475"/>
      <c r="AO144" s="508"/>
      <c r="AP144" s="173">
        <v>305278659</v>
      </c>
      <c r="AQ144" s="474"/>
      <c r="AR144" s="475"/>
      <c r="AS144" s="475"/>
      <c r="AT144" s="475"/>
      <c r="AU144" s="475"/>
      <c r="AV144" s="475"/>
      <c r="AW144" s="475"/>
      <c r="AX144" s="475"/>
      <c r="AY144" s="476"/>
      <c r="AZ144" s="173">
        <v>308717688</v>
      </c>
      <c r="BA144" s="474"/>
      <c r="BB144" s="475"/>
      <c r="BC144" s="475"/>
      <c r="BD144" s="475"/>
      <c r="BE144" s="475"/>
      <c r="BF144" s="475"/>
      <c r="BG144" s="475"/>
      <c r="BH144" s="475"/>
      <c r="BI144" s="476"/>
      <c r="BJ144" s="173">
        <v>297004230</v>
      </c>
      <c r="BK144" s="474"/>
      <c r="BL144" s="475"/>
      <c r="BM144" s="475"/>
      <c r="BN144" s="475"/>
      <c r="BO144" s="475"/>
      <c r="BP144" s="475"/>
      <c r="BQ144" s="475"/>
      <c r="BR144" s="475"/>
      <c r="BS144" s="476"/>
      <c r="BT144" s="172">
        <v>288933040</v>
      </c>
      <c r="BU144" s="486"/>
      <c r="BV144" s="487"/>
      <c r="BW144" s="487"/>
      <c r="BX144" s="487"/>
      <c r="BY144" s="487"/>
      <c r="BZ144" s="487"/>
      <c r="CA144" s="487"/>
      <c r="CB144" s="487"/>
      <c r="CC144" s="488"/>
    </row>
    <row r="145" spans="1:81" s="157" customFormat="1" ht="20.25" customHeight="1" x14ac:dyDescent="0.2">
      <c r="A145" s="167" t="s">
        <v>91</v>
      </c>
      <c r="B145" s="170">
        <f>IFERROR(E131/B144,"")</f>
        <v>0.2947034569259136</v>
      </c>
      <c r="C145" s="501"/>
      <c r="D145" s="502"/>
      <c r="E145" s="502"/>
      <c r="F145" s="502"/>
      <c r="G145" s="502"/>
      <c r="H145" s="502"/>
      <c r="I145" s="502"/>
      <c r="J145" s="502"/>
      <c r="K145" s="503"/>
      <c r="L145" s="169">
        <f>IFERROR(O131/L144,"")</f>
        <v>0.30813431912391914</v>
      </c>
      <c r="M145" s="474"/>
      <c r="N145" s="475"/>
      <c r="O145" s="475"/>
      <c r="P145" s="475"/>
      <c r="Q145" s="475"/>
      <c r="R145" s="475"/>
      <c r="S145" s="475"/>
      <c r="T145" s="475"/>
      <c r="U145" s="508"/>
      <c r="V145" s="169">
        <f>IFERROR(Y131/V144,"")</f>
        <v>0.31373087292808771</v>
      </c>
      <c r="W145" s="474"/>
      <c r="X145" s="475"/>
      <c r="Y145" s="475"/>
      <c r="Z145" s="475"/>
      <c r="AA145" s="475"/>
      <c r="AB145" s="475"/>
      <c r="AC145" s="475"/>
      <c r="AD145" s="475"/>
      <c r="AE145" s="508"/>
      <c r="AF145" s="169">
        <f>IFERROR(AI131/AF144,"")</f>
        <v>0.33268603852717071</v>
      </c>
      <c r="AG145" s="474"/>
      <c r="AH145" s="475"/>
      <c r="AI145" s="475"/>
      <c r="AJ145" s="475"/>
      <c r="AK145" s="475"/>
      <c r="AL145" s="475"/>
      <c r="AM145" s="475"/>
      <c r="AN145" s="475"/>
      <c r="AO145" s="508"/>
      <c r="AP145" s="168">
        <f>IFERROR(AS131/AP144,"")</f>
        <v>0.32923480904048391</v>
      </c>
      <c r="AQ145" s="474"/>
      <c r="AR145" s="475"/>
      <c r="AS145" s="475"/>
      <c r="AT145" s="475"/>
      <c r="AU145" s="475"/>
      <c r="AV145" s="475"/>
      <c r="AW145" s="475"/>
      <c r="AX145" s="475"/>
      <c r="AY145" s="476"/>
      <c r="AZ145" s="168">
        <f>IFERROR(BC131/AZ144,"")</f>
        <v>0.34588290256954762</v>
      </c>
      <c r="BA145" s="474"/>
      <c r="BB145" s="475"/>
      <c r="BC145" s="475"/>
      <c r="BD145" s="475"/>
      <c r="BE145" s="475"/>
      <c r="BF145" s="475"/>
      <c r="BG145" s="475"/>
      <c r="BH145" s="475"/>
      <c r="BI145" s="476"/>
      <c r="BJ145" s="168">
        <f>IFERROR(BM131/BJ144,"")</f>
        <v>0.36451284885740515</v>
      </c>
      <c r="BK145" s="474"/>
      <c r="BL145" s="475"/>
      <c r="BM145" s="475"/>
      <c r="BN145" s="475"/>
      <c r="BO145" s="475"/>
      <c r="BP145" s="475"/>
      <c r="BQ145" s="475"/>
      <c r="BR145" s="475"/>
      <c r="BS145" s="476"/>
      <c r="BT145" s="168">
        <f>IFERROR(BW131/BT144,"")</f>
        <v>0.37638250717190391</v>
      </c>
      <c r="BU145" s="486"/>
      <c r="BV145" s="487"/>
      <c r="BW145" s="487"/>
      <c r="BX145" s="487"/>
      <c r="BY145" s="487"/>
      <c r="BZ145" s="487"/>
      <c r="CA145" s="487"/>
      <c r="CB145" s="487"/>
      <c r="CC145" s="488"/>
    </row>
    <row r="146" spans="1:81" s="157" customFormat="1" ht="20.25" customHeight="1" x14ac:dyDescent="0.2">
      <c r="A146" s="167" t="s">
        <v>90</v>
      </c>
      <c r="B146" s="166">
        <f>IFERROR(E131/C131,"")</f>
        <v>0.22923058546211525</v>
      </c>
      <c r="C146" s="501"/>
      <c r="D146" s="502"/>
      <c r="E146" s="502"/>
      <c r="F146" s="502"/>
      <c r="G146" s="502"/>
      <c r="H146" s="502"/>
      <c r="I146" s="502"/>
      <c r="J146" s="502"/>
      <c r="K146" s="503"/>
      <c r="L146" s="165">
        <f>IFERROR(O131/M131,"")</f>
        <v>0.23939050622320462</v>
      </c>
      <c r="M146" s="474"/>
      <c r="N146" s="475"/>
      <c r="O146" s="475"/>
      <c r="P146" s="475"/>
      <c r="Q146" s="475"/>
      <c r="R146" s="475"/>
      <c r="S146" s="475"/>
      <c r="T146" s="475"/>
      <c r="U146" s="508"/>
      <c r="V146" s="165">
        <f>IFERROR(Y131/W131,"")</f>
        <v>0.25351573015997619</v>
      </c>
      <c r="W146" s="474"/>
      <c r="X146" s="475"/>
      <c r="Y146" s="475"/>
      <c r="Z146" s="475"/>
      <c r="AA146" s="475"/>
      <c r="AB146" s="475"/>
      <c r="AC146" s="475"/>
      <c r="AD146" s="475"/>
      <c r="AE146" s="508"/>
      <c r="AF146" s="165">
        <f>IFERROR(AI131/AG131,"")</f>
        <v>0.26970198496382086</v>
      </c>
      <c r="AG146" s="474"/>
      <c r="AH146" s="475"/>
      <c r="AI146" s="475"/>
      <c r="AJ146" s="475"/>
      <c r="AK146" s="475"/>
      <c r="AL146" s="475"/>
      <c r="AM146" s="475"/>
      <c r="AN146" s="475"/>
      <c r="AO146" s="508"/>
      <c r="AP146" s="164">
        <f>IFERROR(AS131/AQ131,"")</f>
        <v>0.27407776203478212</v>
      </c>
      <c r="AQ146" s="474"/>
      <c r="AR146" s="475"/>
      <c r="AS146" s="475"/>
      <c r="AT146" s="475"/>
      <c r="AU146" s="475"/>
      <c r="AV146" s="475"/>
      <c r="AW146" s="475"/>
      <c r="AX146" s="475"/>
      <c r="AY146" s="476"/>
      <c r="AZ146" s="164">
        <f>IFERROR(BC131/BA131,"")</f>
        <v>0.29518787907310245</v>
      </c>
      <c r="BA146" s="474"/>
      <c r="BB146" s="475"/>
      <c r="BC146" s="475"/>
      <c r="BD146" s="475"/>
      <c r="BE146" s="475"/>
      <c r="BF146" s="475"/>
      <c r="BG146" s="475"/>
      <c r="BH146" s="475"/>
      <c r="BI146" s="476"/>
      <c r="BJ146" s="164">
        <f>IFERROR(BM131/BK131,"")</f>
        <v>0.30013047883485194</v>
      </c>
      <c r="BK146" s="474"/>
      <c r="BL146" s="475"/>
      <c r="BM146" s="475"/>
      <c r="BN146" s="475"/>
      <c r="BO146" s="475"/>
      <c r="BP146" s="475"/>
      <c r="BQ146" s="475"/>
      <c r="BR146" s="475"/>
      <c r="BS146" s="476"/>
      <c r="BT146" s="164">
        <f>IFERROR(BW131/BU131,"")</f>
        <v>0.29494319770529931</v>
      </c>
      <c r="BU146" s="486"/>
      <c r="BV146" s="487"/>
      <c r="BW146" s="487"/>
      <c r="BX146" s="487"/>
      <c r="BY146" s="487"/>
      <c r="BZ146" s="487"/>
      <c r="CA146" s="487"/>
      <c r="CB146" s="487"/>
      <c r="CC146" s="488"/>
    </row>
    <row r="147" spans="1:81" s="157" customFormat="1" ht="20.25" customHeight="1" x14ac:dyDescent="0.2">
      <c r="A147" s="167" t="s">
        <v>89</v>
      </c>
      <c r="B147" s="166">
        <f>IFERROR(C76/B139,"")</f>
        <v>0.42816734266869932</v>
      </c>
      <c r="C147" s="501"/>
      <c r="D147" s="502"/>
      <c r="E147" s="502"/>
      <c r="F147" s="502"/>
      <c r="G147" s="502"/>
      <c r="H147" s="502"/>
      <c r="I147" s="502"/>
      <c r="J147" s="502"/>
      <c r="K147" s="503"/>
      <c r="L147" s="165">
        <f>IFERROR(M76/L139,"")</f>
        <v>0.34587503480348591</v>
      </c>
      <c r="M147" s="474"/>
      <c r="N147" s="475"/>
      <c r="O147" s="475"/>
      <c r="P147" s="475"/>
      <c r="Q147" s="475"/>
      <c r="R147" s="475"/>
      <c r="S147" s="475"/>
      <c r="T147" s="475"/>
      <c r="U147" s="508"/>
      <c r="V147" s="165">
        <f>IFERROR(W76/V139,"")</f>
        <v>0.36427377453232723</v>
      </c>
      <c r="W147" s="474"/>
      <c r="X147" s="475"/>
      <c r="Y147" s="475"/>
      <c r="Z147" s="475"/>
      <c r="AA147" s="475"/>
      <c r="AB147" s="475"/>
      <c r="AC147" s="475"/>
      <c r="AD147" s="475"/>
      <c r="AE147" s="508"/>
      <c r="AF147" s="165">
        <f>IFERROR(AG76/AF139,"")</f>
        <v>0.36521990718360797</v>
      </c>
      <c r="AG147" s="474"/>
      <c r="AH147" s="475"/>
      <c r="AI147" s="475"/>
      <c r="AJ147" s="475"/>
      <c r="AK147" s="475"/>
      <c r="AL147" s="475"/>
      <c r="AM147" s="475"/>
      <c r="AN147" s="475"/>
      <c r="AO147" s="508"/>
      <c r="AP147" s="164">
        <f>IFERROR(AQ76/AP139,"")</f>
        <v>0.36939732022404193</v>
      </c>
      <c r="AQ147" s="474"/>
      <c r="AR147" s="475"/>
      <c r="AS147" s="475"/>
      <c r="AT147" s="475"/>
      <c r="AU147" s="475"/>
      <c r="AV147" s="475"/>
      <c r="AW147" s="475"/>
      <c r="AX147" s="475"/>
      <c r="AY147" s="476"/>
      <c r="AZ147" s="164">
        <f>IFERROR(BA76/AZ139,"")</f>
        <v>0.35770254859910439</v>
      </c>
      <c r="BA147" s="474"/>
      <c r="BB147" s="475"/>
      <c r="BC147" s="475"/>
      <c r="BD147" s="475"/>
      <c r="BE147" s="475"/>
      <c r="BF147" s="475"/>
      <c r="BG147" s="475"/>
      <c r="BH147" s="475"/>
      <c r="BI147" s="476"/>
      <c r="BJ147" s="164">
        <f>IFERROR(BK76/BJ139,"")</f>
        <v>0.38234101603717724</v>
      </c>
      <c r="BK147" s="474"/>
      <c r="BL147" s="475"/>
      <c r="BM147" s="475"/>
      <c r="BN147" s="475"/>
      <c r="BO147" s="475"/>
      <c r="BP147" s="475"/>
      <c r="BQ147" s="475"/>
      <c r="BR147" s="475"/>
      <c r="BS147" s="476"/>
      <c r="BT147" s="164">
        <f>IFERROR(BU76/BT139,"")</f>
        <v>0.38805556843745659</v>
      </c>
      <c r="BU147" s="486"/>
      <c r="BV147" s="487"/>
      <c r="BW147" s="487"/>
      <c r="BX147" s="487"/>
      <c r="BY147" s="487"/>
      <c r="BZ147" s="487"/>
      <c r="CA147" s="487"/>
      <c r="CB147" s="487"/>
      <c r="CC147" s="488"/>
    </row>
    <row r="148" spans="1:81" s="157" customFormat="1" ht="20.25" customHeight="1" x14ac:dyDescent="0.2">
      <c r="A148" s="167" t="s">
        <v>88</v>
      </c>
      <c r="B148" s="166">
        <f>IFERROR(C110/B139,"")</f>
        <v>0.27181594343664739</v>
      </c>
      <c r="C148" s="501"/>
      <c r="D148" s="502"/>
      <c r="E148" s="502"/>
      <c r="F148" s="502"/>
      <c r="G148" s="502"/>
      <c r="H148" s="502"/>
      <c r="I148" s="502"/>
      <c r="J148" s="502"/>
      <c r="K148" s="503"/>
      <c r="L148" s="165">
        <f>IFERROR(M110/L139,"")</f>
        <v>0.27138396841281687</v>
      </c>
      <c r="M148" s="474"/>
      <c r="N148" s="475"/>
      <c r="O148" s="475"/>
      <c r="P148" s="475"/>
      <c r="Q148" s="475"/>
      <c r="R148" s="475"/>
      <c r="S148" s="475"/>
      <c r="T148" s="475"/>
      <c r="U148" s="508"/>
      <c r="V148" s="165">
        <f>IFERROR(W110/V139,"")</f>
        <v>0.26623209743364312</v>
      </c>
      <c r="W148" s="474"/>
      <c r="X148" s="475"/>
      <c r="Y148" s="475"/>
      <c r="Z148" s="475"/>
      <c r="AA148" s="475"/>
      <c r="AB148" s="475"/>
      <c r="AC148" s="475"/>
      <c r="AD148" s="475"/>
      <c r="AE148" s="508"/>
      <c r="AF148" s="165">
        <f>IFERROR(AG110/AF139,"")</f>
        <v>0.26833604185285309</v>
      </c>
      <c r="AG148" s="474"/>
      <c r="AH148" s="475"/>
      <c r="AI148" s="475"/>
      <c r="AJ148" s="475"/>
      <c r="AK148" s="475"/>
      <c r="AL148" s="475"/>
      <c r="AM148" s="475"/>
      <c r="AN148" s="475"/>
      <c r="AO148" s="508"/>
      <c r="AP148" s="164">
        <f>IFERROR(AQ110/AP139,"")</f>
        <v>0.26691321269175744</v>
      </c>
      <c r="AQ148" s="474"/>
      <c r="AR148" s="475"/>
      <c r="AS148" s="475"/>
      <c r="AT148" s="475"/>
      <c r="AU148" s="475"/>
      <c r="AV148" s="475"/>
      <c r="AW148" s="475"/>
      <c r="AX148" s="475"/>
      <c r="AY148" s="476"/>
      <c r="AZ148" s="164">
        <f>IFERROR(BA110/AZ139,"")</f>
        <v>0.26122095306687165</v>
      </c>
      <c r="BA148" s="474"/>
      <c r="BB148" s="475"/>
      <c r="BC148" s="475"/>
      <c r="BD148" s="475"/>
      <c r="BE148" s="475"/>
      <c r="BF148" s="475"/>
      <c r="BG148" s="475"/>
      <c r="BH148" s="475"/>
      <c r="BI148" s="476"/>
      <c r="BJ148" s="164">
        <f>IFERROR(BK110/BJ139,"")</f>
        <v>0.26942436433380684</v>
      </c>
      <c r="BK148" s="474"/>
      <c r="BL148" s="475"/>
      <c r="BM148" s="475"/>
      <c r="BN148" s="475"/>
      <c r="BO148" s="475"/>
      <c r="BP148" s="475"/>
      <c r="BQ148" s="475"/>
      <c r="BR148" s="475"/>
      <c r="BS148" s="476"/>
      <c r="BT148" s="164">
        <f>IFERROR(BU110/BT139,"")</f>
        <v>0.27096097845881051</v>
      </c>
      <c r="BU148" s="486"/>
      <c r="BV148" s="487"/>
      <c r="BW148" s="487"/>
      <c r="BX148" s="487"/>
      <c r="BY148" s="487"/>
      <c r="BZ148" s="487"/>
      <c r="CA148" s="487"/>
      <c r="CB148" s="487"/>
      <c r="CC148" s="488"/>
    </row>
    <row r="149" spans="1:81" s="157" customFormat="1" ht="20.25" customHeight="1" x14ac:dyDescent="0.2">
      <c r="A149" s="167" t="s">
        <v>87</v>
      </c>
      <c r="B149" s="166">
        <f>IFERROR(SUM(C35,C89)/B139,"")</f>
        <v>0.20905165811090479</v>
      </c>
      <c r="C149" s="501"/>
      <c r="D149" s="502"/>
      <c r="E149" s="502"/>
      <c r="F149" s="502"/>
      <c r="G149" s="502"/>
      <c r="H149" s="502"/>
      <c r="I149" s="502"/>
      <c r="J149" s="502"/>
      <c r="K149" s="503"/>
      <c r="L149" s="165">
        <f>IFERROR(SUM(M35,M89)/L139,"")</f>
        <v>0.17453588827614661</v>
      </c>
      <c r="M149" s="474"/>
      <c r="N149" s="475"/>
      <c r="O149" s="475"/>
      <c r="P149" s="475"/>
      <c r="Q149" s="475"/>
      <c r="R149" s="475"/>
      <c r="S149" s="475"/>
      <c r="T149" s="475"/>
      <c r="U149" s="508"/>
      <c r="V149" s="165">
        <f>IFERROR(SUM(W35,W89)/V139,"")</f>
        <v>0.17907480441631263</v>
      </c>
      <c r="W149" s="474"/>
      <c r="X149" s="475"/>
      <c r="Y149" s="475"/>
      <c r="Z149" s="475"/>
      <c r="AA149" s="475"/>
      <c r="AB149" s="475"/>
      <c r="AC149" s="475"/>
      <c r="AD149" s="475"/>
      <c r="AE149" s="508"/>
      <c r="AF149" s="165">
        <f>IFERROR(SUM(AG35,AG89)/AF139,"")</f>
        <v>0.15902540966231954</v>
      </c>
      <c r="AG149" s="474"/>
      <c r="AH149" s="475"/>
      <c r="AI149" s="475"/>
      <c r="AJ149" s="475"/>
      <c r="AK149" s="475"/>
      <c r="AL149" s="475"/>
      <c r="AM149" s="475"/>
      <c r="AN149" s="475"/>
      <c r="AO149" s="508"/>
      <c r="AP149" s="164">
        <f>IFERROR(SUM(AQ35,AQ89)/AP139,"")</f>
        <v>0.15127161188911073</v>
      </c>
      <c r="AQ149" s="474"/>
      <c r="AR149" s="475"/>
      <c r="AS149" s="475"/>
      <c r="AT149" s="475"/>
      <c r="AU149" s="475"/>
      <c r="AV149" s="475"/>
      <c r="AW149" s="475"/>
      <c r="AX149" s="475"/>
      <c r="AY149" s="476"/>
      <c r="AZ149" s="164">
        <f>IFERROR(SUM(BA35,BA89)/AZ139,"")</f>
        <v>0.15068806642505125</v>
      </c>
      <c r="BA149" s="474"/>
      <c r="BB149" s="475"/>
      <c r="BC149" s="475"/>
      <c r="BD149" s="475"/>
      <c r="BE149" s="475"/>
      <c r="BF149" s="475"/>
      <c r="BG149" s="475"/>
      <c r="BH149" s="475"/>
      <c r="BI149" s="476"/>
      <c r="BJ149" s="164">
        <f>IFERROR(SUM(BK35,BK89)/BJ139,"")</f>
        <v>0.15232790882723701</v>
      </c>
      <c r="BK149" s="474"/>
      <c r="BL149" s="475"/>
      <c r="BM149" s="475"/>
      <c r="BN149" s="475"/>
      <c r="BO149" s="475"/>
      <c r="BP149" s="475"/>
      <c r="BQ149" s="475"/>
      <c r="BR149" s="475"/>
      <c r="BS149" s="476"/>
      <c r="BT149" s="164">
        <f>IFERROR(SUM(BU35,BU89)/BT139,"")</f>
        <v>0.14959163897612426</v>
      </c>
      <c r="BU149" s="486"/>
      <c r="BV149" s="487"/>
      <c r="BW149" s="487"/>
      <c r="BX149" s="487"/>
      <c r="BY149" s="487"/>
      <c r="BZ149" s="487"/>
      <c r="CA149" s="487"/>
      <c r="CB149" s="487"/>
      <c r="CC149" s="488"/>
    </row>
    <row r="150" spans="1:81" s="157" customFormat="1" ht="20.25" customHeight="1" x14ac:dyDescent="0.2">
      <c r="A150" s="167" t="s">
        <v>86</v>
      </c>
      <c r="B150" s="166">
        <f>IFERROR(SUM(C54,C108)/B139,"")</f>
        <v>0.47666662713094454</v>
      </c>
      <c r="C150" s="501"/>
      <c r="D150" s="502"/>
      <c r="E150" s="502"/>
      <c r="F150" s="502"/>
      <c r="G150" s="502"/>
      <c r="H150" s="502"/>
      <c r="I150" s="502"/>
      <c r="J150" s="502"/>
      <c r="K150" s="503"/>
      <c r="L150" s="165">
        <f>IFERROR(SUM(M54,M108)/L139,"")</f>
        <v>0.42818644050515292</v>
      </c>
      <c r="M150" s="474"/>
      <c r="N150" s="475"/>
      <c r="O150" s="475"/>
      <c r="P150" s="475"/>
      <c r="Q150" s="475"/>
      <c r="R150" s="475"/>
      <c r="S150" s="475"/>
      <c r="T150" s="475"/>
      <c r="U150" s="508"/>
      <c r="V150" s="165">
        <f>IFERROR(SUM(W54,W108)/V139,"")</f>
        <v>0.43721344522525979</v>
      </c>
      <c r="W150" s="474"/>
      <c r="X150" s="475"/>
      <c r="Y150" s="475"/>
      <c r="Z150" s="475"/>
      <c r="AA150" s="475"/>
      <c r="AB150" s="475"/>
      <c r="AC150" s="475"/>
      <c r="AD150" s="475"/>
      <c r="AE150" s="508"/>
      <c r="AF150" s="165">
        <f>IFERROR(SUM(AG54,AG108)/AF139,"")</f>
        <v>0.46062901051899202</v>
      </c>
      <c r="AG150" s="474"/>
      <c r="AH150" s="475"/>
      <c r="AI150" s="475"/>
      <c r="AJ150" s="475"/>
      <c r="AK150" s="475"/>
      <c r="AL150" s="475"/>
      <c r="AM150" s="475"/>
      <c r="AN150" s="475"/>
      <c r="AO150" s="508"/>
      <c r="AP150" s="164">
        <f>IFERROR(SUM(AQ54,AQ108)/AP139,"")</f>
        <v>0.47088114077851367</v>
      </c>
      <c r="AQ150" s="474"/>
      <c r="AR150" s="475"/>
      <c r="AS150" s="475"/>
      <c r="AT150" s="475"/>
      <c r="AU150" s="475"/>
      <c r="AV150" s="475"/>
      <c r="AW150" s="475"/>
      <c r="AX150" s="475"/>
      <c r="AY150" s="476"/>
      <c r="AZ150" s="164">
        <f>IFERROR(SUM(BA54,BA108)/AZ139,"")</f>
        <v>0.45492350040538926</v>
      </c>
      <c r="BA150" s="474"/>
      <c r="BB150" s="475"/>
      <c r="BC150" s="475"/>
      <c r="BD150" s="475"/>
      <c r="BE150" s="475"/>
      <c r="BF150" s="475"/>
      <c r="BG150" s="475"/>
      <c r="BH150" s="475"/>
      <c r="BI150" s="476"/>
      <c r="BJ150" s="164">
        <f>IFERROR(SUM(BK54,BK108)/BJ139,"")</f>
        <v>0.48562973814960575</v>
      </c>
      <c r="BK150" s="474"/>
      <c r="BL150" s="475"/>
      <c r="BM150" s="475"/>
      <c r="BN150" s="475"/>
      <c r="BO150" s="475"/>
      <c r="BP150" s="475"/>
      <c r="BQ150" s="475"/>
      <c r="BR150" s="475"/>
      <c r="BS150" s="476"/>
      <c r="BT150" s="164">
        <f>IFERROR(SUM(BU54,BU108)/BT139,"")</f>
        <v>0.49452311577123759</v>
      </c>
      <c r="BU150" s="486"/>
      <c r="BV150" s="487"/>
      <c r="BW150" s="487"/>
      <c r="BX150" s="487"/>
      <c r="BY150" s="487"/>
      <c r="BZ150" s="487"/>
      <c r="CA150" s="487"/>
      <c r="CB150" s="487"/>
      <c r="CC150" s="488"/>
    </row>
    <row r="151" spans="1:81" s="157" customFormat="1" ht="20.25" customHeight="1" x14ac:dyDescent="0.2">
      <c r="A151" s="167" t="s">
        <v>85</v>
      </c>
      <c r="B151" s="166">
        <f>IFERROR(SUM(C74)/B139,"")</f>
        <v>1.4265000863497326E-2</v>
      </c>
      <c r="C151" s="501"/>
      <c r="D151" s="502"/>
      <c r="E151" s="502"/>
      <c r="F151" s="502"/>
      <c r="G151" s="502"/>
      <c r="H151" s="502"/>
      <c r="I151" s="502"/>
      <c r="J151" s="502"/>
      <c r="K151" s="503"/>
      <c r="L151" s="165">
        <f>IFERROR(SUM(M74)/L139,"")</f>
        <v>1.4536674435003246E-2</v>
      </c>
      <c r="M151" s="474"/>
      <c r="N151" s="475"/>
      <c r="O151" s="475"/>
      <c r="P151" s="475"/>
      <c r="Q151" s="475"/>
      <c r="R151" s="475"/>
      <c r="S151" s="475"/>
      <c r="T151" s="475"/>
      <c r="U151" s="508"/>
      <c r="V151" s="165">
        <f>IFERROR(SUM(W74)/V139,"")</f>
        <v>1.4217622324397923E-2</v>
      </c>
      <c r="W151" s="474"/>
      <c r="X151" s="475"/>
      <c r="Y151" s="475"/>
      <c r="Z151" s="475"/>
      <c r="AA151" s="475"/>
      <c r="AB151" s="475"/>
      <c r="AC151" s="475"/>
      <c r="AD151" s="475"/>
      <c r="AE151" s="508"/>
      <c r="AF151" s="165">
        <f>IFERROR(SUM(AG74)/AF139,"")</f>
        <v>1.390152885514946E-2</v>
      </c>
      <c r="AG151" s="474"/>
      <c r="AH151" s="475"/>
      <c r="AI151" s="475"/>
      <c r="AJ151" s="475"/>
      <c r="AK151" s="475"/>
      <c r="AL151" s="475"/>
      <c r="AM151" s="475"/>
      <c r="AN151" s="475"/>
      <c r="AO151" s="508"/>
      <c r="AP151" s="164">
        <f>IFERROR(SUM(AQ74)/AP139,"")</f>
        <v>1.4157780248174956E-2</v>
      </c>
      <c r="AQ151" s="474"/>
      <c r="AR151" s="475"/>
      <c r="AS151" s="475"/>
      <c r="AT151" s="475"/>
      <c r="AU151" s="475"/>
      <c r="AV151" s="475"/>
      <c r="AW151" s="475"/>
      <c r="AX151" s="475"/>
      <c r="AY151" s="476"/>
      <c r="AZ151" s="164">
        <f>IFERROR(SUM(BA74)/AZ139,"")</f>
        <v>1.3311934835535553E-2</v>
      </c>
      <c r="BA151" s="474"/>
      <c r="BB151" s="475"/>
      <c r="BC151" s="475"/>
      <c r="BD151" s="475"/>
      <c r="BE151" s="475"/>
      <c r="BF151" s="475"/>
      <c r="BG151" s="475"/>
      <c r="BH151" s="475"/>
      <c r="BI151" s="476"/>
      <c r="BJ151" s="164">
        <f>IFERROR(SUM(BK74)/BJ139,"")</f>
        <v>1.3807733394141286E-2</v>
      </c>
      <c r="BK151" s="474"/>
      <c r="BL151" s="475"/>
      <c r="BM151" s="475"/>
      <c r="BN151" s="475"/>
      <c r="BO151" s="475"/>
      <c r="BP151" s="475"/>
      <c r="BQ151" s="475"/>
      <c r="BR151" s="475"/>
      <c r="BS151" s="476"/>
      <c r="BT151" s="164">
        <f>IFERROR(SUM(BU74)/BT139,"")</f>
        <v>1.4901792148905215E-2</v>
      </c>
      <c r="BU151" s="486"/>
      <c r="BV151" s="487"/>
      <c r="BW151" s="487"/>
      <c r="BX151" s="487"/>
      <c r="BY151" s="487"/>
      <c r="BZ151" s="487"/>
      <c r="CA151" s="487"/>
      <c r="CB151" s="487"/>
      <c r="CC151" s="488"/>
    </row>
    <row r="152" spans="1:81" s="157" customFormat="1" ht="20.25" customHeight="1" x14ac:dyDescent="0.2">
      <c r="A152" s="167" t="s">
        <v>84</v>
      </c>
      <c r="B152" s="166">
        <f>IFERROR(C129/B139,"")</f>
        <v>0.30001671389465329</v>
      </c>
      <c r="C152" s="504"/>
      <c r="D152" s="505"/>
      <c r="E152" s="505"/>
      <c r="F152" s="505"/>
      <c r="G152" s="505"/>
      <c r="H152" s="505"/>
      <c r="I152" s="505"/>
      <c r="J152" s="505"/>
      <c r="K152" s="506"/>
      <c r="L152" s="165">
        <f>IFERROR(M129/L139,"")</f>
        <v>0.38274099678369711</v>
      </c>
      <c r="M152" s="477"/>
      <c r="N152" s="478"/>
      <c r="O152" s="478"/>
      <c r="P152" s="478"/>
      <c r="Q152" s="478"/>
      <c r="R152" s="478"/>
      <c r="S152" s="478"/>
      <c r="T152" s="478"/>
      <c r="U152" s="509"/>
      <c r="V152" s="165">
        <f>IFERROR(W129/V139,"")</f>
        <v>0.36949412803402965</v>
      </c>
      <c r="W152" s="477"/>
      <c r="X152" s="478"/>
      <c r="Y152" s="478"/>
      <c r="Z152" s="478"/>
      <c r="AA152" s="478"/>
      <c r="AB152" s="478"/>
      <c r="AC152" s="478"/>
      <c r="AD152" s="478"/>
      <c r="AE152" s="509"/>
      <c r="AF152" s="165">
        <f>IFERROR(AG129/AF139,"")</f>
        <v>0.36644405096353899</v>
      </c>
      <c r="AG152" s="477"/>
      <c r="AH152" s="478"/>
      <c r="AI152" s="478"/>
      <c r="AJ152" s="478"/>
      <c r="AK152" s="478"/>
      <c r="AL152" s="478"/>
      <c r="AM152" s="478"/>
      <c r="AN152" s="478"/>
      <c r="AO152" s="509"/>
      <c r="AP152" s="164">
        <f>IFERROR(AQ129/AP139,"")</f>
        <v>0.36368946708420063</v>
      </c>
      <c r="AQ152" s="477"/>
      <c r="AR152" s="478"/>
      <c r="AS152" s="478"/>
      <c r="AT152" s="478"/>
      <c r="AU152" s="478"/>
      <c r="AV152" s="478"/>
      <c r="AW152" s="478"/>
      <c r="AX152" s="478"/>
      <c r="AY152" s="479"/>
      <c r="AZ152" s="164">
        <f>IFERROR(BA129/AZ139,"")</f>
        <v>0.38107649833402396</v>
      </c>
      <c r="BA152" s="477"/>
      <c r="BB152" s="478"/>
      <c r="BC152" s="478"/>
      <c r="BD152" s="478"/>
      <c r="BE152" s="478"/>
      <c r="BF152" s="478"/>
      <c r="BG152" s="478"/>
      <c r="BH152" s="478"/>
      <c r="BI152" s="479"/>
      <c r="BJ152" s="164">
        <f>IFERROR(BK129/BJ139,"")</f>
        <v>0.34823461962901592</v>
      </c>
      <c r="BK152" s="477"/>
      <c r="BL152" s="478"/>
      <c r="BM152" s="478"/>
      <c r="BN152" s="478"/>
      <c r="BO152" s="478"/>
      <c r="BP152" s="478"/>
      <c r="BQ152" s="478"/>
      <c r="BR152" s="478"/>
      <c r="BS152" s="479"/>
      <c r="BT152" s="164">
        <f>IFERROR(BU129/BT139,"")</f>
        <v>0.3409834531037329</v>
      </c>
      <c r="BU152" s="489"/>
      <c r="BV152" s="490"/>
      <c r="BW152" s="490"/>
      <c r="BX152" s="490"/>
      <c r="BY152" s="490"/>
      <c r="BZ152" s="490"/>
      <c r="CA152" s="490"/>
      <c r="CB152" s="490"/>
      <c r="CC152" s="491"/>
    </row>
    <row r="153" spans="1:81" s="156" customFormat="1" x14ac:dyDescent="0.2">
      <c r="B153" s="161"/>
      <c r="C153" s="161"/>
      <c r="D153" s="163"/>
      <c r="E153" s="161"/>
      <c r="F153" s="161"/>
      <c r="G153" s="161"/>
      <c r="H153" s="161"/>
      <c r="I153" s="161"/>
      <c r="J153" s="161"/>
      <c r="K153" s="161"/>
      <c r="L153" s="160"/>
      <c r="M153" s="160"/>
      <c r="N153" s="162"/>
      <c r="O153" s="160"/>
      <c r="P153" s="160"/>
      <c r="Q153" s="160"/>
      <c r="R153" s="160"/>
      <c r="S153" s="160"/>
      <c r="T153" s="160"/>
      <c r="U153" s="160"/>
      <c r="V153" s="160"/>
      <c r="W153" s="160"/>
      <c r="X153" s="162"/>
      <c r="Y153" s="160"/>
      <c r="Z153" s="160"/>
      <c r="AA153" s="160"/>
      <c r="AB153" s="160"/>
      <c r="AC153" s="160"/>
      <c r="AD153" s="160"/>
      <c r="AE153" s="160"/>
      <c r="AF153" s="160"/>
      <c r="AG153" s="160"/>
      <c r="AH153" s="162"/>
      <c r="AI153" s="160"/>
      <c r="AJ153" s="160"/>
      <c r="AK153" s="160"/>
      <c r="AL153" s="160"/>
      <c r="AM153" s="160"/>
      <c r="AN153" s="160"/>
      <c r="AO153" s="160"/>
      <c r="AP153" s="160"/>
      <c r="AQ153" s="160"/>
      <c r="AR153" s="162"/>
      <c r="AS153" s="160"/>
      <c r="AT153" s="160"/>
      <c r="AU153" s="160"/>
      <c r="AV153" s="160"/>
      <c r="AW153" s="160"/>
      <c r="AX153" s="160"/>
      <c r="AY153" s="160"/>
      <c r="AZ153" s="160"/>
      <c r="BA153" s="160"/>
      <c r="BB153" s="162"/>
      <c r="BC153" s="160"/>
      <c r="BD153" s="160"/>
      <c r="BE153" s="160"/>
      <c r="BF153" s="160"/>
      <c r="BG153" s="160"/>
      <c r="BH153" s="160"/>
      <c r="BI153" s="160"/>
      <c r="BJ153" s="160"/>
      <c r="BK153" s="160"/>
      <c r="BL153" s="162"/>
      <c r="BM153" s="160"/>
      <c r="BN153" s="160"/>
      <c r="BO153" s="160"/>
      <c r="BP153" s="160"/>
      <c r="BQ153" s="160"/>
      <c r="BR153" s="160"/>
      <c r="BS153" s="160"/>
      <c r="BT153" s="160"/>
      <c r="BU153" s="160"/>
      <c r="BV153" s="162"/>
      <c r="BW153" s="160"/>
      <c r="BX153" s="160"/>
      <c r="BY153" s="160"/>
      <c r="BZ153" s="160"/>
      <c r="CA153" s="160"/>
      <c r="CB153" s="160"/>
      <c r="CC153" s="160"/>
    </row>
    <row r="154" spans="1:81" s="156" customFormat="1" x14ac:dyDescent="0.2">
      <c r="B154" s="161"/>
      <c r="C154" s="161"/>
      <c r="D154" s="161"/>
      <c r="E154" s="161"/>
      <c r="F154" s="161"/>
      <c r="G154" s="161"/>
      <c r="H154" s="161"/>
      <c r="I154" s="161"/>
      <c r="J154" s="161"/>
      <c r="K154" s="161"/>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0"/>
      <c r="BG154" s="160"/>
      <c r="BH154" s="160"/>
      <c r="BI154" s="160"/>
      <c r="BJ154" s="160"/>
      <c r="BK154" s="160"/>
      <c r="BL154" s="160"/>
      <c r="BM154" s="160"/>
      <c r="BN154" s="160"/>
      <c r="BO154" s="160"/>
      <c r="BP154" s="160"/>
      <c r="BQ154" s="160"/>
      <c r="BR154" s="160"/>
      <c r="BS154" s="160"/>
      <c r="BT154" s="160"/>
      <c r="BU154" s="160"/>
      <c r="BV154" s="160"/>
      <c r="BW154" s="160"/>
      <c r="BX154" s="160"/>
      <c r="BY154" s="160"/>
      <c r="BZ154" s="160"/>
      <c r="CA154" s="160"/>
      <c r="CB154" s="160"/>
      <c r="CC154" s="160"/>
    </row>
    <row r="155" spans="1:81" s="156" customFormat="1" ht="15" x14ac:dyDescent="0.25">
      <c r="B155" s="159"/>
      <c r="C155" s="157"/>
      <c r="D155" s="157"/>
      <c r="E155" s="157"/>
      <c r="F155" s="157"/>
      <c r="G155" s="157"/>
      <c r="H155" s="157"/>
      <c r="I155" s="157"/>
      <c r="J155" s="157"/>
      <c r="K155" s="157"/>
      <c r="L155" s="158"/>
      <c r="V155" s="158"/>
      <c r="AF155" s="158"/>
      <c r="AP155" s="158"/>
      <c r="AZ155" s="158"/>
      <c r="BJ155" s="158"/>
      <c r="BT155" s="158"/>
    </row>
    <row r="156" spans="1:81" s="156" customFormat="1" x14ac:dyDescent="0.2">
      <c r="B156" s="157"/>
      <c r="C156" s="157"/>
      <c r="D156" s="157"/>
      <c r="E156" s="157"/>
      <c r="F156" s="157"/>
      <c r="G156" s="157"/>
      <c r="H156" s="157"/>
      <c r="I156" s="157"/>
      <c r="J156" s="157"/>
      <c r="K156" s="157"/>
    </row>
    <row r="157" spans="1:81" s="156" customFormat="1" x14ac:dyDescent="0.2">
      <c r="B157" s="157"/>
      <c r="C157" s="157"/>
      <c r="D157" s="157"/>
      <c r="E157" s="157"/>
      <c r="F157" s="157"/>
      <c r="G157" s="157"/>
      <c r="H157" s="157"/>
      <c r="I157" s="157"/>
      <c r="J157" s="157"/>
      <c r="K157" s="157"/>
    </row>
    <row r="158" spans="1:81" s="156" customFormat="1" x14ac:dyDescent="0.2">
      <c r="B158" s="157"/>
      <c r="C158" s="157"/>
      <c r="D158" s="157"/>
      <c r="E158" s="157"/>
      <c r="F158" s="157"/>
      <c r="G158" s="157"/>
      <c r="H158" s="157"/>
      <c r="I158" s="157"/>
      <c r="J158" s="157"/>
      <c r="K158" s="157"/>
    </row>
    <row r="159" spans="1:81" s="156" customFormat="1" x14ac:dyDescent="0.2">
      <c r="B159" s="157"/>
      <c r="C159" s="157"/>
      <c r="D159" s="157"/>
      <c r="E159" s="157"/>
      <c r="F159" s="157"/>
      <c r="G159" s="157"/>
      <c r="H159" s="157"/>
      <c r="I159" s="157"/>
      <c r="J159" s="157"/>
      <c r="K159" s="157"/>
    </row>
    <row r="160" spans="1:81" s="156" customFormat="1" x14ac:dyDescent="0.2">
      <c r="B160" s="157"/>
      <c r="C160" s="157"/>
      <c r="D160" s="157"/>
      <c r="E160" s="157"/>
      <c r="F160" s="157"/>
      <c r="G160" s="157"/>
      <c r="H160" s="157"/>
      <c r="I160" s="157"/>
      <c r="J160" s="157"/>
      <c r="K160" s="157"/>
    </row>
    <row r="161" spans="2:11" s="156" customFormat="1" x14ac:dyDescent="0.2">
      <c r="B161" s="157"/>
      <c r="C161" s="157"/>
      <c r="D161" s="157"/>
      <c r="E161" s="157"/>
      <c r="F161" s="157"/>
      <c r="G161" s="157"/>
      <c r="H161" s="157"/>
      <c r="I161" s="157"/>
      <c r="J161" s="157"/>
      <c r="K161" s="157"/>
    </row>
    <row r="162" spans="2:11" s="156" customFormat="1" x14ac:dyDescent="0.2">
      <c r="B162" s="157"/>
      <c r="C162" s="157"/>
      <c r="D162" s="157"/>
      <c r="E162" s="157"/>
      <c r="F162" s="157"/>
      <c r="G162" s="157"/>
      <c r="H162" s="157"/>
      <c r="I162" s="157"/>
      <c r="J162" s="157"/>
      <c r="K162" s="157"/>
    </row>
    <row r="163" spans="2:11" s="156" customFormat="1" x14ac:dyDescent="0.2">
      <c r="B163" s="157"/>
      <c r="C163" s="157"/>
      <c r="D163" s="157"/>
      <c r="E163" s="157"/>
      <c r="F163" s="157"/>
      <c r="G163" s="157"/>
      <c r="H163" s="157"/>
      <c r="I163" s="157"/>
      <c r="J163" s="157"/>
      <c r="K163" s="157"/>
    </row>
    <row r="164" spans="2:11" s="156" customFormat="1" x14ac:dyDescent="0.2">
      <c r="B164" s="157"/>
      <c r="C164" s="157"/>
      <c r="D164" s="157"/>
      <c r="E164" s="157"/>
      <c r="F164" s="157"/>
      <c r="G164" s="157"/>
      <c r="H164" s="157"/>
      <c r="I164" s="157"/>
      <c r="J164" s="157"/>
      <c r="K164" s="157"/>
    </row>
    <row r="165" spans="2:11" s="156" customFormat="1" x14ac:dyDescent="0.2">
      <c r="B165" s="157"/>
      <c r="C165" s="157"/>
      <c r="D165" s="157"/>
      <c r="E165" s="157"/>
      <c r="F165" s="157"/>
      <c r="G165" s="157"/>
      <c r="H165" s="157"/>
      <c r="I165" s="157"/>
      <c r="J165" s="157"/>
      <c r="K165" s="157"/>
    </row>
    <row r="166" spans="2:11" s="156" customFormat="1" x14ac:dyDescent="0.2">
      <c r="B166" s="157"/>
      <c r="C166" s="157"/>
      <c r="D166" s="157"/>
      <c r="E166" s="157"/>
      <c r="F166" s="157"/>
      <c r="G166" s="157"/>
      <c r="H166" s="157"/>
      <c r="I166" s="157"/>
      <c r="J166" s="157"/>
      <c r="K166" s="157"/>
    </row>
    <row r="167" spans="2:11" s="156" customFormat="1" x14ac:dyDescent="0.2">
      <c r="B167" s="157"/>
      <c r="C167" s="157"/>
      <c r="D167" s="157"/>
      <c r="E167" s="157"/>
      <c r="F167" s="157"/>
      <c r="G167" s="157"/>
      <c r="H167" s="157"/>
      <c r="I167" s="157"/>
      <c r="J167" s="157"/>
      <c r="K167" s="157"/>
    </row>
    <row r="168" spans="2:11" s="156" customFormat="1" x14ac:dyDescent="0.2">
      <c r="B168" s="157"/>
      <c r="C168" s="157"/>
      <c r="D168" s="157"/>
      <c r="E168" s="157"/>
      <c r="F168" s="157"/>
      <c r="G168" s="157"/>
      <c r="H168" s="157"/>
      <c r="I168" s="157"/>
      <c r="J168" s="157"/>
      <c r="K168" s="157"/>
    </row>
    <row r="169" spans="2:11" s="156" customFormat="1" x14ac:dyDescent="0.2">
      <c r="B169" s="157"/>
      <c r="C169" s="157"/>
      <c r="D169" s="157"/>
      <c r="E169" s="157"/>
      <c r="F169" s="157"/>
      <c r="G169" s="157"/>
      <c r="H169" s="157"/>
      <c r="I169" s="157"/>
      <c r="J169" s="157"/>
      <c r="K169" s="157"/>
    </row>
    <row r="170" spans="2:11" s="156" customFormat="1" x14ac:dyDescent="0.2">
      <c r="B170" s="157"/>
      <c r="C170" s="157"/>
      <c r="D170" s="157"/>
      <c r="E170" s="157"/>
      <c r="F170" s="157"/>
      <c r="G170" s="157"/>
      <c r="H170" s="157"/>
      <c r="I170" s="157"/>
      <c r="J170" s="157"/>
      <c r="K170" s="157"/>
    </row>
    <row r="171" spans="2:11" s="156" customFormat="1" x14ac:dyDescent="0.2">
      <c r="B171" s="157"/>
      <c r="C171" s="157"/>
      <c r="D171" s="157"/>
      <c r="E171" s="157"/>
      <c r="F171" s="157"/>
      <c r="G171" s="157"/>
      <c r="H171" s="157"/>
      <c r="I171" s="157"/>
      <c r="J171" s="157"/>
      <c r="K171" s="157"/>
    </row>
    <row r="172" spans="2:11" s="156" customFormat="1" x14ac:dyDescent="0.2">
      <c r="B172" s="157"/>
      <c r="C172" s="157"/>
      <c r="D172" s="157"/>
      <c r="E172" s="157"/>
      <c r="F172" s="157"/>
      <c r="G172" s="157"/>
      <c r="H172" s="157"/>
      <c r="I172" s="157"/>
      <c r="J172" s="157"/>
      <c r="K172" s="157"/>
    </row>
    <row r="173" spans="2:11" s="156" customFormat="1" x14ac:dyDescent="0.2">
      <c r="B173" s="157"/>
      <c r="C173" s="157"/>
      <c r="D173" s="157"/>
      <c r="E173" s="157"/>
      <c r="F173" s="157"/>
      <c r="G173" s="157"/>
      <c r="H173" s="157"/>
      <c r="I173" s="157"/>
      <c r="J173" s="157"/>
      <c r="K173" s="157"/>
    </row>
    <row r="174" spans="2:11" s="156" customFormat="1" x14ac:dyDescent="0.2">
      <c r="B174" s="157"/>
      <c r="C174" s="157"/>
      <c r="D174" s="157"/>
      <c r="E174" s="157"/>
      <c r="F174" s="157"/>
      <c r="G174" s="157"/>
      <c r="H174" s="157"/>
      <c r="I174" s="157"/>
      <c r="J174" s="157"/>
      <c r="K174" s="157"/>
    </row>
  </sheetData>
  <mergeCells count="32">
    <mergeCell ref="C132:K132"/>
    <mergeCell ref="M132:U132"/>
    <mergeCell ref="W132:AE132"/>
    <mergeCell ref="AG132:AO132"/>
    <mergeCell ref="C133:K152"/>
    <mergeCell ref="M133:U152"/>
    <mergeCell ref="W133:AE152"/>
    <mergeCell ref="AG133:AO152"/>
    <mergeCell ref="AQ133:AY152"/>
    <mergeCell ref="BK132:BS132"/>
    <mergeCell ref="BU132:CC132"/>
    <mergeCell ref="AQ132:AY132"/>
    <mergeCell ref="BA132:BI132"/>
    <mergeCell ref="BA133:BI152"/>
    <mergeCell ref="BK133:BS152"/>
    <mergeCell ref="BU133:CC152"/>
    <mergeCell ref="AS5:AW5"/>
    <mergeCell ref="AP2:AY2"/>
    <mergeCell ref="AZ2:BI2"/>
    <mergeCell ref="BJ2:BS2"/>
    <mergeCell ref="BT2:CC2"/>
    <mergeCell ref="BC5:BG5"/>
    <mergeCell ref="BM5:BQ5"/>
    <mergeCell ref="BW5:CA5"/>
    <mergeCell ref="B2:K2"/>
    <mergeCell ref="L2:U2"/>
    <mergeCell ref="V2:AE2"/>
    <mergeCell ref="AF2:AO2"/>
    <mergeCell ref="E5:I5"/>
    <mergeCell ref="O5:S5"/>
    <mergeCell ref="Y5:AC5"/>
    <mergeCell ref="AI5:AM5"/>
  </mergeCells>
  <dataValidations count="2">
    <dataValidation type="custom" operator="greaterThanOrEqual" allowBlank="1" showInputMessage="1" showErrorMessage="1" errorTitle="data type error" error="value must be a number" sqref="B133:B135 B144 B137 L133:L135 V137 L137 L144 V133:V135 V144 AF31:AF33 AI69:AO73 AF137 AF133:AF135 AF144 AF85:AF87 AI104:AO107 AI31:AO34 L69:L72 AI85:AO88 V69:V72 L85:L87 V85:V87 AP85:AP87 AP69:AP72 L104:L106 V104:V106 AI125:AO128 L125:L127 AS104:AY107 V125:V127 Y31:AE34 V31:V33 AP31:AP33 AS125:AY128 AP125:AP127 AS31:AY34 AS85:AY88 AP137 AP133:AP135 AP144 AP104:AP106 O31:U34 AS69:AY73 O69:U73 O104:U107 Y85:AE88 O125:U128 O85:U88 E104:K107 E85:K88 E69:K73 AZ85:AZ87 AZ69:AZ72 AZ31:AZ33 AZ125:AZ127 Y91:AE107 AZ137 AZ133:AZ135 AZ144 AZ104:AZ106 AF112:AF127 V37:V52 B80:B87 AZ50:AZ52 E50:K53 Y50:AE53 AS50:AY53 AP50:AP52 AF50:AF52 L50:L52 AI50:AO53 BC10:BI34 BC80:BI88 AS80:AZ84 O80:V84 E80:L84 AI80:AP84 Y80:AF84 BC91:BI107 AS91:AZ103 B91:B106 AF91:AF106 O91:V103 E91:L103 AI91:AP103 BC112:BI128 AI112:AP124 E112:H128 B112:B127 Y112:AE128 AI56:AP68 AS112:AZ124 L10:L33 Y10:AF30 B10:B33 AI10:AP30 O10:V30 AS10:AZ30 E10:K34 B37:B52 AI37:AP49 Y37:AF49 O37:U53 E37:L49 AS37:AZ49 BC37:BI53 AF69:AF72 Y69:AE73 Y56:AF68 B56:B72 BC56:BI73 O56:V68 AS56:AZ68 E56:L68 I125:K128 O112:V124 I112:L124 BJ137 BJ133:BJ135 BJ144 BJ37:BJ52 BJ56:BJ72 BJ80:BJ87 BJ91:BJ106 BJ10:BJ33 BM10:BS34 BM80:BS88 BM91:BS107 BJ112:BJ127 BM37:BS37 BS38:BS42 BM38:BM42 BM43:BS53 BO39:BR39 BN40:BR40 BO41:BR42 BM57 BM58:BS73 BO57:BT57 BM115 BM116:BS128 BO115:BT115 BT137 BT133:BT135 BT144 BM56:BT56 BT37:BT52 BM112:BT114 BT58:BT72 BT80:BT87 BW91:CC107 BW37:CC53 BW112:CC128 BT91:BT106 BW10:CC34 BT10:BT33 BW56:CC73 BW80:CC88 BT116:BT127" xr:uid="{00000000-0002-0000-0200-000000000000}">
      <formula1>ISNUMBER(B10)</formula1>
    </dataValidation>
    <dataValidation type="whole" operator="greaterThanOrEqual" allowBlank="1" showInputMessage="1" showErrorMessage="1" errorTitle="Data Type Error" error="Value must be a number greater than or equal to 0." sqref="B107:D107 B128:D128 B88:D88 B73:D73 B53:D53 B34:D34 L128:N128 L88:N88 L73:N73 L53:N53 L34:N34 V88:X88 V73:X73 V53:X53 V34:X34 V107:X107 V128:X128 AF107:AH107 L107:N107 AF128:AH128 AF88:AH88 AF73:AH73 AF53:AH53 AF34:AH34 AP107:AR107 AP128:AR128 AP88:AR88 AP73:AR73 AP53:AR53 AP34:AR34 AZ107:BB107 AZ128:BB128 AZ88:BB88 AZ73:BB73 AZ53:BB53 AZ34:BB34 AG112:AH127 C37:D52 C80:D87 W91:X106 BA10:BB33 BA80:BB87 AQ80:AR87 W80:X87 M80:N87 AG80:AH87 BA91:BB106 AQ91:AR106 C91:D106 M91:N106 AG91:AH106 BA112:BB127 AQ112:AR127 BA56:BB72 M112:N127 W112:X127 W10:X33 C10:D33 M10:N33 AG10:AH33 AQ10:AR33 AG37:AH52 M37:N52 W37:X52 AQ37:AR52 BA37:BB52 C56:D72 AG56:AH72 M56:N72 W56:X72 AQ56:AR72 C112:D127 BJ107:BL107 BJ128:BL128 BJ88:BL88 BJ73:BL73 BJ53:BL53 BJ34:BL34 BK10:BL33 BK56:BL72 BK80:BL87 BK91:BL106 BK112:BL127 BK37:BL52 BT107:BV107 BT128:BV128 BT88:BV88 BT73:BV73 BT53:BV53 BT34:BV34 BU10:BV33 BU37:BV52 BU56:BV72 BU80:BV87 BU91:BV106 BU112:BV127" xr:uid="{00000000-0002-0000-0200-000001000000}">
      <formula1>0</formula1>
    </dataValidation>
  </dataValidations>
  <printOptions headings="1"/>
  <pageMargins left="0.7" right="0.7" top="0.75" bottom="0.75" header="0.3" footer="0.3"/>
  <pageSetup paperSize="17" scale="87" fitToHeight="0" orientation="landscape" r:id="rId1"/>
  <rowBreaks count="2" manualBreakCount="2">
    <brk id="76" max="91" man="1"/>
    <brk id="152" max="9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61"/>
  <sheetViews>
    <sheetView zoomScaleNormal="100" workbookViewId="0">
      <pane ySplit="8" topLeftCell="A9" activePane="bottomLeft" state="frozen"/>
      <selection pane="bottomLeft" activeCell="BK16" sqref="BK16"/>
    </sheetView>
  </sheetViews>
  <sheetFormatPr defaultColWidth="8.42578125" defaultRowHeight="12.75" x14ac:dyDescent="0.2"/>
  <cols>
    <col min="1" max="1" width="1.5703125" style="331" customWidth="1"/>
    <col min="2" max="2" width="2.42578125" style="331" customWidth="1"/>
    <col min="3" max="3" width="3.28515625" style="331" customWidth="1"/>
    <col min="4" max="4" width="33.85546875" style="331" customWidth="1"/>
    <col min="5" max="5" width="2.42578125" style="331" hidden="1" customWidth="1"/>
    <col min="6" max="6" width="14.42578125" style="331" hidden="1" customWidth="1"/>
    <col min="7" max="7" width="3.28515625" style="331" hidden="1" customWidth="1"/>
    <col min="8" max="8" width="2.42578125" style="331" hidden="1" customWidth="1"/>
    <col min="9" max="9" width="14.42578125" style="331" hidden="1" customWidth="1"/>
    <col min="10" max="10" width="3.28515625" style="331" hidden="1" customWidth="1"/>
    <col min="11" max="11" width="2.42578125" style="331" hidden="1" customWidth="1"/>
    <col min="12" max="12" width="14.42578125" style="331" hidden="1" customWidth="1"/>
    <col min="13" max="13" width="3.28515625" style="331" hidden="1" customWidth="1"/>
    <col min="14" max="14" width="14.42578125" style="331" hidden="1" customWidth="1"/>
    <col min="15" max="15" width="2.7109375" style="331" hidden="1" customWidth="1"/>
    <col min="16" max="16" width="18.42578125" style="331" hidden="1" customWidth="1"/>
    <col min="17" max="17" width="2.7109375" style="331" hidden="1" customWidth="1"/>
    <col min="18" max="18" width="18.42578125" style="331" hidden="1" customWidth="1"/>
    <col min="19" max="19" width="2.85546875" style="331" hidden="1" customWidth="1"/>
    <col min="20" max="20" width="18.42578125" style="331" hidden="1" customWidth="1"/>
    <col min="21" max="21" width="2.7109375" style="331" hidden="1" customWidth="1"/>
    <col min="22" max="22" width="18.28515625" style="331" hidden="1" customWidth="1"/>
    <col min="23" max="23" width="2.7109375" style="331" hidden="1" customWidth="1"/>
    <col min="24" max="24" width="19.42578125" style="331" hidden="1" customWidth="1"/>
    <col min="25" max="25" width="2.7109375" style="331" hidden="1" customWidth="1"/>
    <col min="26" max="26" width="16.7109375" style="331" hidden="1" customWidth="1"/>
    <col min="27" max="27" width="2.7109375" style="331" hidden="1" customWidth="1"/>
    <col min="28" max="28" width="19.42578125" style="331" hidden="1" customWidth="1"/>
    <col min="29" max="29" width="2.7109375" style="331" hidden="1" customWidth="1"/>
    <col min="30" max="30" width="19.42578125" style="331" hidden="1" customWidth="1"/>
    <col min="31" max="31" width="2.7109375" style="331" hidden="1" customWidth="1"/>
    <col min="32" max="32" width="19.42578125" style="331" hidden="1" customWidth="1"/>
    <col min="33" max="33" width="2.7109375" style="331" hidden="1" customWidth="1"/>
    <col min="34" max="34" width="19.42578125" style="331" hidden="1" customWidth="1"/>
    <col min="35" max="35" width="2.7109375" style="331" hidden="1" customWidth="1"/>
    <col min="36" max="36" width="19.42578125" style="331" hidden="1" customWidth="1"/>
    <col min="37" max="37" width="2.7109375" style="331" hidden="1" customWidth="1"/>
    <col min="38" max="38" width="19.42578125" style="331" hidden="1" customWidth="1"/>
    <col min="39" max="39" width="3.5703125" style="331" hidden="1" customWidth="1"/>
    <col min="40" max="40" width="19.42578125" style="331" hidden="1" customWidth="1"/>
    <col min="41" max="41" width="2.140625" style="331" hidden="1" customWidth="1"/>
    <col min="42" max="42" width="19.42578125" style="331" hidden="1" customWidth="1"/>
    <col min="43" max="43" width="2.140625" style="331" hidden="1" customWidth="1"/>
    <col min="44" max="44" width="15.140625" style="331" hidden="1" customWidth="1"/>
    <col min="45" max="45" width="2.140625" style="331" customWidth="1"/>
    <col min="46" max="46" width="15.140625" style="331" customWidth="1"/>
    <col min="47" max="47" width="2.140625" style="331" customWidth="1"/>
    <col min="48" max="48" width="15.140625" style="331" customWidth="1"/>
    <col min="49" max="49" width="2.140625" style="331" customWidth="1"/>
    <col min="50" max="50" width="15.140625" style="331" customWidth="1"/>
    <col min="51" max="51" width="2.140625" style="331" customWidth="1"/>
    <col min="52" max="52" width="15.140625" style="331" customWidth="1"/>
    <col min="53" max="53" width="2.140625" style="331" customWidth="1"/>
    <col min="54" max="54" width="15.140625" style="331" customWidth="1"/>
    <col min="55" max="55" width="2.140625" style="331" customWidth="1"/>
    <col min="56" max="56" width="15.140625" style="331" customWidth="1"/>
    <col min="57" max="57" width="2.140625" style="331" customWidth="1"/>
    <col min="58" max="58" width="15.140625" style="331" customWidth="1"/>
    <col min="59" max="59" width="1.85546875" style="333" customWidth="1"/>
    <col min="60" max="60" width="21.5703125" style="332" customWidth="1"/>
    <col min="61" max="16384" width="8.42578125" style="331"/>
  </cols>
  <sheetData>
    <row r="1" spans="1:65" ht="22.5" x14ac:dyDescent="0.3">
      <c r="A1" s="375" t="s">
        <v>263</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3"/>
      <c r="AD1" s="373"/>
      <c r="AE1" s="373"/>
      <c r="AF1" s="373"/>
      <c r="AG1" s="373"/>
      <c r="AH1" s="373"/>
      <c r="AI1" s="373"/>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71"/>
    </row>
    <row r="2" spans="1:65" ht="20.25" x14ac:dyDescent="0.3">
      <c r="A2" s="374" t="s">
        <v>262</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3"/>
      <c r="AD2" s="373"/>
      <c r="AE2" s="373"/>
      <c r="AF2" s="373"/>
      <c r="AG2" s="373"/>
      <c r="AH2" s="373"/>
      <c r="AI2" s="373"/>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71"/>
    </row>
    <row r="3" spans="1:65" ht="18.75" x14ac:dyDescent="0.3">
      <c r="A3" s="372"/>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71"/>
    </row>
    <row r="4" spans="1:65" ht="15.75" customHeight="1" x14ac:dyDescent="0.3">
      <c r="A4" s="370" t="s">
        <v>261</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row>
    <row r="5" spans="1:65" x14ac:dyDescent="0.2">
      <c r="A5" s="369"/>
      <c r="B5" s="368"/>
      <c r="C5" s="368"/>
      <c r="D5" s="368"/>
      <c r="E5" s="368"/>
      <c r="F5" s="368"/>
      <c r="G5" s="368"/>
      <c r="H5" s="368"/>
      <c r="I5" s="368"/>
      <c r="J5" s="368"/>
      <c r="K5" s="368"/>
      <c r="L5" s="368"/>
      <c r="M5" s="368"/>
      <c r="N5" s="368"/>
      <c r="O5" s="368"/>
      <c r="P5" s="368"/>
      <c r="Q5" s="368"/>
      <c r="R5" s="368"/>
      <c r="S5" s="368"/>
      <c r="T5" s="368"/>
      <c r="U5" s="368"/>
      <c r="W5" s="368"/>
      <c r="AA5" s="368"/>
      <c r="AC5" s="368"/>
      <c r="AE5" s="368"/>
      <c r="AG5" s="368"/>
      <c r="AI5" s="368"/>
      <c r="AK5" s="368"/>
      <c r="BG5" s="366"/>
    </row>
    <row r="6" spans="1:65" ht="12" customHeight="1" x14ac:dyDescent="0.25">
      <c r="A6" s="365"/>
      <c r="B6" s="365"/>
      <c r="C6" s="365"/>
      <c r="D6" s="365"/>
      <c r="F6" s="362" t="s">
        <v>259</v>
      </c>
      <c r="G6" s="362"/>
      <c r="I6" s="362" t="s">
        <v>259</v>
      </c>
      <c r="J6" s="362"/>
      <c r="L6" s="362" t="s">
        <v>259</v>
      </c>
      <c r="M6" s="362"/>
      <c r="N6" s="362" t="s">
        <v>259</v>
      </c>
      <c r="O6" s="362"/>
      <c r="P6" s="362" t="s">
        <v>259</v>
      </c>
      <c r="Q6" s="362"/>
      <c r="R6" s="362" t="s">
        <v>259</v>
      </c>
      <c r="T6" s="362" t="s">
        <v>259</v>
      </c>
      <c r="U6" s="362"/>
      <c r="V6" s="362" t="s">
        <v>259</v>
      </c>
      <c r="W6" s="362"/>
      <c r="X6" s="362" t="s">
        <v>259</v>
      </c>
      <c r="Y6" s="362"/>
      <c r="Z6" s="362" t="s">
        <v>259</v>
      </c>
      <c r="AA6" s="362"/>
      <c r="AB6" s="362" t="s">
        <v>259</v>
      </c>
      <c r="AC6" s="362"/>
      <c r="AD6" s="362" t="s">
        <v>259</v>
      </c>
      <c r="AE6" s="362"/>
      <c r="AF6" s="362" t="s">
        <v>259</v>
      </c>
      <c r="AG6" s="362"/>
      <c r="AH6" s="362" t="s">
        <v>259</v>
      </c>
      <c r="AI6" s="362"/>
      <c r="AJ6" s="362" t="s">
        <v>259</v>
      </c>
      <c r="AK6" s="367"/>
      <c r="AL6" s="362" t="s">
        <v>259</v>
      </c>
      <c r="AM6" s="367"/>
      <c r="AN6" s="362" t="s">
        <v>259</v>
      </c>
      <c r="AO6" s="367"/>
      <c r="AP6" s="362" t="s">
        <v>260</v>
      </c>
      <c r="AQ6" s="362"/>
      <c r="AR6" s="362" t="s">
        <v>259</v>
      </c>
      <c r="AS6" s="362"/>
      <c r="AT6" s="362" t="s">
        <v>259</v>
      </c>
      <c r="AU6" s="362"/>
      <c r="AV6" s="362" t="s">
        <v>259</v>
      </c>
      <c r="AW6" s="362"/>
      <c r="AX6" s="362" t="s">
        <v>259</v>
      </c>
      <c r="AY6" s="362"/>
      <c r="AZ6" s="362" t="s">
        <v>259</v>
      </c>
      <c r="BA6" s="362"/>
      <c r="BB6" s="362" t="s">
        <v>258</v>
      </c>
      <c r="BC6" s="362"/>
      <c r="BD6" s="362" t="s">
        <v>257</v>
      </c>
      <c r="BE6" s="362"/>
      <c r="BF6" s="362" t="s">
        <v>257</v>
      </c>
      <c r="BG6" s="366"/>
      <c r="BH6" s="336"/>
    </row>
    <row r="7" spans="1:65" ht="12" customHeight="1" x14ac:dyDescent="0.25">
      <c r="A7" s="365"/>
      <c r="B7" s="365"/>
      <c r="C7" s="365"/>
      <c r="D7" s="365"/>
      <c r="F7" s="361" t="s">
        <v>256</v>
      </c>
      <c r="G7" s="362"/>
      <c r="I7" s="361" t="s">
        <v>255</v>
      </c>
      <c r="J7" s="362"/>
      <c r="L7" s="361" t="s">
        <v>254</v>
      </c>
      <c r="M7" s="362"/>
      <c r="N7" s="361" t="s">
        <v>253</v>
      </c>
      <c r="O7" s="362"/>
      <c r="P7" s="361" t="s">
        <v>252</v>
      </c>
      <c r="Q7" s="362"/>
      <c r="R7" s="361" t="s">
        <v>251</v>
      </c>
      <c r="T7" s="361" t="s">
        <v>250</v>
      </c>
      <c r="U7" s="362"/>
      <c r="V7" s="361" t="s">
        <v>249</v>
      </c>
      <c r="W7" s="362"/>
      <c r="X7" s="361" t="s">
        <v>248</v>
      </c>
      <c r="Y7" s="362"/>
      <c r="Z7" s="361" t="s">
        <v>247</v>
      </c>
      <c r="AA7" s="362"/>
      <c r="AB7" s="361" t="s">
        <v>246</v>
      </c>
      <c r="AC7" s="362"/>
      <c r="AD7" s="361" t="s">
        <v>245</v>
      </c>
      <c r="AE7" s="364"/>
      <c r="AF7" s="361" t="s">
        <v>244</v>
      </c>
      <c r="AG7" s="362"/>
      <c r="AH7" s="361" t="s">
        <v>243</v>
      </c>
      <c r="AI7" s="362"/>
      <c r="AJ7" s="361" t="s">
        <v>242</v>
      </c>
      <c r="AK7" s="363"/>
      <c r="AL7" s="361" t="s">
        <v>241</v>
      </c>
      <c r="AM7" s="363"/>
      <c r="AN7" s="361" t="s">
        <v>240</v>
      </c>
      <c r="AO7" s="363"/>
      <c r="AP7" s="361" t="s">
        <v>239</v>
      </c>
      <c r="AQ7" s="362"/>
      <c r="AR7" s="361" t="s">
        <v>238</v>
      </c>
      <c r="AS7" s="362"/>
      <c r="AT7" s="361" t="s">
        <v>237</v>
      </c>
      <c r="AU7" s="362"/>
      <c r="AV7" s="361" t="s">
        <v>236</v>
      </c>
      <c r="AW7" s="362"/>
      <c r="AX7" s="361" t="s">
        <v>235</v>
      </c>
      <c r="AY7" s="362"/>
      <c r="AZ7" s="361" t="s">
        <v>234</v>
      </c>
      <c r="BA7" s="362"/>
      <c r="BB7" s="361" t="s">
        <v>233</v>
      </c>
      <c r="BC7" s="362"/>
      <c r="BD7" s="361" t="s">
        <v>232</v>
      </c>
      <c r="BE7" s="362"/>
      <c r="BF7" s="361" t="s">
        <v>231</v>
      </c>
      <c r="BH7" s="336"/>
    </row>
    <row r="8" spans="1:65" x14ac:dyDescent="0.2">
      <c r="A8" s="331" t="s">
        <v>230</v>
      </c>
      <c r="AE8" s="337"/>
      <c r="AT8" s="331">
        <f>AM8</f>
        <v>0</v>
      </c>
      <c r="BG8" s="360"/>
      <c r="BH8" s="336"/>
    </row>
    <row r="9" spans="1:65" s="348" customFormat="1" x14ac:dyDescent="0.2">
      <c r="B9" s="348" t="s">
        <v>18</v>
      </c>
      <c r="E9" s="350" t="s">
        <v>191</v>
      </c>
      <c r="F9" s="348" t="e">
        <v>#REF!</v>
      </c>
      <c r="H9" s="350" t="s">
        <v>191</v>
      </c>
      <c r="I9" s="348" t="e">
        <v>#REF!</v>
      </c>
      <c r="K9" s="350" t="s">
        <v>191</v>
      </c>
      <c r="L9" s="348">
        <v>81715815</v>
      </c>
      <c r="N9" s="348" t="e">
        <v>#VALUE!</v>
      </c>
      <c r="P9" s="348">
        <v>106760858</v>
      </c>
      <c r="R9" s="348">
        <v>116002848</v>
      </c>
      <c r="S9" s="350"/>
      <c r="T9" s="348">
        <v>124147356</v>
      </c>
      <c r="V9" s="348">
        <v>149210133</v>
      </c>
      <c r="X9" s="348">
        <v>163863592</v>
      </c>
      <c r="Z9" s="348">
        <v>175168183</v>
      </c>
      <c r="AB9" s="348">
        <v>172808783.05000001</v>
      </c>
      <c r="AD9" s="348">
        <v>189996957.25999999</v>
      </c>
      <c r="AE9" s="349"/>
      <c r="AF9" s="348">
        <v>216464994.53</v>
      </c>
      <c r="AH9" s="348">
        <v>237126359.25</v>
      </c>
      <c r="AJ9" s="347">
        <v>244584411</v>
      </c>
      <c r="AK9" s="347"/>
      <c r="AL9" s="347">
        <v>255811435</v>
      </c>
      <c r="AM9" s="347"/>
      <c r="AN9" s="347">
        <v>270889799</v>
      </c>
      <c r="AO9" s="347"/>
      <c r="AP9" s="347">
        <v>292233866.75</v>
      </c>
      <c r="AQ9" s="347">
        <v>1</v>
      </c>
      <c r="AR9" s="347">
        <v>301137294</v>
      </c>
      <c r="AS9" s="347"/>
      <c r="AT9" s="347">
        <v>308023698</v>
      </c>
      <c r="AU9" s="347"/>
      <c r="AV9" s="347">
        <v>312563506</v>
      </c>
      <c r="AW9" s="347"/>
      <c r="AX9" s="347">
        <v>298881909</v>
      </c>
      <c r="AY9" s="347"/>
      <c r="AZ9" s="347">
        <v>290451832</v>
      </c>
      <c r="BA9" s="347"/>
      <c r="BB9" s="347">
        <v>301877151</v>
      </c>
      <c r="BC9" s="347"/>
      <c r="BD9" s="347">
        <v>301877151</v>
      </c>
      <c r="BE9" s="347"/>
      <c r="BF9" s="347">
        <v>301877151</v>
      </c>
      <c r="BG9" s="346"/>
      <c r="BH9" s="358"/>
    </row>
    <row r="10" spans="1:65" x14ac:dyDescent="0.2">
      <c r="C10" s="331" t="s">
        <v>229</v>
      </c>
      <c r="F10" s="331" t="e">
        <v>#REF!</v>
      </c>
      <c r="I10" s="331" t="e">
        <v>#REF!</v>
      </c>
      <c r="L10" s="331">
        <v>-16306387</v>
      </c>
      <c r="N10" s="331">
        <v>-19364618</v>
      </c>
      <c r="P10" s="331">
        <v>-367043</v>
      </c>
      <c r="R10" s="348">
        <v>-452752.76319999999</v>
      </c>
      <c r="T10" s="348">
        <v>-356900.25280000002</v>
      </c>
      <c r="V10" s="348">
        <v>-399342</v>
      </c>
      <c r="X10" s="348">
        <v>-405535</v>
      </c>
      <c r="Y10" s="348"/>
      <c r="Z10" s="348">
        <v>-593799</v>
      </c>
      <c r="AB10" s="348">
        <v>-64148294.439999998</v>
      </c>
      <c r="AD10" s="348">
        <v>-69245797.25</v>
      </c>
      <c r="AE10" s="349"/>
      <c r="AF10" s="348">
        <v>-575649</v>
      </c>
      <c r="AG10" s="348"/>
      <c r="AH10" s="348">
        <v>-745158</v>
      </c>
      <c r="AI10" s="348"/>
      <c r="AJ10" s="347">
        <v>-734995.42</v>
      </c>
      <c r="AK10" s="347"/>
      <c r="AL10" s="347">
        <v>-334360.95</v>
      </c>
      <c r="AM10" s="347"/>
      <c r="AN10" s="347">
        <v>-358022.27</v>
      </c>
      <c r="AO10" s="347"/>
      <c r="AP10" s="347">
        <v>-343528</v>
      </c>
      <c r="AQ10" s="347">
        <v>2</v>
      </c>
      <c r="AR10" s="347">
        <v>-197167</v>
      </c>
      <c r="AS10" s="347"/>
      <c r="AT10" s="347">
        <v>-186796</v>
      </c>
      <c r="AU10" s="347"/>
      <c r="AV10" s="347">
        <v>-105097</v>
      </c>
      <c r="AW10" s="347"/>
      <c r="AX10" s="347">
        <v>-224930</v>
      </c>
      <c r="AY10" s="347"/>
      <c r="AZ10" s="347">
        <v>-229389</v>
      </c>
      <c r="BA10" s="347"/>
      <c r="BB10" s="347">
        <v>-211579</v>
      </c>
      <c r="BC10" s="347"/>
      <c r="BD10" s="347">
        <v>-211579</v>
      </c>
      <c r="BE10" s="347"/>
      <c r="BF10" s="347">
        <v>-211579</v>
      </c>
      <c r="BG10" s="346"/>
      <c r="BH10" s="359"/>
      <c r="BI10" s="359"/>
      <c r="BJ10" s="359"/>
      <c r="BK10" s="359"/>
      <c r="BL10" s="359"/>
      <c r="BM10" s="359"/>
    </row>
    <row r="11" spans="1:65" x14ac:dyDescent="0.2">
      <c r="C11" s="331" t="s">
        <v>228</v>
      </c>
      <c r="P11" s="331">
        <v>-22887264</v>
      </c>
      <c r="R11" s="348">
        <v>-29333613</v>
      </c>
      <c r="T11" s="348">
        <v>-33006204</v>
      </c>
      <c r="V11" s="348">
        <v>-41085430</v>
      </c>
      <c r="X11" s="348">
        <v>-44311812</v>
      </c>
      <c r="Y11" s="348"/>
      <c r="Z11" s="348">
        <v>-46634730</v>
      </c>
      <c r="AB11" s="348">
        <v>-56078511.960000001</v>
      </c>
      <c r="AD11" s="348">
        <v>-58842817</v>
      </c>
      <c r="AE11" s="349"/>
      <c r="AF11" s="348">
        <v>-53747588</v>
      </c>
      <c r="AG11" s="348"/>
      <c r="AH11" s="348">
        <v>-61661829.390000001</v>
      </c>
      <c r="AI11" s="348"/>
      <c r="AJ11" s="347">
        <v>-65398815.07</v>
      </c>
      <c r="AK11" s="347"/>
      <c r="AL11" s="347">
        <v>-72418953</v>
      </c>
      <c r="AM11" s="347"/>
      <c r="AN11" s="347">
        <v>-80291628.680000007</v>
      </c>
      <c r="AO11" s="347"/>
      <c r="AP11" s="347">
        <v>-90400022</v>
      </c>
      <c r="AQ11" s="347">
        <v>0</v>
      </c>
      <c r="AR11" s="347">
        <v>-98972987</v>
      </c>
      <c r="AS11" s="347"/>
      <c r="AT11" s="347">
        <v>-100321565</v>
      </c>
      <c r="AU11" s="347"/>
      <c r="AV11" s="347">
        <v>-106675095</v>
      </c>
      <c r="AW11" s="347"/>
      <c r="AX11" s="347">
        <v>-108036928</v>
      </c>
      <c r="AY11" s="347"/>
      <c r="AZ11" s="347">
        <v>-108519953</v>
      </c>
      <c r="BA11" s="347"/>
      <c r="BB11" s="347">
        <v>-119583422</v>
      </c>
      <c r="BC11" s="347"/>
      <c r="BD11" s="347">
        <v>-119583422</v>
      </c>
      <c r="BE11" s="347"/>
      <c r="BF11" s="347">
        <v>-119583422</v>
      </c>
      <c r="BG11" s="346"/>
      <c r="BH11" s="359"/>
      <c r="BI11" s="359"/>
      <c r="BJ11" s="359"/>
      <c r="BK11" s="359"/>
      <c r="BL11" s="359"/>
      <c r="BM11" s="359"/>
    </row>
    <row r="12" spans="1:65" x14ac:dyDescent="0.2">
      <c r="C12" s="331" t="s">
        <v>227</v>
      </c>
      <c r="F12" s="331" t="e">
        <v>#REF!</v>
      </c>
      <c r="I12" s="331" t="e">
        <v>#REF!</v>
      </c>
      <c r="L12" s="331">
        <v>-3249042</v>
      </c>
      <c r="N12" s="331">
        <v>-1334843</v>
      </c>
      <c r="P12" s="331">
        <v>-2456602</v>
      </c>
      <c r="R12" s="348">
        <v>-3789865</v>
      </c>
      <c r="T12" s="348">
        <v>-4821955</v>
      </c>
      <c r="V12" s="348">
        <v>-6384806</v>
      </c>
      <c r="X12" s="348">
        <v>-6676877</v>
      </c>
      <c r="Y12" s="348"/>
      <c r="Z12" s="348">
        <v>-9007225</v>
      </c>
      <c r="AB12" s="348">
        <v>-5886905</v>
      </c>
      <c r="AD12" s="348">
        <v>-7564709.4199999999</v>
      </c>
      <c r="AE12" s="349"/>
      <c r="AF12" s="348">
        <v>-8338945</v>
      </c>
      <c r="AG12" s="348"/>
      <c r="AH12" s="348">
        <v>-8360241</v>
      </c>
      <c r="AI12" s="348"/>
      <c r="AJ12" s="347">
        <v>-8887538</v>
      </c>
      <c r="AK12" s="347"/>
      <c r="AL12" s="347">
        <v>-8941869.129999999</v>
      </c>
      <c r="AM12" s="347"/>
      <c r="AN12" s="347">
        <v>-9154426.0800000001</v>
      </c>
      <c r="AO12" s="347"/>
      <c r="AP12" s="347">
        <v>-2993764</v>
      </c>
      <c r="AQ12" s="347">
        <v>3</v>
      </c>
      <c r="AR12" s="347">
        <v>-3047977</v>
      </c>
      <c r="AS12" s="347"/>
      <c r="AT12" s="347">
        <v>-2745039</v>
      </c>
      <c r="AU12" s="347"/>
      <c r="AV12" s="347">
        <v>-3845818</v>
      </c>
      <c r="AW12" s="347"/>
      <c r="AX12" s="347">
        <v>-1877679</v>
      </c>
      <c r="AY12" s="347"/>
      <c r="AZ12" s="347">
        <v>-1518792</v>
      </c>
      <c r="BA12" s="347"/>
      <c r="BB12" s="347">
        <v>-4067446</v>
      </c>
      <c r="BC12" s="347"/>
      <c r="BD12" s="347">
        <v>-4067446</v>
      </c>
      <c r="BE12" s="347"/>
      <c r="BF12" s="347">
        <v>-4067446</v>
      </c>
      <c r="BG12" s="346"/>
      <c r="BH12" s="358"/>
    </row>
    <row r="13" spans="1:65" s="348" customFormat="1" x14ac:dyDescent="0.2">
      <c r="A13" s="349"/>
      <c r="D13" s="348" t="s">
        <v>226</v>
      </c>
      <c r="E13" s="350" t="s">
        <v>191</v>
      </c>
      <c r="F13" s="354" t="e">
        <f>SUM(F9:F12)</f>
        <v>#REF!</v>
      </c>
      <c r="H13" s="350" t="s">
        <v>191</v>
      </c>
      <c r="I13" s="354" t="e">
        <f>SUM(I9:I12)</f>
        <v>#REF!</v>
      </c>
      <c r="K13" s="350" t="s">
        <v>191</v>
      </c>
      <c r="L13" s="354">
        <f>SUM(L9:L12)</f>
        <v>62160386</v>
      </c>
      <c r="N13" s="354" t="e">
        <f>SUM(N9:N12)</f>
        <v>#VALUE!</v>
      </c>
      <c r="P13" s="354">
        <f>SUM(P9:P12)</f>
        <v>81049949</v>
      </c>
      <c r="R13" s="354" t="e">
        <f>#REF!+#REF!</f>
        <v>#REF!</v>
      </c>
      <c r="S13" s="350"/>
      <c r="T13" s="354" t="e">
        <f>#REF!+#REF!</f>
        <v>#REF!</v>
      </c>
      <c r="V13" s="354" t="e">
        <f>#REF!+#REF!</f>
        <v>#REF!</v>
      </c>
      <c r="X13" s="354" t="e">
        <f>#REF!+#REF!</f>
        <v>#REF!</v>
      </c>
      <c r="Z13" s="354">
        <f>SUM(Z9:Z12)</f>
        <v>118932429</v>
      </c>
      <c r="AB13" s="354">
        <f>SUM(AB9:AB12)</f>
        <v>46695071.650000013</v>
      </c>
      <c r="AD13" s="354">
        <f>SUM(AD9:AD12)</f>
        <v>54343633.589999989</v>
      </c>
      <c r="AE13" s="349"/>
      <c r="AF13" s="354">
        <f>SUM(AF9:AF12)</f>
        <v>153802812.53</v>
      </c>
      <c r="AH13" s="354">
        <f>SUM(AH9:AH12)</f>
        <v>166359130.86000001</v>
      </c>
      <c r="AJ13" s="353">
        <f>SUM(AJ9:AJ12)</f>
        <v>169563062.51000002</v>
      </c>
      <c r="AK13" s="347"/>
      <c r="AL13" s="353">
        <f>SUM(AL9:AL12)</f>
        <v>174116251.92000002</v>
      </c>
      <c r="AM13" s="347"/>
      <c r="AN13" s="353">
        <f>SUM(AN9:AN12)</f>
        <v>181085721.97</v>
      </c>
      <c r="AO13" s="347"/>
      <c r="AP13" s="353">
        <f>SUM(AP9:AP12)</f>
        <v>198496552.75</v>
      </c>
      <c r="AQ13" s="347"/>
      <c r="AR13" s="353">
        <f>SUM(AR9:AR12)</f>
        <v>198919163</v>
      </c>
      <c r="AS13" s="347"/>
      <c r="AT13" s="353">
        <f>SUM(AT9:AT12)</f>
        <v>204770298</v>
      </c>
      <c r="AU13" s="347"/>
      <c r="AV13" s="353">
        <v>201937496</v>
      </c>
      <c r="AW13" s="347"/>
      <c r="AX13" s="353">
        <v>188742372</v>
      </c>
      <c r="AY13" s="347"/>
      <c r="AZ13" s="353">
        <v>180183698</v>
      </c>
      <c r="BA13" s="347"/>
      <c r="BB13" s="353">
        <v>178014704</v>
      </c>
      <c r="BC13" s="347"/>
      <c r="BD13" s="353">
        <v>178014704</v>
      </c>
      <c r="BE13" s="347"/>
      <c r="BF13" s="353">
        <v>178014704</v>
      </c>
      <c r="BG13" s="346"/>
      <c r="BH13" s="358"/>
    </row>
    <row r="14" spans="1:65" s="348" customFormat="1" x14ac:dyDescent="0.2">
      <c r="A14" s="349"/>
      <c r="E14" s="350"/>
      <c r="H14" s="350"/>
      <c r="K14" s="350"/>
      <c r="S14" s="350"/>
      <c r="AE14" s="349"/>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347"/>
      <c r="BG14" s="346"/>
      <c r="BH14" s="339"/>
    </row>
    <row r="15" spans="1:65" x14ac:dyDescent="0.2">
      <c r="A15" s="331" t="s">
        <v>225</v>
      </c>
      <c r="V15" s="348" t="e">
        <f>#REF!+#REF!</f>
        <v>#REF!</v>
      </c>
      <c r="X15" s="348" t="e">
        <f>#REF!+#REF!</f>
        <v>#REF!</v>
      </c>
      <c r="Y15" s="348"/>
      <c r="Z15" s="348"/>
      <c r="AB15" s="348" t="e">
        <f>#REF!+#REF!</f>
        <v>#REF!</v>
      </c>
      <c r="AD15" s="348" t="e">
        <f>#REF!+#REF!</f>
        <v>#REF!</v>
      </c>
      <c r="AE15" s="337"/>
      <c r="AF15" s="348" t="e">
        <f>#REF!+#REF!</f>
        <v>#REF!</v>
      </c>
      <c r="AH15" s="348" t="e">
        <f>#REF!+#REF!</f>
        <v>#REF!</v>
      </c>
      <c r="AI15" s="348"/>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6"/>
      <c r="BH15" s="339"/>
    </row>
    <row r="16" spans="1:65" s="348" customFormat="1" x14ac:dyDescent="0.2">
      <c r="B16" s="348" t="s">
        <v>224</v>
      </c>
      <c r="E16" s="350" t="s">
        <v>191</v>
      </c>
      <c r="F16" s="348" t="e">
        <v>#REF!</v>
      </c>
      <c r="G16" s="357"/>
      <c r="H16" s="350" t="s">
        <v>191</v>
      </c>
      <c r="I16" s="348" t="e">
        <v>#REF!</v>
      </c>
      <c r="J16" s="357"/>
      <c r="K16" s="350" t="s">
        <v>191</v>
      </c>
      <c r="L16" s="348">
        <v>462388</v>
      </c>
      <c r="M16" s="357"/>
      <c r="N16" s="348">
        <v>563618</v>
      </c>
      <c r="O16" s="357"/>
      <c r="P16" s="348">
        <v>560937</v>
      </c>
      <c r="Q16" s="357"/>
      <c r="R16" s="348">
        <v>562083</v>
      </c>
      <c r="S16" s="350"/>
      <c r="T16" s="348">
        <v>642369</v>
      </c>
      <c r="U16" s="357"/>
      <c r="V16" s="348">
        <v>683646</v>
      </c>
      <c r="W16" s="357"/>
      <c r="X16" s="348">
        <v>693873</v>
      </c>
      <c r="Z16" s="348">
        <v>725795</v>
      </c>
      <c r="AA16" s="357"/>
      <c r="AB16" s="348">
        <v>1855561.75</v>
      </c>
      <c r="AC16" s="357"/>
      <c r="AD16" s="348">
        <v>1689011</v>
      </c>
      <c r="AE16" s="349"/>
      <c r="AF16" s="348">
        <v>728450</v>
      </c>
      <c r="AH16" s="348">
        <v>770858</v>
      </c>
      <c r="AJ16" s="347">
        <v>728359</v>
      </c>
      <c r="AK16" s="347"/>
      <c r="AL16" s="347">
        <v>753553</v>
      </c>
      <c r="AM16" s="347"/>
      <c r="AN16" s="347">
        <v>715698.25</v>
      </c>
      <c r="AO16" s="347"/>
      <c r="AP16" s="347">
        <v>687247</v>
      </c>
      <c r="AQ16" s="347">
        <v>4</v>
      </c>
      <c r="AR16" s="347">
        <v>591486</v>
      </c>
      <c r="AS16" s="347"/>
      <c r="AT16" s="347">
        <v>505051</v>
      </c>
      <c r="AU16" s="347"/>
      <c r="AV16" s="347">
        <v>439507</v>
      </c>
      <c r="AW16" s="347"/>
      <c r="AX16" s="347">
        <v>424749</v>
      </c>
      <c r="AY16" s="347"/>
      <c r="AZ16" s="347">
        <v>400862</v>
      </c>
      <c r="BA16" s="347"/>
      <c r="BB16" s="347">
        <v>380072</v>
      </c>
      <c r="BC16" s="347"/>
      <c r="BD16" s="347">
        <v>380072</v>
      </c>
      <c r="BE16" s="347"/>
      <c r="BF16" s="347">
        <v>380072</v>
      </c>
      <c r="BG16" s="346"/>
      <c r="BH16" s="339"/>
    </row>
    <row r="17" spans="1:60" ht="12.95" customHeight="1" x14ac:dyDescent="0.2">
      <c r="B17" s="331" t="s">
        <v>68</v>
      </c>
      <c r="F17" s="331" t="e">
        <v>#REF!</v>
      </c>
      <c r="I17" s="331" t="e">
        <v>#REF!</v>
      </c>
      <c r="L17" s="331">
        <v>775320</v>
      </c>
      <c r="N17" s="331" t="e">
        <v>#VALUE!</v>
      </c>
      <c r="P17" s="331">
        <v>990650</v>
      </c>
      <c r="R17" s="348">
        <v>985865</v>
      </c>
      <c r="T17" s="348">
        <v>996675</v>
      </c>
      <c r="V17" s="348">
        <v>1038760</v>
      </c>
      <c r="X17" s="348">
        <v>1059680</v>
      </c>
      <c r="Y17" s="348"/>
      <c r="Z17" s="348">
        <v>1081060</v>
      </c>
      <c r="AB17" s="348">
        <v>1373580</v>
      </c>
      <c r="AD17" s="348">
        <v>1346660</v>
      </c>
      <c r="AE17" s="349"/>
      <c r="AF17" s="348">
        <v>1071560</v>
      </c>
      <c r="AG17" s="348"/>
      <c r="AH17" s="348">
        <v>1092760</v>
      </c>
      <c r="AI17" s="348"/>
      <c r="AJ17" s="347">
        <v>1106840</v>
      </c>
      <c r="AK17" s="347"/>
      <c r="AL17" s="347">
        <v>1120680</v>
      </c>
      <c r="AM17" s="347"/>
      <c r="AN17" s="347">
        <v>1145780</v>
      </c>
      <c r="AO17" s="347"/>
      <c r="AP17" s="347">
        <v>1141000</v>
      </c>
      <c r="AQ17" s="347">
        <v>5</v>
      </c>
      <c r="AR17" s="347">
        <v>1128120</v>
      </c>
      <c r="AS17" s="347"/>
      <c r="AT17" s="347">
        <v>1115120</v>
      </c>
      <c r="AU17" s="347"/>
      <c r="AV17" s="347">
        <v>1083360</v>
      </c>
      <c r="AW17" s="347"/>
      <c r="AX17" s="347">
        <v>1048180</v>
      </c>
      <c r="AY17" s="347"/>
      <c r="AZ17" s="347">
        <v>1029120</v>
      </c>
      <c r="BA17" s="347"/>
      <c r="BB17" s="347">
        <v>1040954</v>
      </c>
      <c r="BC17" s="347"/>
      <c r="BD17" s="347">
        <v>1040954</v>
      </c>
      <c r="BE17" s="347"/>
      <c r="BF17" s="347">
        <v>1040954</v>
      </c>
      <c r="BG17" s="346"/>
      <c r="BH17" s="339"/>
    </row>
    <row r="18" spans="1:60" ht="12.95" customHeight="1" x14ac:dyDescent="0.2">
      <c r="B18" s="331" t="s">
        <v>50</v>
      </c>
      <c r="F18" s="331" t="e">
        <v>#REF!</v>
      </c>
      <c r="I18" s="331" t="e">
        <v>#REF!</v>
      </c>
      <c r="L18" s="331">
        <v>270250</v>
      </c>
      <c r="N18" s="331">
        <v>267900</v>
      </c>
      <c r="P18" s="331">
        <v>272324</v>
      </c>
      <c r="R18" s="348">
        <v>269500</v>
      </c>
      <c r="T18" s="348">
        <v>272300</v>
      </c>
      <c r="V18" s="348">
        <v>272300</v>
      </c>
      <c r="X18" s="348">
        <v>272300</v>
      </c>
      <c r="Y18" s="348"/>
      <c r="Z18" s="348">
        <v>272300</v>
      </c>
      <c r="AB18" s="348">
        <v>295575</v>
      </c>
      <c r="AD18" s="348">
        <v>295571</v>
      </c>
      <c r="AE18" s="349"/>
      <c r="AF18" s="348">
        <v>272300</v>
      </c>
      <c r="AG18" s="348"/>
      <c r="AH18" s="348">
        <v>272300</v>
      </c>
      <c r="AI18" s="348"/>
      <c r="AJ18" s="347">
        <v>272300</v>
      </c>
      <c r="AK18" s="347"/>
      <c r="AL18" s="347">
        <v>272300</v>
      </c>
      <c r="AM18" s="347"/>
      <c r="AN18" s="347">
        <v>272300</v>
      </c>
      <c r="AO18" s="347"/>
      <c r="AP18" s="347">
        <v>272300</v>
      </c>
      <c r="AQ18" s="347">
        <v>6</v>
      </c>
      <c r="AR18" s="347">
        <v>272300</v>
      </c>
      <c r="AS18" s="347"/>
      <c r="AT18" s="347">
        <v>272300</v>
      </c>
      <c r="AU18" s="347"/>
      <c r="AV18" s="347">
        <v>272300</v>
      </c>
      <c r="AW18" s="347"/>
      <c r="AX18" s="347">
        <v>272300</v>
      </c>
      <c r="AY18" s="347"/>
      <c r="AZ18" s="347">
        <v>274878</v>
      </c>
      <c r="BA18" s="347"/>
      <c r="BB18" s="347">
        <v>272300</v>
      </c>
      <c r="BC18" s="347"/>
      <c r="BD18" s="347">
        <v>272300</v>
      </c>
      <c r="BE18" s="347"/>
      <c r="BF18" s="347">
        <v>272300</v>
      </c>
      <c r="BG18" s="346"/>
      <c r="BH18" s="339"/>
    </row>
    <row r="19" spans="1:60" ht="12.95" customHeight="1" x14ac:dyDescent="0.2">
      <c r="B19" s="331" t="s">
        <v>48</v>
      </c>
      <c r="F19" s="331" t="e">
        <v>#REF!</v>
      </c>
      <c r="I19" s="331" t="e">
        <v>#REF!</v>
      </c>
      <c r="L19" s="331">
        <v>47675</v>
      </c>
      <c r="N19" s="331">
        <v>47425</v>
      </c>
      <c r="P19" s="331">
        <v>44700</v>
      </c>
      <c r="R19" s="348">
        <v>43380</v>
      </c>
      <c r="T19" s="348">
        <v>42175</v>
      </c>
      <c r="V19" s="348">
        <v>28275</v>
      </c>
      <c r="X19" s="348">
        <v>33175</v>
      </c>
      <c r="Y19" s="348"/>
      <c r="Z19" s="348">
        <v>34350</v>
      </c>
      <c r="AB19" s="348">
        <v>168950</v>
      </c>
      <c r="AD19" s="348">
        <v>152302</v>
      </c>
      <c r="AE19" s="349"/>
      <c r="AF19" s="348">
        <v>19065</v>
      </c>
      <c r="AG19" s="348"/>
      <c r="AH19" s="348">
        <v>28400</v>
      </c>
      <c r="AI19" s="348"/>
      <c r="AJ19" s="347">
        <v>28000</v>
      </c>
      <c r="AK19" s="347"/>
      <c r="AL19" s="347">
        <v>23275</v>
      </c>
      <c r="AM19" s="347"/>
      <c r="AN19" s="347">
        <v>13600</v>
      </c>
      <c r="AO19" s="347"/>
      <c r="AP19" s="347">
        <v>18525</v>
      </c>
      <c r="AQ19" s="347">
        <v>7</v>
      </c>
      <c r="AR19" s="347">
        <v>23625</v>
      </c>
      <c r="AS19" s="347"/>
      <c r="AT19" s="347">
        <v>74050</v>
      </c>
      <c r="AU19" s="347"/>
      <c r="AV19" s="347">
        <v>69525</v>
      </c>
      <c r="AW19" s="347"/>
      <c r="AX19" s="347">
        <v>63075</v>
      </c>
      <c r="AY19" s="347"/>
      <c r="AZ19" s="347">
        <v>46075</v>
      </c>
      <c r="BA19" s="347"/>
      <c r="BB19" s="347">
        <v>46438</v>
      </c>
      <c r="BC19" s="347"/>
      <c r="BD19" s="347">
        <v>46438</v>
      </c>
      <c r="BE19" s="347"/>
      <c r="BF19" s="347">
        <v>46438</v>
      </c>
      <c r="BG19" s="346"/>
      <c r="BH19" s="339"/>
    </row>
    <row r="20" spans="1:60" x14ac:dyDescent="0.2">
      <c r="B20" s="331" t="s">
        <v>54</v>
      </c>
      <c r="F20" s="331" t="e">
        <v>#REF!</v>
      </c>
      <c r="I20" s="331" t="e">
        <v>#REF!</v>
      </c>
      <c r="L20" s="331">
        <v>108510</v>
      </c>
      <c r="N20" s="331">
        <v>120520</v>
      </c>
      <c r="P20" s="331">
        <v>122135</v>
      </c>
      <c r="R20" s="348">
        <v>122250</v>
      </c>
      <c r="T20" s="348">
        <v>122375</v>
      </c>
      <c r="V20" s="348">
        <v>118775</v>
      </c>
      <c r="X20" s="348">
        <v>122500</v>
      </c>
      <c r="Y20" s="348"/>
      <c r="Z20" s="348">
        <v>124400</v>
      </c>
      <c r="AB20" s="348">
        <v>745003.5</v>
      </c>
      <c r="AD20" s="348">
        <v>667195</v>
      </c>
      <c r="AE20" s="349"/>
      <c r="AF20" s="348">
        <v>138800</v>
      </c>
      <c r="AG20" s="348"/>
      <c r="AH20" s="348">
        <v>143358</v>
      </c>
      <c r="AI20" s="348"/>
      <c r="AJ20" s="347">
        <v>142657</v>
      </c>
      <c r="AK20" s="347"/>
      <c r="AL20" s="347">
        <v>139575</v>
      </c>
      <c r="AM20" s="347"/>
      <c r="AN20" s="347">
        <v>145350</v>
      </c>
      <c r="AO20" s="347"/>
      <c r="AP20" s="347">
        <v>153650</v>
      </c>
      <c r="AQ20" s="347">
        <v>8</v>
      </c>
      <c r="AR20" s="347">
        <v>160724</v>
      </c>
      <c r="AS20" s="347"/>
      <c r="AT20" s="347">
        <v>157030</v>
      </c>
      <c r="AU20" s="347"/>
      <c r="AV20" s="347">
        <v>163500</v>
      </c>
      <c r="AW20" s="347"/>
      <c r="AX20" s="347">
        <v>159100</v>
      </c>
      <c r="AY20" s="347"/>
      <c r="AZ20" s="347">
        <v>159000</v>
      </c>
      <c r="BA20" s="347"/>
      <c r="BB20" s="347">
        <v>160075</v>
      </c>
      <c r="BC20" s="347"/>
      <c r="BD20" s="347">
        <v>160075</v>
      </c>
      <c r="BE20" s="347"/>
      <c r="BF20" s="347">
        <v>160075</v>
      </c>
      <c r="BG20" s="346"/>
      <c r="BH20" s="339"/>
    </row>
    <row r="21" spans="1:60" x14ac:dyDescent="0.2">
      <c r="B21" s="331" t="s">
        <v>223</v>
      </c>
      <c r="F21" s="331" t="e">
        <v>#REF!</v>
      </c>
      <c r="I21" s="331" t="e">
        <v>#REF!</v>
      </c>
      <c r="L21" s="331">
        <v>53745</v>
      </c>
      <c r="N21" s="331">
        <v>56495</v>
      </c>
      <c r="P21" s="331">
        <v>84280</v>
      </c>
      <c r="R21" s="348">
        <v>77084</v>
      </c>
      <c r="T21" s="348">
        <v>76919</v>
      </c>
      <c r="V21" s="348">
        <v>108089</v>
      </c>
      <c r="X21" s="348">
        <v>116108</v>
      </c>
      <c r="Y21" s="348"/>
      <c r="Z21" s="348">
        <v>121328</v>
      </c>
      <c r="AB21" s="348">
        <v>162291.35</v>
      </c>
      <c r="AD21" s="348">
        <v>159355.75</v>
      </c>
      <c r="AE21" s="349"/>
      <c r="AF21" s="348">
        <v>152401</v>
      </c>
      <c r="AG21" s="348"/>
      <c r="AH21" s="348">
        <v>531769.5</v>
      </c>
      <c r="AI21" s="348"/>
      <c r="AJ21" s="347">
        <v>596579</v>
      </c>
      <c r="AK21" s="347"/>
      <c r="AL21" s="347">
        <v>610599</v>
      </c>
      <c r="AM21" s="347"/>
      <c r="AN21" s="347">
        <v>661128.5</v>
      </c>
      <c r="AO21" s="347"/>
      <c r="AP21" s="347">
        <v>660176</v>
      </c>
      <c r="AQ21" s="347">
        <v>9</v>
      </c>
      <c r="AR21" s="347">
        <v>615592</v>
      </c>
      <c r="AS21" s="347"/>
      <c r="AT21" s="347">
        <v>555335</v>
      </c>
      <c r="AU21" s="347"/>
      <c r="AV21" s="347">
        <v>354152</v>
      </c>
      <c r="AW21" s="347"/>
      <c r="AX21" s="347">
        <v>318007</v>
      </c>
      <c r="AY21" s="347"/>
      <c r="AZ21" s="347">
        <v>280889</v>
      </c>
      <c r="BA21" s="347"/>
      <c r="BB21" s="347">
        <v>288436</v>
      </c>
      <c r="BC21" s="347"/>
      <c r="BD21" s="347">
        <v>288436</v>
      </c>
      <c r="BE21" s="347"/>
      <c r="BF21" s="347">
        <v>288436</v>
      </c>
      <c r="BG21" s="346"/>
      <c r="BH21" s="339"/>
    </row>
    <row r="22" spans="1:60" ht="12.95" customHeight="1" x14ac:dyDescent="0.2">
      <c r="B22" s="331" t="s">
        <v>222</v>
      </c>
      <c r="F22" s="331" t="e">
        <v>#REF!</v>
      </c>
      <c r="I22" s="331" t="e">
        <v>#REF!</v>
      </c>
      <c r="L22" s="331">
        <v>36019</v>
      </c>
      <c r="N22" s="331">
        <v>28915</v>
      </c>
      <c r="P22" s="331">
        <v>313379</v>
      </c>
      <c r="R22" s="348">
        <v>13495</v>
      </c>
      <c r="T22" s="348">
        <v>15751</v>
      </c>
      <c r="V22" s="348">
        <v>14142</v>
      </c>
      <c r="X22" s="356">
        <v>13498</v>
      </c>
      <c r="Y22" s="348"/>
      <c r="Z22" s="348">
        <v>6951</v>
      </c>
      <c r="AB22" s="348">
        <v>9907.31</v>
      </c>
      <c r="AD22" s="348">
        <v>6177.85</v>
      </c>
      <c r="AE22" s="349"/>
      <c r="AF22" s="348">
        <v>6668.64</v>
      </c>
      <c r="AG22" s="348"/>
      <c r="AH22" s="348">
        <v>5620</v>
      </c>
      <c r="AI22" s="348"/>
      <c r="AJ22" s="347">
        <v>8506</v>
      </c>
      <c r="AK22" s="347"/>
      <c r="AL22" s="347">
        <v>19319</v>
      </c>
      <c r="AM22" s="347"/>
      <c r="AN22" s="347">
        <v>8099.46</v>
      </c>
      <c r="AO22" s="347"/>
      <c r="AP22" s="347">
        <v>563</v>
      </c>
      <c r="AQ22" s="347">
        <v>10</v>
      </c>
      <c r="AR22" s="347">
        <v>0</v>
      </c>
      <c r="AS22" s="347"/>
      <c r="AT22" s="347">
        <v>0</v>
      </c>
      <c r="AU22" s="347"/>
      <c r="AV22" s="347">
        <v>0</v>
      </c>
      <c r="AW22" s="347"/>
      <c r="AX22" s="347">
        <v>0</v>
      </c>
      <c r="AY22" s="347"/>
      <c r="AZ22" s="347">
        <v>0</v>
      </c>
      <c r="BA22" s="347"/>
      <c r="BB22" s="347">
        <v>0</v>
      </c>
      <c r="BC22" s="347"/>
      <c r="BD22" s="347">
        <v>0</v>
      </c>
      <c r="BE22" s="347"/>
      <c r="BF22" s="347">
        <v>0</v>
      </c>
      <c r="BG22" s="346"/>
      <c r="BH22" s="339"/>
    </row>
    <row r="23" spans="1:60" s="348" customFormat="1" x14ac:dyDescent="0.2">
      <c r="A23" s="349"/>
      <c r="D23" s="348" t="s">
        <v>221</v>
      </c>
      <c r="E23" s="350" t="s">
        <v>191</v>
      </c>
      <c r="F23" s="354" t="e">
        <f>SUM(F16:F22)</f>
        <v>#REF!</v>
      </c>
      <c r="H23" s="350" t="s">
        <v>191</v>
      </c>
      <c r="I23" s="354" t="e">
        <f>SUM(I16:I22)</f>
        <v>#REF!</v>
      </c>
      <c r="K23" s="350" t="s">
        <v>191</v>
      </c>
      <c r="L23" s="354">
        <f>SUM(L16:L22)</f>
        <v>1753907</v>
      </c>
      <c r="N23" s="354" t="e">
        <f>SUM(N16:N22)</f>
        <v>#VALUE!</v>
      </c>
      <c r="P23" s="354">
        <f>SUM(P16:P22)</f>
        <v>2388405</v>
      </c>
      <c r="R23" s="354" t="e">
        <f>#REF!+#REF!</f>
        <v>#REF!</v>
      </c>
      <c r="S23" s="350"/>
      <c r="T23" s="354" t="e">
        <f>#REF!+#REF!</f>
        <v>#REF!</v>
      </c>
      <c r="V23" s="354" t="e">
        <f>#REF!+#REF!</f>
        <v>#REF!</v>
      </c>
      <c r="X23" s="354" t="e">
        <f>#REF!+#REF!</f>
        <v>#REF!</v>
      </c>
      <c r="Z23" s="354">
        <f>SUM(Z16:Z22)</f>
        <v>2366184</v>
      </c>
      <c r="AB23" s="354" t="e">
        <f>#REF!+#REF!</f>
        <v>#REF!</v>
      </c>
      <c r="AD23" s="354" t="e">
        <f>#REF!+#REF!</f>
        <v>#REF!</v>
      </c>
      <c r="AE23" s="349"/>
      <c r="AF23" s="354" t="e">
        <f>#REF!+#REF!</f>
        <v>#REF!</v>
      </c>
      <c r="AH23" s="354" t="e">
        <f>#REF!+#REF!</f>
        <v>#REF!</v>
      </c>
      <c r="AJ23" s="353" t="e">
        <f>#REF!+#REF!</f>
        <v>#REF!</v>
      </c>
      <c r="AK23" s="347"/>
      <c r="AL23" s="353" t="e">
        <f>#REF!+#REF!</f>
        <v>#REF!</v>
      </c>
      <c r="AM23" s="347"/>
      <c r="AN23" s="353">
        <f>SUM(AN16:AN22)</f>
        <v>2961956.21</v>
      </c>
      <c r="AO23" s="347"/>
      <c r="AP23" s="353">
        <f>SUM(AP16:AP22)</f>
        <v>2933461</v>
      </c>
      <c r="AQ23" s="347"/>
      <c r="AR23" s="353">
        <f>SUM(AR16:AR22)</f>
        <v>2791847</v>
      </c>
      <c r="AS23" s="347"/>
      <c r="AT23" s="353">
        <f>SUM(AT16:AT22)</f>
        <v>2678886</v>
      </c>
      <c r="AU23" s="347"/>
      <c r="AV23" s="353">
        <v>2382344</v>
      </c>
      <c r="AW23" s="347"/>
      <c r="AX23" s="353">
        <v>2285411</v>
      </c>
      <c r="AY23" s="347"/>
      <c r="AZ23" s="353">
        <v>2190824</v>
      </c>
      <c r="BA23" s="347"/>
      <c r="BB23" s="353">
        <v>2188275</v>
      </c>
      <c r="BC23" s="347"/>
      <c r="BD23" s="353">
        <v>2188275</v>
      </c>
      <c r="BE23" s="347"/>
      <c r="BF23" s="353">
        <v>2188275</v>
      </c>
      <c r="BG23" s="346"/>
      <c r="BH23" s="339"/>
    </row>
    <row r="24" spans="1:60" ht="12.95" customHeight="1" x14ac:dyDescent="0.2">
      <c r="A24" s="331" t="s">
        <v>220</v>
      </c>
      <c r="V24" s="348" t="e">
        <f>#REF!+#REF!</f>
        <v>#REF!</v>
      </c>
      <c r="X24" s="348" t="e">
        <f>#REF!+#REF!</f>
        <v>#REF!</v>
      </c>
      <c r="Y24" s="348"/>
      <c r="Z24" s="348"/>
      <c r="AB24" s="348" t="e">
        <f>#REF!+#REF!</f>
        <v>#REF!</v>
      </c>
      <c r="AD24" s="348" t="e">
        <f>#REF!+#REF!</f>
        <v>#REF!</v>
      </c>
      <c r="AE24" s="337"/>
      <c r="AF24" s="348" t="e">
        <f>#REF!+#REF!</f>
        <v>#REF!</v>
      </c>
      <c r="AH24" s="348" t="e">
        <f>#REF!+#REF!</f>
        <v>#REF!</v>
      </c>
      <c r="AI24" s="348"/>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6"/>
      <c r="BH24" s="339"/>
    </row>
    <row r="25" spans="1:60" ht="12.95" customHeight="1" x14ac:dyDescent="0.2">
      <c r="B25" s="331" t="s">
        <v>219</v>
      </c>
      <c r="V25" s="348" t="e">
        <f>#REF!+#REF!</f>
        <v>#REF!</v>
      </c>
      <c r="X25" s="348" t="e">
        <f>#REF!+#REF!</f>
        <v>#REF!</v>
      </c>
      <c r="Y25" s="348"/>
      <c r="Z25" s="348"/>
      <c r="AB25" s="348" t="e">
        <f>#REF!+#REF!</f>
        <v>#REF!</v>
      </c>
      <c r="AD25" s="348" t="e">
        <f>#REF!+#REF!</f>
        <v>#REF!</v>
      </c>
      <c r="AE25" s="337"/>
      <c r="AF25" s="348" t="e">
        <f>#REF!+#REF!</f>
        <v>#REF!</v>
      </c>
      <c r="AH25" s="348" t="e">
        <f>#REF!+#REF!</f>
        <v>#REF!</v>
      </c>
      <c r="AI25" s="348"/>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6"/>
      <c r="BH25" s="339"/>
    </row>
    <row r="26" spans="1:60" s="348" customFormat="1" ht="12.95" customHeight="1" x14ac:dyDescent="0.2">
      <c r="C26" s="348" t="s">
        <v>218</v>
      </c>
      <c r="E26" s="350" t="s">
        <v>191</v>
      </c>
      <c r="F26" s="348" t="e">
        <v>#REF!</v>
      </c>
      <c r="H26" s="350" t="s">
        <v>191</v>
      </c>
      <c r="I26" s="348" t="e">
        <v>#REF!</v>
      </c>
      <c r="K26" s="350" t="s">
        <v>191</v>
      </c>
      <c r="L26" s="348">
        <v>2919585</v>
      </c>
      <c r="N26" s="348">
        <v>2973435</v>
      </c>
      <c r="P26" s="348">
        <v>2987392</v>
      </c>
      <c r="R26" s="348">
        <v>2821319</v>
      </c>
      <c r="S26" s="350"/>
      <c r="T26" s="348">
        <v>3085822</v>
      </c>
      <c r="V26" s="348">
        <v>3369794</v>
      </c>
      <c r="X26" s="348">
        <v>3516170</v>
      </c>
      <c r="Z26" s="348">
        <v>3624275</v>
      </c>
      <c r="AB26" s="348">
        <v>3898314.75</v>
      </c>
      <c r="AD26" s="348">
        <v>4081394.68</v>
      </c>
      <c r="AE26" s="349"/>
      <c r="AF26" s="348">
        <v>4206612</v>
      </c>
      <c r="AH26" s="348">
        <v>4345012.91</v>
      </c>
      <c r="AJ26" s="347">
        <v>4354390</v>
      </c>
      <c r="AK26" s="347"/>
      <c r="AL26" s="347">
        <v>4377996</v>
      </c>
      <c r="AM26" s="347"/>
      <c r="AN26" s="347">
        <v>4244638.97</v>
      </c>
      <c r="AO26" s="347"/>
      <c r="AP26" s="347">
        <v>4018293</v>
      </c>
      <c r="AQ26" s="347">
        <v>12</v>
      </c>
      <c r="AR26" s="347">
        <v>3754181</v>
      </c>
      <c r="AS26" s="347"/>
      <c r="AT26" s="347">
        <v>3354555</v>
      </c>
      <c r="AU26" s="347"/>
      <c r="AV26" s="347">
        <v>2976710</v>
      </c>
      <c r="AW26" s="347"/>
      <c r="AX26" s="347">
        <v>3427126</v>
      </c>
      <c r="AY26" s="347"/>
      <c r="AZ26" s="347">
        <v>3781585</v>
      </c>
      <c r="BA26" s="347"/>
      <c r="BB26" s="347">
        <v>3000000</v>
      </c>
      <c r="BC26" s="347"/>
      <c r="BD26" s="347">
        <v>3000000</v>
      </c>
      <c r="BE26" s="347"/>
      <c r="BF26" s="347">
        <v>3000000</v>
      </c>
      <c r="BG26" s="346"/>
      <c r="BH26" s="339"/>
    </row>
    <row r="27" spans="1:60" x14ac:dyDescent="0.2">
      <c r="B27" s="331" t="s">
        <v>217</v>
      </c>
      <c r="F27" s="331" t="e">
        <v>#REF!</v>
      </c>
      <c r="I27" s="331" t="e">
        <v>#REF!</v>
      </c>
      <c r="L27" s="331">
        <v>0</v>
      </c>
      <c r="N27" s="331" t="e">
        <v>#VALUE!</v>
      </c>
      <c r="P27" s="331">
        <v>0</v>
      </c>
      <c r="R27" s="348">
        <v>0</v>
      </c>
      <c r="T27" s="348">
        <v>0</v>
      </c>
      <c r="V27" s="348">
        <v>0</v>
      </c>
      <c r="X27" s="348">
        <v>0</v>
      </c>
      <c r="Y27" s="348"/>
      <c r="Z27" s="348">
        <v>512023.14</v>
      </c>
      <c r="AB27" s="348">
        <v>512023.14</v>
      </c>
      <c r="AD27" s="348">
        <v>0</v>
      </c>
      <c r="AE27" s="349"/>
      <c r="AF27" s="348">
        <v>0</v>
      </c>
      <c r="AG27" s="348"/>
      <c r="AH27" s="348">
        <v>0</v>
      </c>
      <c r="AI27" s="348"/>
      <c r="AJ27" s="347"/>
      <c r="AK27" s="347"/>
      <c r="AL27" s="347">
        <v>0</v>
      </c>
      <c r="AM27" s="347"/>
      <c r="AN27" s="347">
        <v>0</v>
      </c>
      <c r="AO27" s="347"/>
      <c r="AP27" s="347"/>
      <c r="AQ27" s="347"/>
      <c r="AR27" s="347"/>
      <c r="AS27" s="347"/>
      <c r="AT27" s="347">
        <v>0</v>
      </c>
      <c r="AU27" s="347"/>
      <c r="AV27" s="347">
        <v>0</v>
      </c>
      <c r="AW27" s="347"/>
      <c r="AX27" s="347">
        <v>0</v>
      </c>
      <c r="AY27" s="347"/>
      <c r="AZ27" s="347">
        <v>0</v>
      </c>
      <c r="BA27" s="347"/>
      <c r="BB27" s="347">
        <v>0</v>
      </c>
      <c r="BC27" s="347"/>
      <c r="BD27" s="347">
        <v>0</v>
      </c>
      <c r="BE27" s="347"/>
      <c r="BF27" s="347">
        <v>0</v>
      </c>
      <c r="BG27" s="346"/>
      <c r="BH27" s="339"/>
    </row>
    <row r="28" spans="1:60" ht="12.95" customHeight="1" x14ac:dyDescent="0.2">
      <c r="B28" s="331" t="s">
        <v>216</v>
      </c>
      <c r="F28" s="331" t="e">
        <v>#REF!</v>
      </c>
      <c r="I28" s="331" t="e">
        <v>#REF!</v>
      </c>
      <c r="L28" s="331">
        <v>164696</v>
      </c>
      <c r="N28" s="331">
        <v>257963</v>
      </c>
      <c r="P28" s="331">
        <v>78108</v>
      </c>
      <c r="R28" s="348">
        <v>96514</v>
      </c>
      <c r="T28" s="348">
        <v>791412</v>
      </c>
      <c r="V28" s="348">
        <v>288688</v>
      </c>
      <c r="X28" s="348">
        <v>413803</v>
      </c>
      <c r="Y28" s="348"/>
      <c r="Z28" s="348">
        <v>366442</v>
      </c>
      <c r="AB28" s="348">
        <v>361461.09</v>
      </c>
      <c r="AD28" s="348">
        <v>196918.96</v>
      </c>
      <c r="AE28" s="349"/>
      <c r="AF28" s="348">
        <v>1188931</v>
      </c>
      <c r="AG28" s="348"/>
      <c r="AH28" s="348">
        <v>502122.31</v>
      </c>
      <c r="AI28" s="348"/>
      <c r="AJ28" s="347">
        <v>807033</v>
      </c>
      <c r="AK28" s="347"/>
      <c r="AL28" s="347">
        <v>180545</v>
      </c>
      <c r="AM28" s="347"/>
      <c r="AN28" s="347">
        <v>545643.75</v>
      </c>
      <c r="AO28" s="347"/>
      <c r="AP28" s="347">
        <v>621394</v>
      </c>
      <c r="AQ28" s="347">
        <v>13</v>
      </c>
      <c r="AR28" s="347">
        <v>558058</v>
      </c>
      <c r="AS28" s="347"/>
      <c r="AT28" s="347">
        <v>500475</v>
      </c>
      <c r="AU28" s="347"/>
      <c r="AV28" s="347">
        <v>1057363</v>
      </c>
      <c r="AW28" s="347"/>
      <c r="AX28" s="347">
        <v>531027</v>
      </c>
      <c r="AY28" s="347"/>
      <c r="AZ28" s="347">
        <v>1312478</v>
      </c>
      <c r="BA28" s="347"/>
      <c r="BB28" s="347">
        <v>400000</v>
      </c>
      <c r="BC28" s="347"/>
      <c r="BD28" s="347">
        <v>400000</v>
      </c>
      <c r="BE28" s="347"/>
      <c r="BF28" s="347">
        <v>400000</v>
      </c>
      <c r="BG28" s="346"/>
      <c r="BH28" s="339"/>
    </row>
    <row r="29" spans="1:60" ht="12.95" customHeight="1" x14ac:dyDescent="0.2">
      <c r="B29" s="331" t="s">
        <v>215</v>
      </c>
      <c r="R29" s="348"/>
      <c r="T29" s="348"/>
      <c r="V29" s="348"/>
      <c r="X29" s="348"/>
      <c r="Y29" s="348"/>
      <c r="Z29" s="348"/>
      <c r="AB29" s="348"/>
      <c r="AD29" s="348"/>
      <c r="AE29" s="349"/>
      <c r="AF29" s="348"/>
      <c r="AG29" s="348"/>
      <c r="AH29" s="348"/>
      <c r="AI29" s="348"/>
      <c r="AJ29" s="347"/>
      <c r="AK29" s="347"/>
      <c r="AL29" s="347"/>
      <c r="AM29" s="347"/>
      <c r="AN29" s="347"/>
      <c r="AO29" s="347"/>
      <c r="AP29" s="347"/>
      <c r="AQ29" s="347"/>
      <c r="AR29" s="347"/>
      <c r="AS29" s="347"/>
      <c r="AT29" s="347"/>
      <c r="AU29" s="347"/>
      <c r="AV29" s="347">
        <v>0</v>
      </c>
      <c r="AW29" s="347"/>
      <c r="AX29" s="347">
        <v>0</v>
      </c>
      <c r="AY29" s="347"/>
      <c r="AZ29" s="347">
        <v>0</v>
      </c>
      <c r="BA29" s="347"/>
      <c r="BB29" s="347">
        <v>0</v>
      </c>
      <c r="BC29" s="347"/>
      <c r="BD29" s="347">
        <v>0</v>
      </c>
      <c r="BE29" s="347"/>
      <c r="BF29" s="347">
        <v>0</v>
      </c>
      <c r="BG29" s="346"/>
      <c r="BH29" s="339"/>
    </row>
    <row r="30" spans="1:60" x14ac:dyDescent="0.2">
      <c r="C30" s="331" t="s">
        <v>214</v>
      </c>
      <c r="F30" s="331" t="e">
        <v>#REF!</v>
      </c>
      <c r="I30" s="331" t="e">
        <v>#REF!</v>
      </c>
      <c r="L30" s="331">
        <v>11233253</v>
      </c>
      <c r="N30" s="331">
        <v>14058124</v>
      </c>
      <c r="P30" s="331">
        <v>15472517</v>
      </c>
      <c r="R30" s="348">
        <v>17523487</v>
      </c>
      <c r="T30" s="348">
        <v>19706085</v>
      </c>
      <c r="V30" s="348">
        <v>19838392</v>
      </c>
      <c r="X30" s="348">
        <v>20092415</v>
      </c>
      <c r="Y30" s="348"/>
      <c r="Z30" s="348">
        <v>24759110</v>
      </c>
      <c r="AB30" s="348">
        <v>4557504.379999999</v>
      </c>
      <c r="AD30" s="348">
        <v>4784098</v>
      </c>
      <c r="AE30" s="349"/>
      <c r="AF30" s="348">
        <v>24993052</v>
      </c>
      <c r="AG30" s="348"/>
      <c r="AH30" s="348">
        <v>24617999.289999999</v>
      </c>
      <c r="AI30" s="348"/>
      <c r="AJ30" s="347">
        <v>24245535</v>
      </c>
      <c r="AK30" s="347"/>
      <c r="AL30" s="347">
        <v>27873805.620000001</v>
      </c>
      <c r="AM30" s="347"/>
      <c r="AN30" s="347">
        <v>29861242.079999998</v>
      </c>
      <c r="AO30" s="347"/>
      <c r="AP30" s="347">
        <v>27592778</v>
      </c>
      <c r="AQ30" s="347">
        <v>14</v>
      </c>
      <c r="AR30" s="347">
        <v>33690704</v>
      </c>
      <c r="AS30" s="347"/>
      <c r="AT30" s="347">
        <v>31174769.579999998</v>
      </c>
      <c r="AU30" s="347"/>
      <c r="AV30" s="347">
        <v>32105267</v>
      </c>
      <c r="AW30" s="347"/>
      <c r="AX30" s="347">
        <v>34377761</v>
      </c>
      <c r="AY30" s="347"/>
      <c r="AZ30" s="347">
        <v>37306989</v>
      </c>
      <c r="BA30" s="347"/>
      <c r="BB30" s="347">
        <v>34000000</v>
      </c>
      <c r="BC30" s="347"/>
      <c r="BD30" s="347">
        <v>34000000</v>
      </c>
      <c r="BE30" s="347"/>
      <c r="BF30" s="347">
        <v>34000000</v>
      </c>
      <c r="BG30" s="346"/>
      <c r="BH30" s="339"/>
    </row>
    <row r="31" spans="1:60" x14ac:dyDescent="0.2">
      <c r="C31" s="331" t="s">
        <v>213</v>
      </c>
      <c r="F31" s="331" t="e">
        <v>#REF!</v>
      </c>
      <c r="I31" s="331" t="e">
        <v>#REF!</v>
      </c>
      <c r="L31" s="331">
        <v>-10533253</v>
      </c>
      <c r="N31" s="331">
        <v>-13358124</v>
      </c>
      <c r="P31" s="331">
        <v>-11772517</v>
      </c>
      <c r="R31" s="348">
        <v>-13823487</v>
      </c>
      <c r="T31" s="348">
        <v>-16006085</v>
      </c>
      <c r="V31" s="348">
        <v>-16138392</v>
      </c>
      <c r="X31" s="348">
        <v>-16392415</v>
      </c>
      <c r="Y31" s="348"/>
      <c r="Z31" s="348">
        <v>-21059110</v>
      </c>
      <c r="AB31" s="348">
        <v>-22383887</v>
      </c>
      <c r="AD31" s="348">
        <v>-21694324</v>
      </c>
      <c r="AE31" s="349"/>
      <c r="AF31" s="348">
        <v>-21293052</v>
      </c>
      <c r="AG31" s="348"/>
      <c r="AH31" s="348">
        <v>-23917999.289999999</v>
      </c>
      <c r="AI31" s="348"/>
      <c r="AJ31" s="347">
        <v>-23545535</v>
      </c>
      <c r="AK31" s="347"/>
      <c r="AL31" s="347">
        <v>-27173805.620000001</v>
      </c>
      <c r="AM31" s="347"/>
      <c r="AN31" s="347">
        <v>-29161242.079999998</v>
      </c>
      <c r="AO31" s="347"/>
      <c r="AP31" s="347">
        <v>-26892778</v>
      </c>
      <c r="AQ31" s="347">
        <v>0</v>
      </c>
      <c r="AR31" s="347">
        <v>-32990704</v>
      </c>
      <c r="AS31" s="347"/>
      <c r="AT31" s="347">
        <v>-30474769.579999998</v>
      </c>
      <c r="AU31" s="347"/>
      <c r="AV31" s="347">
        <v>-31405267</v>
      </c>
      <c r="AW31" s="347"/>
      <c r="AX31" s="347">
        <v>-33677761</v>
      </c>
      <c r="AY31" s="347"/>
      <c r="AZ31" s="347">
        <v>-36606989</v>
      </c>
      <c r="BA31" s="347"/>
      <c r="BB31" s="347">
        <v>-33300000</v>
      </c>
      <c r="BC31" s="347"/>
      <c r="BD31" s="347">
        <v>-33300000</v>
      </c>
      <c r="BE31" s="347"/>
      <c r="BF31" s="347">
        <v>-33300000</v>
      </c>
      <c r="BG31" s="346"/>
      <c r="BH31" s="339"/>
    </row>
    <row r="32" spans="1:60" x14ac:dyDescent="0.2">
      <c r="C32" s="331" t="s">
        <v>212</v>
      </c>
      <c r="F32" s="331">
        <v>-5704897</v>
      </c>
      <c r="I32" s="331">
        <v>0</v>
      </c>
      <c r="L32" s="331">
        <v>0</v>
      </c>
      <c r="N32" s="331">
        <v>0</v>
      </c>
      <c r="P32" s="331">
        <v>-3000000</v>
      </c>
      <c r="R32" s="348">
        <v>-3000000</v>
      </c>
      <c r="T32" s="348">
        <v>-3000000</v>
      </c>
      <c r="V32" s="348">
        <v>-3000000</v>
      </c>
      <c r="X32" s="348">
        <v>-3000000</v>
      </c>
      <c r="Y32" s="348"/>
      <c r="Z32" s="348">
        <v>-3000000</v>
      </c>
      <c r="AB32" s="348">
        <v>303544.56000000006</v>
      </c>
      <c r="AD32" s="348">
        <v>1047600</v>
      </c>
      <c r="AE32" s="349"/>
      <c r="AF32" s="348">
        <v>-3000000</v>
      </c>
      <c r="AG32" s="348"/>
      <c r="AH32" s="348">
        <v>0</v>
      </c>
      <c r="AI32" s="348"/>
      <c r="AJ32" s="347">
        <v>0</v>
      </c>
      <c r="AK32" s="347"/>
      <c r="AL32" s="347">
        <v>0</v>
      </c>
      <c r="AM32" s="347"/>
      <c r="AN32" s="347">
        <v>0</v>
      </c>
      <c r="AO32" s="347"/>
      <c r="AP32" s="347"/>
      <c r="AQ32" s="347"/>
      <c r="AR32" s="347"/>
      <c r="AS32" s="347"/>
      <c r="AT32" s="347">
        <v>0</v>
      </c>
      <c r="AU32" s="347"/>
      <c r="AV32" s="347">
        <v>0</v>
      </c>
      <c r="AW32" s="347"/>
      <c r="AX32" s="347">
        <v>0</v>
      </c>
      <c r="AY32" s="347"/>
      <c r="AZ32" s="347">
        <v>0</v>
      </c>
      <c r="BA32" s="347"/>
      <c r="BB32" s="347">
        <v>0</v>
      </c>
      <c r="BC32" s="347"/>
      <c r="BD32" s="347">
        <v>0</v>
      </c>
      <c r="BE32" s="347"/>
      <c r="BF32" s="347">
        <v>0</v>
      </c>
      <c r="BG32" s="346"/>
      <c r="BH32" s="339"/>
    </row>
    <row r="33" spans="1:60" x14ac:dyDescent="0.2">
      <c r="B33" s="331" t="s">
        <v>211</v>
      </c>
      <c r="F33" s="331" t="e">
        <v>#REF!</v>
      </c>
      <c r="G33" s="355"/>
      <c r="I33" s="331" t="e">
        <v>#REF!</v>
      </c>
      <c r="J33" s="355"/>
      <c r="L33" s="331">
        <v>1658542</v>
      </c>
      <c r="M33" s="355"/>
      <c r="N33" s="331">
        <v>1631476</v>
      </c>
      <c r="O33" s="355"/>
      <c r="P33" s="331">
        <v>2304038</v>
      </c>
      <c r="Q33" s="355"/>
      <c r="R33" s="348">
        <v>2527327</v>
      </c>
      <c r="T33" s="348">
        <v>3200563</v>
      </c>
      <c r="U33" s="355"/>
      <c r="V33" s="348">
        <v>5159516</v>
      </c>
      <c r="W33" s="355"/>
      <c r="X33" s="348">
        <v>5298879</v>
      </c>
      <c r="Y33" s="348"/>
      <c r="Z33" s="348">
        <v>3438391</v>
      </c>
      <c r="AA33" s="355"/>
      <c r="AB33" s="348">
        <v>4586055.8</v>
      </c>
      <c r="AC33" s="355"/>
      <c r="AD33" s="348">
        <v>5021933.25</v>
      </c>
      <c r="AE33" s="349"/>
      <c r="AF33" s="348">
        <v>4638246</v>
      </c>
      <c r="AG33" s="348"/>
      <c r="AH33" s="348">
        <v>2792247.93</v>
      </c>
      <c r="AI33" s="348"/>
      <c r="AJ33" s="347">
        <v>3537003</v>
      </c>
      <c r="AK33" s="347"/>
      <c r="AL33" s="347">
        <v>3830889</v>
      </c>
      <c r="AM33" s="347"/>
      <c r="AN33" s="347">
        <v>4052820.15</v>
      </c>
      <c r="AO33" s="347"/>
      <c r="AP33" s="347">
        <v>3031890</v>
      </c>
      <c r="AQ33" s="347">
        <v>15</v>
      </c>
      <c r="AR33" s="347">
        <v>4142708</v>
      </c>
      <c r="AS33" s="347"/>
      <c r="AT33" s="347">
        <v>2713992</v>
      </c>
      <c r="AU33" s="347"/>
      <c r="AV33" s="347">
        <v>3778404</v>
      </c>
      <c r="AW33" s="347"/>
      <c r="AX33" s="347">
        <v>2356917</v>
      </c>
      <c r="AY33" s="347"/>
      <c r="AZ33" s="347">
        <v>4667877</v>
      </c>
      <c r="BA33" s="347"/>
      <c r="BB33" s="347">
        <v>2500000</v>
      </c>
      <c r="BC33" s="347"/>
      <c r="BD33" s="347">
        <v>2500000</v>
      </c>
      <c r="BE33" s="347"/>
      <c r="BF33" s="347">
        <v>2500000</v>
      </c>
      <c r="BG33" s="346"/>
      <c r="BH33" s="339"/>
    </row>
    <row r="34" spans="1:60" x14ac:dyDescent="0.2">
      <c r="B34" s="331" t="s">
        <v>210</v>
      </c>
      <c r="F34" s="331" t="e">
        <v>#REF!</v>
      </c>
      <c r="G34" s="355"/>
      <c r="I34" s="331" t="e">
        <v>#REF!</v>
      </c>
      <c r="J34" s="355"/>
      <c r="L34" s="331">
        <v>53862</v>
      </c>
      <c r="M34" s="355"/>
      <c r="N34" s="331">
        <v>0</v>
      </c>
      <c r="O34" s="355"/>
      <c r="P34" s="331">
        <v>0</v>
      </c>
      <c r="Q34" s="355"/>
      <c r="R34" s="348">
        <v>0</v>
      </c>
      <c r="T34" s="348">
        <v>0</v>
      </c>
      <c r="U34" s="355"/>
      <c r="V34" s="348">
        <v>0</v>
      </c>
      <c r="W34" s="355"/>
      <c r="X34" s="348">
        <v>0</v>
      </c>
      <c r="Y34" s="348"/>
      <c r="Z34" s="348">
        <v>0</v>
      </c>
      <c r="AA34" s="355"/>
      <c r="AB34" s="348">
        <v>0</v>
      </c>
      <c r="AC34" s="355"/>
      <c r="AD34" s="348">
        <v>538</v>
      </c>
      <c r="AE34" s="349"/>
      <c r="AF34" s="348">
        <v>0</v>
      </c>
      <c r="AG34" s="348"/>
      <c r="AH34" s="348">
        <v>0</v>
      </c>
      <c r="AI34" s="348"/>
      <c r="AJ34" s="347">
        <v>0</v>
      </c>
      <c r="AK34" s="347"/>
      <c r="AL34" s="347">
        <v>0</v>
      </c>
      <c r="AM34" s="347"/>
      <c r="AN34" s="347">
        <v>0</v>
      </c>
      <c r="AO34" s="347"/>
      <c r="AP34" s="347">
        <v>0</v>
      </c>
      <c r="AQ34" s="347"/>
      <c r="AR34" s="347">
        <v>0</v>
      </c>
      <c r="AS34" s="347"/>
      <c r="AT34" s="347">
        <v>0</v>
      </c>
      <c r="AU34" s="347"/>
      <c r="AV34" s="347">
        <v>0</v>
      </c>
      <c r="AW34" s="347"/>
      <c r="AX34" s="347">
        <v>0</v>
      </c>
      <c r="AY34" s="347"/>
      <c r="AZ34" s="347">
        <v>0</v>
      </c>
      <c r="BA34" s="347"/>
      <c r="BB34" s="347">
        <v>0</v>
      </c>
      <c r="BC34" s="347"/>
      <c r="BD34" s="347">
        <v>0</v>
      </c>
      <c r="BE34" s="347"/>
      <c r="BF34" s="347">
        <v>0</v>
      </c>
      <c r="BG34" s="346"/>
      <c r="BH34" s="339"/>
    </row>
    <row r="35" spans="1:60" ht="12.95" customHeight="1" x14ac:dyDescent="0.2">
      <c r="B35" s="331" t="s">
        <v>209</v>
      </c>
      <c r="F35" s="331" t="e">
        <v>#REF!</v>
      </c>
      <c r="I35" s="331" t="e">
        <v>#REF!</v>
      </c>
      <c r="L35" s="331">
        <v>19051</v>
      </c>
      <c r="N35" s="331">
        <v>0</v>
      </c>
      <c r="P35" s="331">
        <v>0</v>
      </c>
      <c r="R35" s="348">
        <v>0</v>
      </c>
      <c r="T35" s="348">
        <v>0</v>
      </c>
      <c r="V35" s="348">
        <v>0</v>
      </c>
      <c r="X35" s="348">
        <v>0</v>
      </c>
      <c r="Y35" s="348"/>
      <c r="Z35" s="348">
        <v>0</v>
      </c>
      <c r="AB35" s="348">
        <v>0</v>
      </c>
      <c r="AD35" s="348">
        <v>0</v>
      </c>
      <c r="AE35" s="349"/>
      <c r="AF35" s="348">
        <v>0</v>
      </c>
      <c r="AG35" s="348"/>
      <c r="AH35" s="348">
        <v>0</v>
      </c>
      <c r="AI35" s="348"/>
      <c r="AJ35" s="347">
        <v>0</v>
      </c>
      <c r="AK35" s="347"/>
      <c r="AL35" s="347">
        <v>0</v>
      </c>
      <c r="AM35" s="347"/>
      <c r="AN35" s="347">
        <v>0</v>
      </c>
      <c r="AO35" s="347"/>
      <c r="AP35" s="347">
        <v>0</v>
      </c>
      <c r="AQ35" s="347"/>
      <c r="AR35" s="347">
        <v>0</v>
      </c>
      <c r="AS35" s="347"/>
      <c r="AT35" s="347">
        <v>0</v>
      </c>
      <c r="AU35" s="347"/>
      <c r="AV35" s="347">
        <v>0</v>
      </c>
      <c r="AW35" s="347"/>
      <c r="AX35" s="347">
        <v>0</v>
      </c>
      <c r="AY35" s="347"/>
      <c r="AZ35" s="347">
        <v>0</v>
      </c>
      <c r="BA35" s="347"/>
      <c r="BB35" s="347">
        <v>0</v>
      </c>
      <c r="BC35" s="347"/>
      <c r="BD35" s="347">
        <v>0</v>
      </c>
      <c r="BE35" s="347"/>
      <c r="BF35" s="347">
        <v>0</v>
      </c>
      <c r="BG35" s="346"/>
      <c r="BH35" s="339"/>
    </row>
    <row r="36" spans="1:60" ht="12.75" customHeight="1" x14ac:dyDescent="0.2">
      <c r="B36" s="331" t="s">
        <v>208</v>
      </c>
      <c r="F36" s="331" t="e">
        <v>#REF!</v>
      </c>
      <c r="I36" s="331" t="e">
        <v>#REF!</v>
      </c>
      <c r="L36" s="331">
        <v>0</v>
      </c>
      <c r="N36" s="331">
        <v>0</v>
      </c>
      <c r="P36" s="331">
        <v>0</v>
      </c>
      <c r="R36" s="348">
        <v>0</v>
      </c>
      <c r="T36" s="348">
        <v>0</v>
      </c>
      <c r="V36" s="348">
        <v>0</v>
      </c>
      <c r="X36" s="348">
        <v>0</v>
      </c>
      <c r="Y36" s="348"/>
      <c r="Z36" s="348">
        <v>0</v>
      </c>
      <c r="AB36" s="348">
        <v>0</v>
      </c>
      <c r="AD36" s="348">
        <v>0</v>
      </c>
      <c r="AE36" s="349"/>
      <c r="AF36" s="348">
        <v>0</v>
      </c>
      <c r="AG36" s="348"/>
      <c r="AH36" s="348">
        <v>0</v>
      </c>
      <c r="AI36" s="348"/>
      <c r="AJ36" s="347">
        <v>0</v>
      </c>
      <c r="AK36" s="347"/>
      <c r="AL36" s="347">
        <v>0</v>
      </c>
      <c r="AM36" s="347"/>
      <c r="AN36" s="347">
        <v>0</v>
      </c>
      <c r="AO36" s="347"/>
      <c r="AP36" s="347">
        <v>0</v>
      </c>
      <c r="AQ36" s="347"/>
      <c r="AR36" s="347">
        <v>0</v>
      </c>
      <c r="AS36" s="347"/>
      <c r="AT36" s="347">
        <v>0</v>
      </c>
      <c r="AU36" s="347"/>
      <c r="AV36" s="347">
        <v>0</v>
      </c>
      <c r="AW36" s="347"/>
      <c r="AX36" s="347">
        <v>0</v>
      </c>
      <c r="AY36" s="347"/>
      <c r="AZ36" s="347">
        <v>0</v>
      </c>
      <c r="BA36" s="347"/>
      <c r="BB36" s="347">
        <v>0</v>
      </c>
      <c r="BC36" s="347"/>
      <c r="BD36" s="347">
        <v>0</v>
      </c>
      <c r="BE36" s="347"/>
      <c r="BF36" s="347">
        <v>0</v>
      </c>
      <c r="BG36" s="346"/>
      <c r="BH36" s="339"/>
    </row>
    <row r="37" spans="1:60" ht="12.95" customHeight="1" x14ac:dyDescent="0.2">
      <c r="B37" s="331" t="s">
        <v>207</v>
      </c>
      <c r="F37" s="331" t="e">
        <v>#REF!</v>
      </c>
      <c r="I37" s="331" t="e">
        <v>#REF!</v>
      </c>
      <c r="L37" s="331">
        <v>256618</v>
      </c>
      <c r="N37" s="331">
        <v>0</v>
      </c>
      <c r="P37" s="331">
        <v>289480</v>
      </c>
      <c r="R37" s="348">
        <v>210520</v>
      </c>
      <c r="T37" s="348">
        <v>243550</v>
      </c>
      <c r="V37" s="348">
        <v>250000</v>
      </c>
      <c r="X37" s="348">
        <v>250000</v>
      </c>
      <c r="Y37" s="348"/>
      <c r="Z37" s="348">
        <v>250000</v>
      </c>
      <c r="AB37" s="348">
        <v>250000</v>
      </c>
      <c r="AD37" s="348">
        <v>250000</v>
      </c>
      <c r="AE37" s="349"/>
      <c r="AF37" s="348">
        <v>0</v>
      </c>
      <c r="AG37" s="348"/>
      <c r="AH37" s="348">
        <v>500000</v>
      </c>
      <c r="AI37" s="348"/>
      <c r="AJ37" s="347">
        <v>250000</v>
      </c>
      <c r="AK37" s="347"/>
      <c r="AL37" s="347">
        <v>250000</v>
      </c>
      <c r="AM37" s="347"/>
      <c r="AN37" s="347">
        <v>250000</v>
      </c>
      <c r="AO37" s="347"/>
      <c r="AP37" s="347">
        <v>0</v>
      </c>
      <c r="AQ37" s="347">
        <v>16</v>
      </c>
      <c r="AR37" s="347">
        <v>500000</v>
      </c>
      <c r="AS37" s="347"/>
      <c r="AT37" s="347">
        <v>250000</v>
      </c>
      <c r="AU37" s="347"/>
      <c r="AV37" s="347">
        <v>250000</v>
      </c>
      <c r="AW37" s="347"/>
      <c r="AX37" s="347">
        <v>250000</v>
      </c>
      <c r="AY37" s="347"/>
      <c r="AZ37" s="347">
        <v>0</v>
      </c>
      <c r="BA37" s="347"/>
      <c r="BB37" s="347">
        <v>250000</v>
      </c>
      <c r="BC37" s="347"/>
      <c r="BD37" s="347">
        <v>250000</v>
      </c>
      <c r="BE37" s="347"/>
      <c r="BF37" s="347">
        <v>250000</v>
      </c>
      <c r="BG37" s="346"/>
      <c r="BH37" s="339"/>
    </row>
    <row r="38" spans="1:60" x14ac:dyDescent="0.2">
      <c r="B38" s="331" t="s">
        <v>206</v>
      </c>
      <c r="F38" s="331" t="e">
        <v>#REF!</v>
      </c>
      <c r="I38" s="331" t="e">
        <v>#REF!</v>
      </c>
      <c r="L38" s="331">
        <v>481745</v>
      </c>
      <c r="N38" s="331">
        <v>467078</v>
      </c>
      <c r="P38" s="331">
        <v>1299707</v>
      </c>
      <c r="R38" s="348">
        <v>1295932</v>
      </c>
      <c r="T38" s="348">
        <v>1649207</v>
      </c>
      <c r="V38" s="348">
        <v>2027892</v>
      </c>
      <c r="X38" s="348">
        <v>2165345</v>
      </c>
      <c r="Y38" s="348"/>
      <c r="Z38" s="348">
        <v>2278007</v>
      </c>
      <c r="AB38" s="348">
        <v>5880636</v>
      </c>
      <c r="AD38" s="348">
        <v>2903836</v>
      </c>
      <c r="AE38" s="349"/>
      <c r="AF38" s="348">
        <v>3170928</v>
      </c>
      <c r="AG38" s="348"/>
      <c r="AH38" s="348">
        <v>3140118</v>
      </c>
      <c r="AI38" s="348"/>
      <c r="AJ38" s="347">
        <v>3258798</v>
      </c>
      <c r="AK38" s="347"/>
      <c r="AL38" s="347">
        <v>3335098</v>
      </c>
      <c r="AM38" s="347"/>
      <c r="AN38" s="347">
        <v>3676585</v>
      </c>
      <c r="AO38" s="347"/>
      <c r="AP38" s="347">
        <v>4139458</v>
      </c>
      <c r="AQ38" s="347">
        <v>17</v>
      </c>
      <c r="AR38" s="347">
        <v>4329530</v>
      </c>
      <c r="AS38" s="347"/>
      <c r="AT38" s="347">
        <v>4692541</v>
      </c>
      <c r="AU38" s="347"/>
      <c r="AV38" s="347">
        <v>5171191</v>
      </c>
      <c r="AW38" s="347"/>
      <c r="AX38" s="347">
        <v>6008445</v>
      </c>
      <c r="AY38" s="347"/>
      <c r="AZ38" s="347">
        <v>6039996</v>
      </c>
      <c r="BA38" s="347"/>
      <c r="BB38" s="347">
        <v>6039996</v>
      </c>
      <c r="BC38" s="347"/>
      <c r="BD38" s="347">
        <v>6039996</v>
      </c>
      <c r="BE38" s="347"/>
      <c r="BF38" s="347">
        <v>6039996</v>
      </c>
      <c r="BG38" s="346"/>
      <c r="BH38" s="339"/>
    </row>
    <row r="39" spans="1:60" x14ac:dyDescent="0.2">
      <c r="B39" s="331" t="s">
        <v>205</v>
      </c>
      <c r="F39" s="331" t="e">
        <v>#REF!</v>
      </c>
      <c r="I39" s="331" t="e">
        <v>#REF!</v>
      </c>
      <c r="L39" s="331">
        <v>-481745</v>
      </c>
      <c r="N39" s="331">
        <v>-467078</v>
      </c>
      <c r="P39" s="331">
        <v>-1299707</v>
      </c>
      <c r="R39" s="348">
        <v>-1295932</v>
      </c>
      <c r="T39" s="348">
        <v>-1649207</v>
      </c>
      <c r="V39" s="348">
        <v>-2027892</v>
      </c>
      <c r="X39" s="348">
        <v>-2165345</v>
      </c>
      <c r="Y39" s="348"/>
      <c r="Z39" s="348">
        <v>-2278007</v>
      </c>
      <c r="AB39" s="348">
        <v>-5880636</v>
      </c>
      <c r="AD39" s="348">
        <v>-2903836</v>
      </c>
      <c r="AE39" s="349"/>
      <c r="AF39" s="348">
        <v>-3170928</v>
      </c>
      <c r="AG39" s="348"/>
      <c r="AH39" s="348">
        <v>-3140118</v>
      </c>
      <c r="AI39" s="348"/>
      <c r="AJ39" s="347">
        <v>-3258798</v>
      </c>
      <c r="AK39" s="347"/>
      <c r="AL39" s="347">
        <v>-3335098</v>
      </c>
      <c r="AM39" s="347"/>
      <c r="AN39" s="347">
        <v>-3676585</v>
      </c>
      <c r="AO39" s="347"/>
      <c r="AP39" s="347">
        <v>-4139458</v>
      </c>
      <c r="AQ39" s="347">
        <v>0</v>
      </c>
      <c r="AR39" s="347">
        <v>-4329530</v>
      </c>
      <c r="AS39" s="347"/>
      <c r="AT39" s="347">
        <v>-4692541</v>
      </c>
      <c r="AU39" s="347"/>
      <c r="AV39" s="347">
        <v>-5171191</v>
      </c>
      <c r="AW39" s="347"/>
      <c r="AX39" s="347">
        <v>-6008445</v>
      </c>
      <c r="AY39" s="347"/>
      <c r="AZ39" s="347">
        <v>-6039996</v>
      </c>
      <c r="BA39" s="347"/>
      <c r="BB39" s="347">
        <v>-6039996</v>
      </c>
      <c r="BC39" s="347"/>
      <c r="BD39" s="347">
        <v>-6039996</v>
      </c>
      <c r="BE39" s="347"/>
      <c r="BF39" s="347">
        <v>-6039996</v>
      </c>
      <c r="BG39" s="346"/>
      <c r="BH39" s="339"/>
    </row>
    <row r="40" spans="1:60" x14ac:dyDescent="0.2">
      <c r="B40" s="331" t="s">
        <v>177</v>
      </c>
      <c r="F40" s="331" t="e">
        <v>#REF!</v>
      </c>
      <c r="I40" s="331" t="e">
        <v>#REF!</v>
      </c>
      <c r="L40" s="331">
        <v>9771</v>
      </c>
      <c r="N40" s="331">
        <v>15956</v>
      </c>
      <c r="P40" s="331">
        <v>5777</v>
      </c>
      <c r="R40" s="348">
        <v>7354</v>
      </c>
      <c r="T40" s="348">
        <v>13008</v>
      </c>
      <c r="V40" s="348">
        <v>271347</v>
      </c>
      <c r="X40" s="348">
        <v>7435</v>
      </c>
      <c r="Y40" s="348"/>
      <c r="Z40" s="348">
        <v>22150</v>
      </c>
      <c r="AB40" s="348">
        <v>5916.39</v>
      </c>
      <c r="AD40" s="348">
        <v>54313.75</v>
      </c>
      <c r="AE40" s="349"/>
      <c r="AF40" s="348">
        <v>44188</v>
      </c>
      <c r="AG40" s="348"/>
      <c r="AH40" s="348">
        <v>33494.57</v>
      </c>
      <c r="AI40" s="348"/>
      <c r="AJ40" s="347">
        <v>9320</v>
      </c>
      <c r="AK40" s="347"/>
      <c r="AL40" s="347">
        <v>13195</v>
      </c>
      <c r="AM40" s="347"/>
      <c r="AN40" s="347">
        <v>-79241.83</v>
      </c>
      <c r="AO40" s="347"/>
      <c r="AP40" s="347">
        <v>4131</v>
      </c>
      <c r="AQ40" s="347">
        <v>18</v>
      </c>
      <c r="AR40" s="347">
        <v>1285</v>
      </c>
      <c r="AS40" s="347"/>
      <c r="AT40" s="347">
        <v>11926</v>
      </c>
      <c r="AU40" s="347"/>
      <c r="AV40" s="347">
        <v>440623</v>
      </c>
      <c r="AW40" s="347"/>
      <c r="AX40" s="347">
        <v>245231</v>
      </c>
      <c r="AY40" s="347"/>
      <c r="AZ40" s="347">
        <v>255517</v>
      </c>
      <c r="BA40" s="347"/>
      <c r="BB40" s="347">
        <v>0</v>
      </c>
      <c r="BC40" s="347"/>
      <c r="BD40" s="347">
        <v>0</v>
      </c>
      <c r="BE40" s="347"/>
      <c r="BF40" s="347">
        <v>0</v>
      </c>
      <c r="BG40" s="346"/>
      <c r="BH40" s="339"/>
    </row>
    <row r="41" spans="1:60" s="348" customFormat="1" x14ac:dyDescent="0.2">
      <c r="A41" s="338"/>
      <c r="B41" s="338"/>
      <c r="C41" s="338"/>
      <c r="D41" s="338" t="s">
        <v>204</v>
      </c>
      <c r="E41" s="350" t="s">
        <v>191</v>
      </c>
      <c r="F41" s="354" t="e">
        <f>SUM(F26:F40)</f>
        <v>#REF!</v>
      </c>
      <c r="H41" s="350" t="s">
        <v>191</v>
      </c>
      <c r="I41" s="354" t="e">
        <f>SUM(I26:I40)</f>
        <v>#REF!</v>
      </c>
      <c r="K41" s="350" t="s">
        <v>191</v>
      </c>
      <c r="L41" s="354">
        <f>SUM(L26:L40)</f>
        <v>5782125</v>
      </c>
      <c r="N41" s="354" t="e">
        <f>SUM(N26:N40)</f>
        <v>#VALUE!</v>
      </c>
      <c r="P41" s="354">
        <f>SUM(P26:P40)</f>
        <v>6364795</v>
      </c>
      <c r="R41" s="354">
        <f>SUM(R26:R40)</f>
        <v>6363034</v>
      </c>
      <c r="S41" s="350"/>
      <c r="T41" s="354">
        <f>SUM(T26:T40)</f>
        <v>8034355</v>
      </c>
      <c r="V41" s="354">
        <f>SUM(V26:V40)</f>
        <v>10039345</v>
      </c>
      <c r="X41" s="354">
        <f>SUM(X26:X40)</f>
        <v>10186287</v>
      </c>
      <c r="Z41" s="354">
        <f>SUM(Z26:Z40)</f>
        <v>8913281.1400000006</v>
      </c>
      <c r="AB41" s="354">
        <f>SUM(AB26:AB40)</f>
        <v>-7909066.8900000006</v>
      </c>
      <c r="AD41" s="354">
        <f>SUM(AD26:AD40)</f>
        <v>-6257527.3599999994</v>
      </c>
      <c r="AE41" s="349"/>
      <c r="AF41" s="354">
        <f>SUM(AF26:AF40)</f>
        <v>10777977</v>
      </c>
      <c r="AH41" s="354">
        <f>SUM(AH26:AH40)</f>
        <v>8872877.7199999988</v>
      </c>
      <c r="AI41" s="348">
        <f>SUM(AI26:AI40)</f>
        <v>0</v>
      </c>
      <c r="AJ41" s="353">
        <f>AJ26+AJ28+AJ30+AJ31+AJ32+AJ33+AJ37+AJ38+AJ39+AJ40</f>
        <v>9657746</v>
      </c>
      <c r="AK41" s="347"/>
      <c r="AL41" s="353">
        <f>AL26+AL28+AL30+AL31+AL32+AL33+AL37+AL38+AL39+AL40</f>
        <v>9352625</v>
      </c>
      <c r="AM41" s="347"/>
      <c r="AN41" s="353">
        <f>AN26+AN28+AN30+AN31+AN32+AN33+AN37+AN38+AN39+AN40</f>
        <v>9713861.0399999991</v>
      </c>
      <c r="AO41" s="347">
        <f>AO26+AO28+AO30+AO31+AO32+AO33+AO37+AO38+AO39+AO40</f>
        <v>0</v>
      </c>
      <c r="AP41" s="353">
        <f>AP26+AP28+AP30+AP31+AP32+AP33+AP37+AP38+AP39+AP40</f>
        <v>8375708</v>
      </c>
      <c r="AQ41" s="347">
        <f>AQ26+AQ28+AQ30+AQ31+AQ32+AQ33+AQ37+AQ38+AQ39+AQ40</f>
        <v>105</v>
      </c>
      <c r="AR41" s="353">
        <f>AR26+AR28+AR30+AR31+AR32+AR33+AR37+AR38+AR39+AR40</f>
        <v>9656232</v>
      </c>
      <c r="AS41" s="347"/>
      <c r="AT41" s="353">
        <f>AT26+AT28+AT30+AT31+AT32+AT33+AT37+AT38+AT39+AT40</f>
        <v>7530948</v>
      </c>
      <c r="AU41" s="347"/>
      <c r="AV41" s="353">
        <v>9203100</v>
      </c>
      <c r="AW41" s="347"/>
      <c r="AX41" s="353">
        <v>7510301</v>
      </c>
      <c r="AY41" s="347"/>
      <c r="AZ41" s="353">
        <v>10717457</v>
      </c>
      <c r="BA41" s="347"/>
      <c r="BB41" s="353">
        <v>6850000</v>
      </c>
      <c r="BC41" s="347"/>
      <c r="BD41" s="353">
        <v>6850000</v>
      </c>
      <c r="BE41" s="347"/>
      <c r="BF41" s="353">
        <v>6850000</v>
      </c>
      <c r="BG41" s="346"/>
      <c r="BH41" s="339"/>
    </row>
    <row r="42" spans="1:60" s="348" customFormat="1" x14ac:dyDescent="0.2">
      <c r="A42" s="348" t="s">
        <v>203</v>
      </c>
      <c r="E42" s="350" t="s">
        <v>191</v>
      </c>
      <c r="F42" s="352" t="e">
        <f>F13+F23+F41</f>
        <v>#REF!</v>
      </c>
      <c r="H42" s="350" t="s">
        <v>191</v>
      </c>
      <c r="I42" s="352" t="e">
        <f>I13+I23+I41</f>
        <v>#REF!</v>
      </c>
      <c r="K42" s="350" t="s">
        <v>191</v>
      </c>
      <c r="L42" s="352">
        <f>L13+L23+L41</f>
        <v>69696418</v>
      </c>
      <c r="N42" s="352" t="e">
        <f>N13+N23+N41</f>
        <v>#VALUE!</v>
      </c>
      <c r="P42" s="352">
        <f>P13+P23+P41</f>
        <v>89803149</v>
      </c>
      <c r="R42" s="352" t="e">
        <f>R13+R23+R41</f>
        <v>#REF!</v>
      </c>
      <c r="S42" s="350"/>
      <c r="T42" s="352" t="e">
        <f>T13+T23+T41</f>
        <v>#REF!</v>
      </c>
      <c r="V42" s="352" t="e">
        <f>V13+V23+V41</f>
        <v>#REF!</v>
      </c>
      <c r="X42" s="352" t="e">
        <f>X13+X23+X41</f>
        <v>#REF!</v>
      </c>
      <c r="Z42" s="352">
        <f>Z13+Z23+Z41</f>
        <v>130211894.14</v>
      </c>
      <c r="AB42" s="352" t="e">
        <f>AB13+AB23+AB41</f>
        <v>#REF!</v>
      </c>
      <c r="AD42" s="352" t="e">
        <f>AD13+AD23+AD41</f>
        <v>#REF!</v>
      </c>
      <c r="AE42" s="349"/>
      <c r="AF42" s="352" t="e">
        <f>AF13+AF23+AF41</f>
        <v>#REF!</v>
      </c>
      <c r="AH42" s="352" t="e">
        <f>AH13+AH23+AH41</f>
        <v>#REF!</v>
      </c>
      <c r="AJ42" s="351" t="e">
        <f>AJ13+AJ23+AJ41</f>
        <v>#REF!</v>
      </c>
      <c r="AK42" s="347"/>
      <c r="AL42" s="351" t="e">
        <f>AL13+AL23+AL41</f>
        <v>#REF!</v>
      </c>
      <c r="AM42" s="347"/>
      <c r="AN42" s="351">
        <f>AN13+AN23+AN41</f>
        <v>193761539.22</v>
      </c>
      <c r="AO42" s="347">
        <f>AO13+AO23+AO41</f>
        <v>0</v>
      </c>
      <c r="AP42" s="351">
        <f>AP13+AP23+AP41</f>
        <v>209805721.75</v>
      </c>
      <c r="AQ42" s="347">
        <f>AQ13+AQ23+AQ41</f>
        <v>105</v>
      </c>
      <c r="AR42" s="351">
        <f>AR13+AR23+AR41</f>
        <v>211367242</v>
      </c>
      <c r="AS42" s="347"/>
      <c r="AT42" s="351">
        <f>AT13+AT23+AT41</f>
        <v>214980132</v>
      </c>
      <c r="AU42" s="347"/>
      <c r="AV42" s="351">
        <v>213522940</v>
      </c>
      <c r="AW42" s="347"/>
      <c r="AX42" s="351">
        <v>198538084</v>
      </c>
      <c r="AY42" s="347"/>
      <c r="AZ42" s="351">
        <v>193091979</v>
      </c>
      <c r="BA42" s="347"/>
      <c r="BB42" s="351">
        <v>187052979</v>
      </c>
      <c r="BC42" s="347"/>
      <c r="BD42" s="351">
        <v>187052979</v>
      </c>
      <c r="BE42" s="347"/>
      <c r="BF42" s="351">
        <v>187052979</v>
      </c>
      <c r="BG42" s="346"/>
      <c r="BH42" s="339"/>
    </row>
    <row r="43" spans="1:60" s="348" customFormat="1" ht="12.95" customHeight="1" x14ac:dyDescent="0.2">
      <c r="A43" s="348" t="s">
        <v>202</v>
      </c>
      <c r="E43" s="350"/>
      <c r="F43" s="348" t="e">
        <v>#REF!</v>
      </c>
      <c r="H43" s="350"/>
      <c r="I43" s="348" t="e">
        <v>#REF!</v>
      </c>
      <c r="K43" s="350"/>
      <c r="L43" s="348">
        <v>-477434</v>
      </c>
      <c r="N43" s="348" t="e">
        <v>#VALUE!</v>
      </c>
      <c r="P43" s="348">
        <v>-7306871</v>
      </c>
      <c r="R43" s="348">
        <v>1828560</v>
      </c>
      <c r="S43" s="350"/>
      <c r="T43" s="348">
        <v>3466882</v>
      </c>
      <c r="V43" s="348">
        <v>2979186</v>
      </c>
      <c r="X43" s="348">
        <v>5954975</v>
      </c>
      <c r="Z43" s="348">
        <v>8228626</v>
      </c>
      <c r="AB43" s="348">
        <v>10244967.780000001</v>
      </c>
      <c r="AD43" s="348">
        <v>10839104</v>
      </c>
      <c r="AE43" s="349"/>
      <c r="AF43" s="348">
        <v>8368341</v>
      </c>
      <c r="AH43" s="348">
        <v>-1991559.17</v>
      </c>
      <c r="AJ43" s="347">
        <v>9868526.0099999998</v>
      </c>
      <c r="AK43" s="347"/>
      <c r="AL43" s="347">
        <v>-16417828.1</v>
      </c>
      <c r="AM43" s="347"/>
      <c r="AN43" s="347">
        <v>8901166.5800000001</v>
      </c>
      <c r="AO43" s="347"/>
      <c r="AP43" s="347">
        <v>4432177</v>
      </c>
      <c r="AQ43" s="347">
        <v>19</v>
      </c>
      <c r="AR43" s="347">
        <v>6298513</v>
      </c>
      <c r="AS43" s="347"/>
      <c r="AT43" s="347">
        <v>3901521</v>
      </c>
      <c r="AU43" s="347"/>
      <c r="AV43" s="347">
        <v>7553986</v>
      </c>
      <c r="AW43" s="347"/>
      <c r="AX43" s="347">
        <v>8794962</v>
      </c>
      <c r="AY43" s="347"/>
      <c r="AZ43" s="347">
        <v>5218711</v>
      </c>
      <c r="BA43" s="347"/>
      <c r="BB43" s="347">
        <v>5218711</v>
      </c>
      <c r="BC43" s="347"/>
      <c r="BD43" s="347">
        <v>5218711</v>
      </c>
      <c r="BE43" s="347"/>
      <c r="BF43" s="347">
        <v>5218711</v>
      </c>
      <c r="BG43" s="346"/>
      <c r="BH43" s="339"/>
    </row>
    <row r="44" spans="1:60" s="348" customFormat="1" ht="12.95" customHeight="1" x14ac:dyDescent="0.2">
      <c r="A44" s="348" t="s">
        <v>201</v>
      </c>
      <c r="F44" s="348" t="e">
        <v>#REF!</v>
      </c>
      <c r="I44" s="348" t="e">
        <v>#REF!</v>
      </c>
      <c r="L44" s="348">
        <v>8140975</v>
      </c>
      <c r="N44" s="348">
        <v>10175623</v>
      </c>
      <c r="P44" s="331">
        <v>11772517</v>
      </c>
      <c r="Q44" s="331"/>
      <c r="R44" s="348">
        <v>13823487</v>
      </c>
      <c r="T44" s="348">
        <v>16006085</v>
      </c>
      <c r="V44" s="348">
        <v>19838392</v>
      </c>
      <c r="X44" s="348">
        <v>20092415</v>
      </c>
      <c r="Z44" s="348">
        <v>21651380</v>
      </c>
      <c r="AB44" s="348">
        <v>26823761.859999999</v>
      </c>
      <c r="AD44" s="348">
        <v>25394323.699999999</v>
      </c>
      <c r="AE44" s="349"/>
      <c r="AF44" s="348">
        <v>24993052</v>
      </c>
      <c r="AH44" s="348">
        <v>24617999.289999999</v>
      </c>
      <c r="AJ44" s="347">
        <v>24245535</v>
      </c>
      <c r="AK44" s="347"/>
      <c r="AL44" s="347">
        <v>27873805.620000001</v>
      </c>
      <c r="AM44" s="347"/>
      <c r="AN44" s="347">
        <v>29861242.079999998</v>
      </c>
      <c r="AO44" s="347"/>
      <c r="AP44" s="347">
        <v>27592778</v>
      </c>
      <c r="AQ44" s="347">
        <v>14</v>
      </c>
      <c r="AR44" s="347">
        <v>33690704</v>
      </c>
      <c r="AS44" s="347"/>
      <c r="AT44" s="347">
        <v>31174769.579999998</v>
      </c>
      <c r="AU44" s="347"/>
      <c r="AV44" s="347">
        <v>32105267</v>
      </c>
      <c r="AW44" s="347"/>
      <c r="AX44" s="347">
        <v>34377761</v>
      </c>
      <c r="AY44" s="347"/>
      <c r="AZ44" s="347">
        <v>37306989</v>
      </c>
      <c r="BA44" s="347"/>
      <c r="BB44" s="347">
        <v>34000000</v>
      </c>
      <c r="BC44" s="347"/>
      <c r="BD44" s="347">
        <v>34000000</v>
      </c>
      <c r="BE44" s="347"/>
      <c r="BF44" s="347">
        <v>34000000</v>
      </c>
      <c r="BG44" s="346"/>
      <c r="BH44" s="339"/>
    </row>
    <row r="45" spans="1:60" x14ac:dyDescent="0.2">
      <c r="A45" s="331" t="s">
        <v>200</v>
      </c>
      <c r="F45" s="331" t="e">
        <v>#REF!</v>
      </c>
      <c r="I45" s="331" t="e">
        <v>#REF!</v>
      </c>
      <c r="R45" s="348">
        <v>0</v>
      </c>
      <c r="T45" s="348">
        <v>0</v>
      </c>
      <c r="V45" s="348">
        <v>0</v>
      </c>
      <c r="X45" s="348">
        <v>0</v>
      </c>
      <c r="Y45" s="348"/>
      <c r="Z45" s="348">
        <v>0</v>
      </c>
      <c r="AB45" s="348">
        <v>0</v>
      </c>
      <c r="AD45" s="348">
        <v>0</v>
      </c>
      <c r="AE45" s="337"/>
      <c r="AF45" s="348">
        <v>0</v>
      </c>
      <c r="AG45" s="348"/>
      <c r="AH45" s="348">
        <v>0</v>
      </c>
      <c r="AI45" s="348"/>
      <c r="AJ45" s="347"/>
      <c r="AK45" s="347"/>
      <c r="AL45" s="347"/>
      <c r="AM45" s="347"/>
      <c r="AN45" s="347"/>
      <c r="AO45" s="347"/>
      <c r="AP45" s="347"/>
      <c r="AQ45" s="347"/>
      <c r="AR45" s="347"/>
      <c r="AS45" s="347"/>
      <c r="AT45" s="347"/>
      <c r="AU45" s="347"/>
      <c r="AV45" s="347">
        <v>0</v>
      </c>
      <c r="AW45" s="347"/>
      <c r="AX45" s="347">
        <v>0</v>
      </c>
      <c r="AY45" s="347"/>
      <c r="AZ45" s="347">
        <v>0</v>
      </c>
      <c r="BA45" s="347"/>
      <c r="BB45" s="347">
        <v>0</v>
      </c>
      <c r="BC45" s="347"/>
      <c r="BD45" s="347">
        <v>0</v>
      </c>
      <c r="BE45" s="347"/>
      <c r="BF45" s="347">
        <v>0</v>
      </c>
      <c r="BG45" s="346"/>
      <c r="BH45" s="339"/>
    </row>
    <row r="46" spans="1:60" x14ac:dyDescent="0.2">
      <c r="A46" s="331" t="s">
        <v>199</v>
      </c>
      <c r="F46" s="331" t="e">
        <v>#REF!</v>
      </c>
      <c r="I46" s="331" t="e">
        <v>#REF!</v>
      </c>
      <c r="R46" s="348">
        <v>0</v>
      </c>
      <c r="T46" s="348">
        <v>0</v>
      </c>
      <c r="V46" s="348">
        <v>0</v>
      </c>
      <c r="X46" s="348">
        <v>0</v>
      </c>
      <c r="Y46" s="348"/>
      <c r="Z46" s="348">
        <v>0</v>
      </c>
      <c r="AB46" s="348">
        <v>0</v>
      </c>
      <c r="AD46" s="348">
        <v>0</v>
      </c>
      <c r="AE46" s="337"/>
      <c r="AF46" s="348">
        <v>0</v>
      </c>
      <c r="AG46" s="348"/>
      <c r="AH46" s="348">
        <v>0</v>
      </c>
      <c r="AI46" s="348"/>
      <c r="AJ46" s="347">
        <v>0</v>
      </c>
      <c r="AK46" s="347"/>
      <c r="AL46" s="347">
        <v>0</v>
      </c>
      <c r="AM46" s="347"/>
      <c r="AN46" s="347">
        <v>0</v>
      </c>
      <c r="AO46" s="347"/>
      <c r="AP46" s="347">
        <v>0</v>
      </c>
      <c r="AQ46" s="347">
        <v>0</v>
      </c>
      <c r="AR46" s="347">
        <v>0</v>
      </c>
      <c r="AS46" s="347"/>
      <c r="AT46" s="347">
        <v>0</v>
      </c>
      <c r="AU46" s="347"/>
      <c r="AV46" s="347">
        <v>0</v>
      </c>
      <c r="AW46" s="347"/>
      <c r="AX46" s="347">
        <v>0</v>
      </c>
      <c r="AY46" s="347"/>
      <c r="AZ46" s="347">
        <v>0</v>
      </c>
      <c r="BA46" s="347"/>
      <c r="BB46" s="347">
        <v>0</v>
      </c>
      <c r="BC46" s="347"/>
      <c r="BD46" s="347">
        <v>0</v>
      </c>
      <c r="BE46" s="347"/>
      <c r="BF46" s="347">
        <v>0</v>
      </c>
      <c r="BG46" s="346"/>
      <c r="BH46" s="339"/>
    </row>
    <row r="47" spans="1:60" x14ac:dyDescent="0.2">
      <c r="A47" s="331" t="s">
        <v>198</v>
      </c>
      <c r="F47" s="331" t="e">
        <v>#REF!</v>
      </c>
      <c r="G47" s="331">
        <v>0</v>
      </c>
      <c r="I47" s="331" t="e">
        <v>#REF!</v>
      </c>
      <c r="R47" s="348">
        <v>0</v>
      </c>
      <c r="T47" s="348">
        <v>0</v>
      </c>
      <c r="V47" s="348">
        <v>0</v>
      </c>
      <c r="X47" s="348">
        <v>0</v>
      </c>
      <c r="Y47" s="348"/>
      <c r="Z47" s="348">
        <v>0</v>
      </c>
      <c r="AB47" s="348">
        <v>0</v>
      </c>
      <c r="AD47" s="348">
        <v>0</v>
      </c>
      <c r="AE47" s="337"/>
      <c r="AF47" s="348">
        <v>0</v>
      </c>
      <c r="AG47" s="348"/>
      <c r="AH47" s="348">
        <v>0</v>
      </c>
      <c r="AI47" s="348"/>
      <c r="AJ47" s="347"/>
      <c r="AK47" s="347"/>
      <c r="AL47" s="347"/>
      <c r="AM47" s="347"/>
      <c r="AN47" s="347"/>
      <c r="AO47" s="347"/>
      <c r="AP47" s="347"/>
      <c r="AQ47" s="347"/>
      <c r="AR47" s="347"/>
      <c r="AS47" s="347"/>
      <c r="AT47" s="347"/>
      <c r="AU47" s="347"/>
      <c r="AV47" s="347">
        <v>0</v>
      </c>
      <c r="AW47" s="347"/>
      <c r="AX47" s="347">
        <v>0</v>
      </c>
      <c r="AY47" s="347"/>
      <c r="AZ47" s="347">
        <v>0</v>
      </c>
      <c r="BA47" s="347"/>
      <c r="BB47" s="347">
        <v>0</v>
      </c>
      <c r="BC47" s="347"/>
      <c r="BD47" s="347">
        <v>0</v>
      </c>
      <c r="BE47" s="347"/>
      <c r="BF47" s="347">
        <v>0</v>
      </c>
      <c r="BG47" s="346"/>
      <c r="BH47" s="339"/>
    </row>
    <row r="48" spans="1:60" x14ac:dyDescent="0.2">
      <c r="A48" s="331" t="s">
        <v>197</v>
      </c>
      <c r="F48" s="331" t="e">
        <v>#REF!</v>
      </c>
      <c r="G48" s="331">
        <v>0</v>
      </c>
      <c r="I48" s="331" t="e">
        <v>#REF!</v>
      </c>
      <c r="R48" s="348">
        <v>0</v>
      </c>
      <c r="T48" s="348">
        <v>0</v>
      </c>
      <c r="V48" s="348">
        <v>0</v>
      </c>
      <c r="X48" s="348">
        <v>0</v>
      </c>
      <c r="Y48" s="348"/>
      <c r="Z48" s="348">
        <v>0</v>
      </c>
      <c r="AB48" s="348">
        <v>0</v>
      </c>
      <c r="AD48" s="348">
        <v>0</v>
      </c>
      <c r="AE48" s="337"/>
      <c r="AF48" s="348">
        <v>0</v>
      </c>
      <c r="AG48" s="348"/>
      <c r="AH48" s="348">
        <v>0</v>
      </c>
      <c r="AI48" s="348"/>
      <c r="AJ48" s="347">
        <v>0</v>
      </c>
      <c r="AK48" s="347"/>
      <c r="AL48" s="347">
        <v>0</v>
      </c>
      <c r="AM48" s="347"/>
      <c r="AN48" s="347">
        <v>0</v>
      </c>
      <c r="AO48" s="347"/>
      <c r="AP48" s="347">
        <v>0</v>
      </c>
      <c r="AQ48" s="347">
        <v>0</v>
      </c>
      <c r="AR48" s="347">
        <v>0</v>
      </c>
      <c r="AS48" s="347"/>
      <c r="AT48" s="347">
        <v>0</v>
      </c>
      <c r="AU48" s="347"/>
      <c r="AV48" s="347">
        <v>0</v>
      </c>
      <c r="AW48" s="347"/>
      <c r="AX48" s="347">
        <v>0</v>
      </c>
      <c r="AY48" s="347"/>
      <c r="AZ48" s="347">
        <v>0</v>
      </c>
      <c r="BA48" s="347"/>
      <c r="BB48" s="347">
        <v>0</v>
      </c>
      <c r="BC48" s="347"/>
      <c r="BD48" s="347">
        <v>0</v>
      </c>
      <c r="BE48" s="347"/>
      <c r="BF48" s="347">
        <v>0</v>
      </c>
      <c r="BG48" s="346"/>
      <c r="BH48" s="339"/>
    </row>
    <row r="49" spans="1:60" x14ac:dyDescent="0.2">
      <c r="A49" s="331" t="s">
        <v>196</v>
      </c>
      <c r="F49" s="331" t="e">
        <v>#REF!</v>
      </c>
      <c r="I49" s="331" t="e">
        <v>#REF!</v>
      </c>
      <c r="R49" s="348">
        <v>0</v>
      </c>
      <c r="T49" s="348">
        <v>-596405</v>
      </c>
      <c r="V49" s="348">
        <v>-2014453</v>
      </c>
      <c r="X49" s="348">
        <v>0</v>
      </c>
      <c r="Y49" s="348"/>
      <c r="Z49" s="348">
        <v>0</v>
      </c>
      <c r="AB49" s="348">
        <v>0</v>
      </c>
      <c r="AD49" s="348"/>
      <c r="AE49" s="337"/>
      <c r="AF49" s="348"/>
      <c r="AG49" s="348"/>
      <c r="AH49" s="348"/>
      <c r="AI49" s="348"/>
      <c r="AJ49" s="347">
        <v>0</v>
      </c>
      <c r="AK49" s="347"/>
      <c r="AL49" s="347">
        <v>0</v>
      </c>
      <c r="AM49" s="347"/>
      <c r="AN49" s="347">
        <v>0</v>
      </c>
      <c r="AO49" s="347"/>
      <c r="AP49" s="347">
        <v>0</v>
      </c>
      <c r="AQ49" s="347">
        <v>0</v>
      </c>
      <c r="AR49" s="347">
        <v>0</v>
      </c>
      <c r="AS49" s="347"/>
      <c r="AT49" s="347">
        <v>0</v>
      </c>
      <c r="AU49" s="347"/>
      <c r="AV49" s="347">
        <v>0</v>
      </c>
      <c r="AW49" s="347"/>
      <c r="AX49" s="347">
        <v>0</v>
      </c>
      <c r="AY49" s="347"/>
      <c r="AZ49" s="347">
        <v>0</v>
      </c>
      <c r="BA49" s="347"/>
      <c r="BB49" s="347">
        <v>0</v>
      </c>
      <c r="BC49" s="347"/>
      <c r="BD49" s="347">
        <v>0</v>
      </c>
      <c r="BE49" s="347"/>
      <c r="BF49" s="347">
        <v>0</v>
      </c>
      <c r="BG49" s="346"/>
      <c r="BH49" s="339"/>
    </row>
    <row r="50" spans="1:60" ht="12.95" customHeight="1" x14ac:dyDescent="0.2">
      <c r="A50" s="331" t="s">
        <v>195</v>
      </c>
      <c r="F50" s="331" t="e">
        <v>#REF!</v>
      </c>
      <c r="I50" s="331" t="e">
        <v>#REF!</v>
      </c>
      <c r="L50" s="331">
        <v>326508</v>
      </c>
      <c r="N50" s="331">
        <v>0</v>
      </c>
      <c r="P50" s="331">
        <v>-3011039</v>
      </c>
      <c r="R50" s="348">
        <v>-2278094</v>
      </c>
      <c r="T50" s="348">
        <v>-986518</v>
      </c>
      <c r="V50" s="348" t="e">
        <v>#REF!</v>
      </c>
      <c r="X50" s="348">
        <v>574424</v>
      </c>
      <c r="Y50" s="348"/>
      <c r="Z50" s="348">
        <v>-1199026</v>
      </c>
      <c r="AB50" s="348"/>
      <c r="AD50" s="348">
        <v>-3699161.37</v>
      </c>
      <c r="AE50" s="349">
        <v>0</v>
      </c>
      <c r="AF50" s="348">
        <v>-3206655</v>
      </c>
      <c r="AG50" s="348"/>
      <c r="AH50" s="348">
        <v>2912883</v>
      </c>
      <c r="AI50" s="348"/>
      <c r="AJ50" s="347">
        <v>-1510600</v>
      </c>
      <c r="AK50" s="347"/>
      <c r="AL50" s="347">
        <v>-2885311</v>
      </c>
      <c r="AM50" s="347"/>
      <c r="AN50" s="347">
        <v>-1325008</v>
      </c>
      <c r="AO50" s="347"/>
      <c r="AP50" s="347">
        <v>684368</v>
      </c>
      <c r="AQ50" s="347">
        <v>21</v>
      </c>
      <c r="AR50" s="347">
        <v>3505149</v>
      </c>
      <c r="AS50" s="347"/>
      <c r="AT50" s="347">
        <v>2839296</v>
      </c>
      <c r="AU50" s="347"/>
      <c r="AV50" s="347">
        <v>1263621</v>
      </c>
      <c r="AW50" s="347"/>
      <c r="AX50" s="347">
        <v>0</v>
      </c>
      <c r="AY50" s="347"/>
      <c r="AZ50" s="347">
        <v>0</v>
      </c>
      <c r="BA50" s="347"/>
      <c r="BB50" s="347">
        <v>0</v>
      </c>
      <c r="BC50" s="347"/>
      <c r="BD50" s="347">
        <v>0</v>
      </c>
      <c r="BE50" s="347"/>
      <c r="BF50" s="347">
        <v>0</v>
      </c>
      <c r="BG50" s="346"/>
      <c r="BH50" s="339"/>
    </row>
    <row r="51" spans="1:60" ht="12.95" customHeight="1" x14ac:dyDescent="0.2">
      <c r="A51" s="331" t="s">
        <v>194</v>
      </c>
      <c r="F51" s="331" t="e">
        <v>#REF!</v>
      </c>
      <c r="I51" s="331" t="e">
        <v>#REF!</v>
      </c>
      <c r="L51" s="331">
        <v>-2365887</v>
      </c>
      <c r="N51" s="331">
        <v>-2174785</v>
      </c>
      <c r="P51" s="331">
        <v>-2966739</v>
      </c>
      <c r="R51" s="348">
        <v>-2966739</v>
      </c>
      <c r="T51" s="348">
        <v>-2966739</v>
      </c>
      <c r="V51" s="348">
        <v>-3756090</v>
      </c>
      <c r="X51" s="348">
        <v>-4548338</v>
      </c>
      <c r="Y51" s="348"/>
      <c r="Z51" s="348">
        <v>-7442607</v>
      </c>
      <c r="AB51" s="348">
        <v>-6099263</v>
      </c>
      <c r="AD51" s="348">
        <v>-5440605</v>
      </c>
      <c r="AE51" s="349">
        <v>0</v>
      </c>
      <c r="AF51" s="348">
        <v>-5440605</v>
      </c>
      <c r="AG51" s="348"/>
      <c r="AH51" s="348">
        <v>-5440605.04</v>
      </c>
      <c r="AI51" s="348"/>
      <c r="AJ51" s="347">
        <v>-5909227</v>
      </c>
      <c r="AK51" s="347"/>
      <c r="AL51" s="347">
        <v>-5909227</v>
      </c>
      <c r="AM51" s="347"/>
      <c r="AN51" s="347">
        <v>-5909227.04</v>
      </c>
      <c r="AO51" s="347"/>
      <c r="AP51" s="347">
        <v>-5909227.04</v>
      </c>
      <c r="AQ51" s="347">
        <v>22</v>
      </c>
      <c r="AR51" s="347">
        <v>-5909227</v>
      </c>
      <c r="AS51" s="347"/>
      <c r="AT51" s="347">
        <v>-5909227</v>
      </c>
      <c r="AU51" s="347"/>
      <c r="AV51" s="347">
        <v>-5909227</v>
      </c>
      <c r="AW51" s="347"/>
      <c r="AX51" s="347">
        <v>-5909227</v>
      </c>
      <c r="AY51" s="347"/>
      <c r="AZ51" s="347">
        <v>-5909227</v>
      </c>
      <c r="BA51" s="347"/>
      <c r="BB51" s="347">
        <v>-5909227</v>
      </c>
      <c r="BC51" s="347"/>
      <c r="BD51" s="347">
        <v>-5909227</v>
      </c>
      <c r="BE51" s="347"/>
      <c r="BF51" s="347">
        <v>-5909227</v>
      </c>
      <c r="BG51" s="346"/>
      <c r="BH51" s="339"/>
    </row>
    <row r="52" spans="1:60" ht="12.95" customHeight="1" x14ac:dyDescent="0.2">
      <c r="A52" s="331" t="s">
        <v>193</v>
      </c>
      <c r="F52" s="331" t="e">
        <v>#REF!</v>
      </c>
      <c r="I52" s="331" t="e">
        <v>#REF!</v>
      </c>
      <c r="L52" s="331">
        <v>581286</v>
      </c>
      <c r="N52" s="331">
        <v>0</v>
      </c>
      <c r="P52" s="331">
        <v>-7175617</v>
      </c>
      <c r="R52" s="348">
        <v>-193376</v>
      </c>
      <c r="T52" s="348">
        <v>-1525183</v>
      </c>
      <c r="V52" s="348">
        <v>-2646596</v>
      </c>
      <c r="X52" s="348">
        <v>-669321</v>
      </c>
      <c r="Y52" s="348"/>
      <c r="Z52" s="348">
        <v>-1372261</v>
      </c>
      <c r="AB52" s="348">
        <v>-1452684</v>
      </c>
      <c r="AD52" s="348">
        <v>-2760607</v>
      </c>
      <c r="AE52" s="349">
        <v>0</v>
      </c>
      <c r="AF52" s="348">
        <v>-7195143</v>
      </c>
      <c r="AG52" s="348"/>
      <c r="AH52" s="348">
        <v>-694165</v>
      </c>
      <c r="AI52" s="348"/>
      <c r="AJ52" s="347">
        <v>-5058448</v>
      </c>
      <c r="AK52" s="347"/>
      <c r="AL52" s="347">
        <v>-7584654</v>
      </c>
      <c r="AM52" s="347"/>
      <c r="AN52" s="347">
        <v>-5026030</v>
      </c>
      <c r="AO52" s="347"/>
      <c r="AP52" s="347">
        <v>-1004051</v>
      </c>
      <c r="AQ52" s="347">
        <v>23</v>
      </c>
      <c r="AR52" s="347">
        <v>-601018</v>
      </c>
      <c r="AS52" s="347"/>
      <c r="AT52" s="347">
        <v>0</v>
      </c>
      <c r="AU52" s="347"/>
      <c r="AV52" s="347">
        <v>0</v>
      </c>
      <c r="AW52" s="347"/>
      <c r="AX52" s="347">
        <v>0</v>
      </c>
      <c r="AY52" s="347"/>
      <c r="AZ52" s="347">
        <v>0</v>
      </c>
      <c r="BA52" s="347"/>
      <c r="BB52" s="347">
        <v>0</v>
      </c>
      <c r="BC52" s="347"/>
      <c r="BD52" s="347">
        <v>0</v>
      </c>
      <c r="BE52" s="347"/>
      <c r="BF52" s="347">
        <v>0</v>
      </c>
      <c r="BG52" s="346"/>
      <c r="BH52" s="339"/>
    </row>
    <row r="53" spans="1:60" ht="12.95" customHeight="1" x14ac:dyDescent="0.2">
      <c r="A53" s="331" t="s">
        <v>177</v>
      </c>
      <c r="F53" s="331" t="e">
        <v>#REF!</v>
      </c>
      <c r="I53" s="331" t="e">
        <v>#REF!</v>
      </c>
      <c r="L53" s="331">
        <v>1860679</v>
      </c>
      <c r="N53" s="331">
        <v>0</v>
      </c>
      <c r="P53" s="331">
        <v>9369548</v>
      </c>
      <c r="R53" s="348">
        <v>12576442</v>
      </c>
      <c r="T53" s="348">
        <v>-5346805</v>
      </c>
      <c r="V53" s="348">
        <v>-6998753</v>
      </c>
      <c r="X53" s="348">
        <v>-5366041</v>
      </c>
      <c r="Y53" s="348"/>
      <c r="Z53" s="348">
        <v>958026</v>
      </c>
      <c r="AB53" s="348">
        <v>-10764559.039999999</v>
      </c>
      <c r="AD53" s="348">
        <v>-9082833.3099999987</v>
      </c>
      <c r="AE53" s="349">
        <v>0</v>
      </c>
      <c r="AF53" s="348">
        <v>-8145462</v>
      </c>
      <c r="AG53" s="348"/>
      <c r="AH53" s="348">
        <v>-438997</v>
      </c>
      <c r="AI53" s="348"/>
      <c r="AJ53" s="347">
        <v>10061260.52</v>
      </c>
      <c r="AK53" s="347"/>
      <c r="AL53" s="347">
        <v>6194217.8300000001</v>
      </c>
      <c r="AM53" s="347"/>
      <c r="AN53" s="347">
        <v>5372390.7800000003</v>
      </c>
      <c r="AO53" s="347"/>
      <c r="AP53" s="347">
        <v>1813743</v>
      </c>
      <c r="AQ53" s="347">
        <v>24</v>
      </c>
      <c r="AR53" s="347">
        <v>-1600029</v>
      </c>
      <c r="AS53" s="347"/>
      <c r="AT53" s="347">
        <v>-2463021</v>
      </c>
      <c r="AU53" s="347"/>
      <c r="AV53" s="347">
        <v>-3077629</v>
      </c>
      <c r="AW53" s="347"/>
      <c r="AX53" s="347">
        <v>-3032278</v>
      </c>
      <c r="AY53" s="347"/>
      <c r="AZ53" s="347">
        <v>-4397222</v>
      </c>
      <c r="BA53" s="347"/>
      <c r="BB53" s="347">
        <v>-4397222</v>
      </c>
      <c r="BC53" s="347"/>
      <c r="BD53" s="347">
        <v>-4397222</v>
      </c>
      <c r="BE53" s="347"/>
      <c r="BF53" s="347">
        <v>-4397222</v>
      </c>
      <c r="BG53" s="346"/>
      <c r="BH53" s="339"/>
    </row>
    <row r="54" spans="1:60" s="338" customFormat="1" ht="13.5" thickBot="1" x14ac:dyDescent="0.25">
      <c r="A54" s="338" t="s">
        <v>192</v>
      </c>
      <c r="E54" s="345" t="s">
        <v>191</v>
      </c>
      <c r="F54" s="343" t="e">
        <f>SUM(F42:F53)</f>
        <v>#REF!</v>
      </c>
      <c r="H54" s="345" t="s">
        <v>191</v>
      </c>
      <c r="I54" s="343" t="e">
        <f>SUM(I42:I53)</f>
        <v>#REF!</v>
      </c>
      <c r="K54" s="345" t="s">
        <v>191</v>
      </c>
      <c r="L54" s="343">
        <f>SUM(L42:L53)</f>
        <v>77762545</v>
      </c>
      <c r="N54" s="343" t="e">
        <f>SUM(N42:N53)</f>
        <v>#VALUE!</v>
      </c>
      <c r="P54" s="343">
        <f>SUM(P42:P53)</f>
        <v>90484948</v>
      </c>
      <c r="R54" s="343" t="e">
        <f>SUM(R42:R53)</f>
        <v>#REF!</v>
      </c>
      <c r="S54" s="345"/>
      <c r="T54" s="343" t="e">
        <f>SUM(T42:T53)</f>
        <v>#REF!</v>
      </c>
      <c r="V54" s="343" t="e">
        <f>SUM(V42:V53)</f>
        <v>#REF!</v>
      </c>
      <c r="X54" s="343" t="e">
        <f>SUM(X42:X53)</f>
        <v>#REF!</v>
      </c>
      <c r="Z54" s="343">
        <f>SUM(Z42:Z53)</f>
        <v>151036032.13999999</v>
      </c>
      <c r="AB54" s="343" t="e">
        <f>SUM(AB42:AB53)</f>
        <v>#REF!</v>
      </c>
      <c r="AD54" s="343" t="e">
        <f>SUM(AD42:AD53)</f>
        <v>#REF!</v>
      </c>
      <c r="AE54" s="344"/>
      <c r="AF54" s="343" t="e">
        <f>SUM(AF42:AF53)</f>
        <v>#REF!</v>
      </c>
      <c r="AH54" s="343" t="e">
        <f>SUM(AH42:AH53)</f>
        <v>#REF!</v>
      </c>
      <c r="AJ54" s="341" t="e">
        <f>SUM(AJ42:AJ53)</f>
        <v>#REF!</v>
      </c>
      <c r="AK54" s="342"/>
      <c r="AL54" s="341" t="e">
        <f>SUM(AL42:AL53)</f>
        <v>#REF!</v>
      </c>
      <c r="AM54" s="342"/>
      <c r="AN54" s="341">
        <f>SUM(AN42:AN53)</f>
        <v>225636073.62</v>
      </c>
      <c r="AO54" s="342">
        <f>SUM(AO42:AO53)</f>
        <v>0</v>
      </c>
      <c r="AP54" s="341">
        <f>SUM(AP42:AP53)</f>
        <v>237415509.71000001</v>
      </c>
      <c r="AQ54" s="342">
        <f>SUM(AQ42:AQ53)</f>
        <v>228</v>
      </c>
      <c r="AR54" s="341">
        <f>SUM(AR42:AR53)</f>
        <v>246751334</v>
      </c>
      <c r="AS54" s="342"/>
      <c r="AT54" s="341">
        <f>SUM(AT42:AT53)</f>
        <v>244523470.57999998</v>
      </c>
      <c r="AU54" s="342"/>
      <c r="AV54" s="341">
        <v>245458958</v>
      </c>
      <c r="AW54" s="342"/>
      <c r="AX54" s="341">
        <v>232769302</v>
      </c>
      <c r="AY54" s="342"/>
      <c r="AZ54" s="341">
        <v>225311230</v>
      </c>
      <c r="BA54" s="342"/>
      <c r="BB54" s="341">
        <v>215965241</v>
      </c>
      <c r="BC54" s="342"/>
      <c r="BD54" s="341">
        <v>215965241</v>
      </c>
      <c r="BE54" s="342"/>
      <c r="BF54" s="341">
        <v>215965241</v>
      </c>
      <c r="BG54" s="340"/>
      <c r="BH54" s="339"/>
    </row>
    <row r="55" spans="1:60" ht="13.5" thickTop="1" x14ac:dyDescent="0.2">
      <c r="AE55" s="337"/>
      <c r="BH55" s="336"/>
    </row>
    <row r="56" spans="1:60" hidden="1" x14ac:dyDescent="0.2">
      <c r="A56" s="335" t="s">
        <v>190</v>
      </c>
      <c r="B56" s="334"/>
      <c r="C56" s="334"/>
      <c r="D56" s="334"/>
    </row>
    <row r="57" spans="1:60" hidden="1" x14ac:dyDescent="0.2">
      <c r="A57" s="334"/>
      <c r="B57" s="334" t="s">
        <v>189</v>
      </c>
      <c r="C57" s="334"/>
      <c r="D57" s="334"/>
    </row>
    <row r="58" spans="1:60" x14ac:dyDescent="0.2">
      <c r="A58" s="334"/>
      <c r="B58" s="334"/>
      <c r="C58" s="334"/>
      <c r="D58" s="334"/>
    </row>
    <row r="60" spans="1:60" x14ac:dyDescent="0.2">
      <c r="AJ60" s="331" t="s">
        <v>188</v>
      </c>
    </row>
    <row r="61" spans="1:60" x14ac:dyDescent="0.2">
      <c r="AJ61" s="331" t="s">
        <v>187</v>
      </c>
    </row>
  </sheetData>
  <pageMargins left="0.7" right="0.7" top="0.75" bottom="0.75" header="0.3" footer="0.3"/>
  <pageSetup paperSize="17"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Enrollment &amp; Tuition Summary</vt:lpstr>
      <vt:lpstr>Student Fee Schedule</vt:lpstr>
      <vt:lpstr>Student Financial Aid</vt:lpstr>
      <vt:lpstr>Cash Fund Summary</vt:lpstr>
      <vt:lpstr>'Cash Fund Summary'!Print_Area</vt:lpstr>
      <vt:lpstr>'Student Fee Schedule'!Print_Area</vt:lpstr>
      <vt:lpstr>'Student Financial Aid'!Print_Area</vt:lpstr>
      <vt:lpstr>'Student Financial Aid'!Print_Titles</vt:lpstr>
    </vt:vector>
  </TitlesOfParts>
  <Company>University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Tran</dc:creator>
  <cp:lastModifiedBy>Timm, Gary</cp:lastModifiedBy>
  <cp:lastPrinted>2023-11-16T14:24:19Z</cp:lastPrinted>
  <dcterms:created xsi:type="dcterms:W3CDTF">2023-09-26T13:27:31Z</dcterms:created>
  <dcterms:modified xsi:type="dcterms:W3CDTF">2024-04-24T21:42:53Z</dcterms:modified>
</cp:coreProperties>
</file>