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codeName="ThisWorkbook" defaultThemeVersion="124226"/>
  <xr:revisionPtr revIDLastSave="0" documentId="13_ncr:1_{8D014AA6-6620-49A9-ABA6-598280AAA00C}" xr6:coauthVersionLast="47" xr6:coauthVersionMax="47" xr10:uidLastSave="{00000000-0000-0000-0000-000000000000}"/>
  <bookViews>
    <workbookView xWindow="-120" yWindow="-120" windowWidth="29040" windowHeight="17640" tabRatio="706" xr2:uid="{00000000-000D-0000-FFFF-FFFF00000000}"/>
  </bookViews>
  <sheets>
    <sheet name="Enrollment &amp; Tuition Summary" sheetId="1" r:id="rId1"/>
    <sheet name="Student Fee Schedule" sheetId="5" r:id="rId2"/>
    <sheet name="Student Financial Aid" sheetId="7" r:id="rId3"/>
    <sheet name="Cash Fund Revenue Summary" sheetId="8" r:id="rId4"/>
  </sheets>
  <definedNames>
    <definedName name="_xlnm._FilterDatabase" localSheetId="0" hidden="1">'Enrollment &amp; Tuition Summary'!$B$2:$BF$13</definedName>
    <definedName name="_xlnm.Print_Area" localSheetId="3">'Cash Fund Revenue Summary'!$A$1:$H$45</definedName>
    <definedName name="_xlnm.Print_Area" localSheetId="0">'Enrollment &amp; Tuition Summary'!$D$3:$AG$33</definedName>
    <definedName name="_xlnm.Print_Area" localSheetId="1">'Student Fee Schedule'!$B$1:$AL$44</definedName>
    <definedName name="_xlnm.Print_Area" localSheetId="2">'Student Financial Aid'!$A$1:$BS$129</definedName>
    <definedName name="_xlnm.Print_Titles" localSheetId="0">'Enrollment &amp; Tuition Summary'!$A:$C,'Enrollment &amp; Tuition Summary'!$1:$2</definedName>
    <definedName name="_xlnm.Print_Titles" localSheetId="2">'Student Financial Aid'!$A:$A,'Student Financial Aid'!$1:$6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C95" i="7" l="1"/>
  <c r="M25" i="8"/>
  <c r="M18" i="8"/>
  <c r="M7" i="8"/>
  <c r="K27" i="8" l="1"/>
  <c r="N45" i="8" l="1"/>
  <c r="M45" i="8"/>
  <c r="N30" i="8"/>
  <c r="M30" i="8"/>
  <c r="N21" i="8"/>
  <c r="M21" i="8"/>
  <c r="N10" i="8"/>
  <c r="N13" i="8" s="1"/>
  <c r="M10" i="8"/>
  <c r="M13" i="8" s="1"/>
  <c r="CC101" i="7"/>
  <c r="BU101" i="7"/>
  <c r="BV101" i="7" s="1"/>
  <c r="CC100" i="7"/>
  <c r="BU100" i="7"/>
  <c r="BV100" i="7" s="1"/>
  <c r="CC99" i="7"/>
  <c r="BV99" i="7"/>
  <c r="BU99" i="7"/>
  <c r="CC98" i="7"/>
  <c r="BU98" i="7"/>
  <c r="BV98" i="7" s="1"/>
  <c r="CC97" i="7"/>
  <c r="BU97" i="7"/>
  <c r="BV97" i="7" s="1"/>
  <c r="CC96" i="7"/>
  <c r="BU96" i="7"/>
  <c r="BV96" i="7" s="1"/>
  <c r="BU95" i="7"/>
  <c r="BV95" i="7" s="1"/>
  <c r="CC94" i="7"/>
  <c r="BU94" i="7"/>
  <c r="BV94" i="7" s="1"/>
  <c r="CC93" i="7"/>
  <c r="BU93" i="7"/>
  <c r="BV93" i="7" s="1"/>
  <c r="CC86" i="7"/>
  <c r="BV86" i="7"/>
  <c r="BU86" i="7"/>
  <c r="CC85" i="7"/>
  <c r="BV85" i="7"/>
  <c r="BU85" i="7"/>
  <c r="CC84" i="7"/>
  <c r="BV84" i="7"/>
  <c r="BU84" i="7"/>
  <c r="CC83" i="7"/>
  <c r="BU83" i="7"/>
  <c r="BV83" i="7" s="1"/>
  <c r="CC82" i="7"/>
  <c r="BU82" i="7"/>
  <c r="BV82" i="7" s="1"/>
  <c r="CC81" i="7"/>
  <c r="BU81" i="7"/>
  <c r="BV81" i="7" s="1"/>
  <c r="CC80" i="7"/>
  <c r="BU80" i="7"/>
  <c r="BV80" i="7" s="1"/>
  <c r="CC75" i="7"/>
  <c r="BU75" i="7"/>
  <c r="BV75" i="7" s="1"/>
  <c r="CC74" i="7"/>
  <c r="BU74" i="7"/>
  <c r="BV74" i="7" s="1"/>
  <c r="CC73" i="7"/>
  <c r="BV73" i="7"/>
  <c r="BU73" i="7"/>
  <c r="CC72" i="7"/>
  <c r="BU72" i="7"/>
  <c r="BV72" i="7" s="1"/>
  <c r="CC71" i="7"/>
  <c r="BU71" i="7"/>
  <c r="BV71" i="7" s="1"/>
  <c r="CC70" i="7"/>
  <c r="BU70" i="7"/>
  <c r="BV70" i="7" s="1"/>
  <c r="CC69" i="7"/>
  <c r="BU69" i="7"/>
  <c r="BV69" i="7" s="1"/>
  <c r="CC60" i="7"/>
  <c r="BU60" i="7"/>
  <c r="BV60" i="7" s="1"/>
  <c r="CC59" i="7"/>
  <c r="BV59" i="7"/>
  <c r="BU59" i="7"/>
  <c r="CC58" i="7"/>
  <c r="BU58" i="7"/>
  <c r="BV58" i="7" s="1"/>
  <c r="CC57" i="7"/>
  <c r="BU57" i="7"/>
  <c r="BV57" i="7" s="1"/>
  <c r="CC56" i="7"/>
  <c r="BU56" i="7"/>
  <c r="BV56" i="7" s="1"/>
  <c r="CC55" i="7"/>
  <c r="BU55" i="7"/>
  <c r="BV55" i="7" s="1"/>
  <c r="CC54" i="7"/>
  <c r="BU54" i="7"/>
  <c r="BV54" i="7" s="1"/>
  <c r="CC53" i="7"/>
  <c r="BU53" i="7"/>
  <c r="BV53" i="7" s="1"/>
  <c r="CC52" i="7"/>
  <c r="BU52" i="7"/>
  <c r="BV52" i="7" s="1"/>
  <c r="CC51" i="7"/>
  <c r="BU51" i="7"/>
  <c r="BV51" i="7" s="1"/>
  <c r="CC50" i="7"/>
  <c r="BU50" i="7"/>
  <c r="BV50" i="7" s="1"/>
  <c r="CC49" i="7"/>
  <c r="BU49" i="7"/>
  <c r="BV49" i="7" s="1"/>
  <c r="CC48" i="7"/>
  <c r="BU48" i="7"/>
  <c r="BV48" i="7" s="1"/>
  <c r="CC43" i="7"/>
  <c r="BU43" i="7"/>
  <c r="BV43" i="7" s="1"/>
  <c r="CC42" i="7"/>
  <c r="BU42" i="7"/>
  <c r="BV42" i="7" s="1"/>
  <c r="CC41" i="7"/>
  <c r="BU41" i="7"/>
  <c r="BV41" i="7" s="1"/>
  <c r="CC40" i="7"/>
  <c r="BU40" i="7"/>
  <c r="BV40" i="7" s="1"/>
  <c r="CC39" i="7"/>
  <c r="BU39" i="7"/>
  <c r="BV39" i="7" s="1"/>
  <c r="CC38" i="7"/>
  <c r="BU38" i="7"/>
  <c r="BV38" i="7" s="1"/>
  <c r="CC37" i="7"/>
  <c r="BU37" i="7"/>
  <c r="BV37" i="7" s="1"/>
  <c r="CC32" i="7"/>
  <c r="BV32" i="7"/>
  <c r="BU32" i="7"/>
  <c r="CC31" i="7"/>
  <c r="BV31" i="7"/>
  <c r="BU31" i="7"/>
  <c r="CC30" i="7"/>
  <c r="BV30" i="7"/>
  <c r="BU30" i="7"/>
  <c r="CC29" i="7"/>
  <c r="BU29" i="7"/>
  <c r="BV29" i="7" s="1"/>
  <c r="CC28" i="7"/>
  <c r="BU28" i="7"/>
  <c r="BV28" i="7" s="1"/>
  <c r="CC27" i="7"/>
  <c r="BU27" i="7"/>
  <c r="BV27" i="7" s="1"/>
  <c r="CC26" i="7"/>
  <c r="BU26" i="7"/>
  <c r="BV26" i="7" s="1"/>
  <c r="CC25" i="7"/>
  <c r="BU25" i="7"/>
  <c r="BV25" i="7" s="1"/>
  <c r="CC24" i="7"/>
  <c r="BU24" i="7"/>
  <c r="BV24" i="7" s="1"/>
  <c r="CC23" i="7"/>
  <c r="BU23" i="7"/>
  <c r="BV23" i="7" s="1"/>
  <c r="CC22" i="7"/>
  <c r="BU22" i="7"/>
  <c r="BV22" i="7" s="1"/>
  <c r="CC21" i="7"/>
  <c r="BV21" i="7"/>
  <c r="BU21" i="7"/>
  <c r="CC20" i="7"/>
  <c r="BU20" i="7"/>
  <c r="BV20" i="7" s="1"/>
  <c r="CC19" i="7"/>
  <c r="BU19" i="7"/>
  <c r="BV19" i="7" s="1"/>
  <c r="CC18" i="7"/>
  <c r="BU18" i="7"/>
  <c r="BV18" i="7" s="1"/>
  <c r="CC17" i="7"/>
  <c r="BU17" i="7"/>
  <c r="BV17" i="7" s="1"/>
  <c r="CC16" i="7"/>
  <c r="BU16" i="7"/>
  <c r="BV16" i="7" s="1"/>
  <c r="CC15" i="7"/>
  <c r="BU15" i="7"/>
  <c r="BV15" i="7" s="1"/>
  <c r="CC14" i="7"/>
  <c r="BU14" i="7"/>
  <c r="BV14" i="7" s="1"/>
  <c r="CC13" i="7"/>
  <c r="BU13" i="7"/>
  <c r="BV13" i="7" s="1"/>
  <c r="CC12" i="7"/>
  <c r="BV12" i="7"/>
  <c r="BU12" i="7"/>
  <c r="CC11" i="7"/>
  <c r="Y43" i="5"/>
  <c r="M32" i="8" l="1"/>
  <c r="N32" i="8"/>
  <c r="BS101" i="7"/>
  <c r="BS100" i="7"/>
  <c r="BS99" i="7"/>
  <c r="BS98" i="7"/>
  <c r="BS97" i="7"/>
  <c r="BS96" i="7"/>
  <c r="BS95" i="7"/>
  <c r="BS94" i="7"/>
  <c r="BS93" i="7"/>
  <c r="BS86" i="7"/>
  <c r="BS85" i="7"/>
  <c r="BS84" i="7"/>
  <c r="BS83" i="7"/>
  <c r="BS82" i="7"/>
  <c r="BS81" i="7"/>
  <c r="BS80" i="7"/>
  <c r="BS75" i="7"/>
  <c r="BS74" i="7"/>
  <c r="BS73" i="7"/>
  <c r="BS72" i="7"/>
  <c r="BS71" i="7"/>
  <c r="BS70" i="7"/>
  <c r="BS69" i="7"/>
  <c r="BS60" i="7"/>
  <c r="BS59" i="7"/>
  <c r="BS58" i="7"/>
  <c r="BS57" i="7"/>
  <c r="BS56" i="7"/>
  <c r="BS55" i="7"/>
  <c r="BS54" i="7"/>
  <c r="BS53" i="7"/>
  <c r="BS52" i="7"/>
  <c r="BS51" i="7"/>
  <c r="BS50" i="7"/>
  <c r="BS49" i="7"/>
  <c r="BS48" i="7"/>
  <c r="BS43" i="7"/>
  <c r="BS42" i="7"/>
  <c r="BS41" i="7"/>
  <c r="BS40" i="7"/>
  <c r="BS39" i="7"/>
  <c r="BS38" i="7"/>
  <c r="BS37" i="7"/>
  <c r="BS32" i="7"/>
  <c r="BS31" i="7"/>
  <c r="BS30" i="7"/>
  <c r="BS29" i="7"/>
  <c r="BS28" i="7"/>
  <c r="BS27" i="7"/>
  <c r="BS26" i="7"/>
  <c r="BS25" i="7"/>
  <c r="BS24" i="7"/>
  <c r="BS23" i="7"/>
  <c r="BS22" i="7"/>
  <c r="BS21" i="7"/>
  <c r="BS20" i="7"/>
  <c r="BS19" i="7"/>
  <c r="BS18" i="7"/>
  <c r="BS17" i="7"/>
  <c r="BS16" i="7"/>
  <c r="BS15" i="7"/>
  <c r="BS14" i="7"/>
  <c r="BS13" i="7"/>
  <c r="BS12" i="7"/>
  <c r="BS11" i="7"/>
  <c r="BK101" i="7"/>
  <c r="BL101" i="7" s="1"/>
  <c r="BK100" i="7"/>
  <c r="BL100" i="7" s="1"/>
  <c r="BK99" i="7"/>
  <c r="BL99" i="7" s="1"/>
  <c r="BK98" i="7"/>
  <c r="BL98" i="7" s="1"/>
  <c r="BK97" i="7"/>
  <c r="BL97" i="7" s="1"/>
  <c r="BK96" i="7"/>
  <c r="BL96" i="7" s="1"/>
  <c r="BK95" i="7"/>
  <c r="BL95" i="7" s="1"/>
  <c r="BK94" i="7"/>
  <c r="BL94" i="7" s="1"/>
  <c r="BK93" i="7"/>
  <c r="BL93" i="7" s="1"/>
  <c r="BK86" i="7"/>
  <c r="BL86" i="7" s="1"/>
  <c r="BK85" i="7"/>
  <c r="BL85" i="7" s="1"/>
  <c r="BK84" i="7"/>
  <c r="BL84" i="7" s="1"/>
  <c r="BK83" i="7"/>
  <c r="BL83" i="7" s="1"/>
  <c r="BK82" i="7"/>
  <c r="BL82" i="7" s="1"/>
  <c r="BK81" i="7"/>
  <c r="BL81" i="7" s="1"/>
  <c r="BK80" i="7"/>
  <c r="BL80" i="7" s="1"/>
  <c r="BK75" i="7"/>
  <c r="BL75" i="7" s="1"/>
  <c r="BK74" i="7"/>
  <c r="BL74" i="7" s="1"/>
  <c r="BK73" i="7"/>
  <c r="BL73" i="7" s="1"/>
  <c r="BK72" i="7"/>
  <c r="BL72" i="7" s="1"/>
  <c r="BK71" i="7"/>
  <c r="BL71" i="7" s="1"/>
  <c r="BK70" i="7"/>
  <c r="BL70" i="7" s="1"/>
  <c r="BK69" i="7"/>
  <c r="BL69" i="7" s="1"/>
  <c r="BK60" i="7"/>
  <c r="BL60" i="7" s="1"/>
  <c r="BK59" i="7"/>
  <c r="BL59" i="7" s="1"/>
  <c r="BK58" i="7"/>
  <c r="BL58" i="7" s="1"/>
  <c r="BK57" i="7"/>
  <c r="BL57" i="7" s="1"/>
  <c r="BK56" i="7"/>
  <c r="BL56" i="7" s="1"/>
  <c r="BK55" i="7"/>
  <c r="BL55" i="7" s="1"/>
  <c r="BK54" i="7"/>
  <c r="BL54" i="7" s="1"/>
  <c r="BK53" i="7"/>
  <c r="BL53" i="7" s="1"/>
  <c r="BK52" i="7"/>
  <c r="BL52" i="7" s="1"/>
  <c r="BK51" i="7"/>
  <c r="BL51" i="7" s="1"/>
  <c r="BK50" i="7"/>
  <c r="BL50" i="7" s="1"/>
  <c r="BK49" i="7"/>
  <c r="BL49" i="7" s="1"/>
  <c r="BK48" i="7"/>
  <c r="BL48" i="7" s="1"/>
  <c r="BK43" i="7"/>
  <c r="BL43" i="7" s="1"/>
  <c r="BK42" i="7"/>
  <c r="BL42" i="7" s="1"/>
  <c r="BK41" i="7"/>
  <c r="BL41" i="7" s="1"/>
  <c r="BK40" i="7"/>
  <c r="BL40" i="7" s="1"/>
  <c r="BK39" i="7"/>
  <c r="BL39" i="7" s="1"/>
  <c r="BK38" i="7"/>
  <c r="BL38" i="7" s="1"/>
  <c r="BK37" i="7"/>
  <c r="BL37" i="7" s="1"/>
  <c r="BK32" i="7"/>
  <c r="BL32" i="7" s="1"/>
  <c r="BK31" i="7"/>
  <c r="BL31" i="7" s="1"/>
  <c r="BK30" i="7"/>
  <c r="BL30" i="7" s="1"/>
  <c r="BK29" i="7"/>
  <c r="BL29" i="7" s="1"/>
  <c r="BK28" i="7"/>
  <c r="BL28" i="7" s="1"/>
  <c r="BK27" i="7"/>
  <c r="BL27" i="7" s="1"/>
  <c r="BK26" i="7"/>
  <c r="BL26" i="7" s="1"/>
  <c r="BK25" i="7"/>
  <c r="BL25" i="7" s="1"/>
  <c r="BK24" i="7"/>
  <c r="BL24" i="7" s="1"/>
  <c r="BK23" i="7"/>
  <c r="BL23" i="7" s="1"/>
  <c r="BK22" i="7"/>
  <c r="BL22" i="7" s="1"/>
  <c r="BK21" i="7"/>
  <c r="BL21" i="7" s="1"/>
  <c r="BK20" i="7"/>
  <c r="BL20" i="7" s="1"/>
  <c r="BK19" i="7"/>
  <c r="BL19" i="7" s="1"/>
  <c r="BK18" i="7"/>
  <c r="BL18" i="7" s="1"/>
  <c r="BK17" i="7"/>
  <c r="BL17" i="7" s="1"/>
  <c r="BK16" i="7"/>
  <c r="BL16" i="7" s="1"/>
  <c r="BK15" i="7"/>
  <c r="BL15" i="7" s="1"/>
  <c r="BK14" i="7"/>
  <c r="BL14" i="7" s="1"/>
  <c r="BK13" i="7"/>
  <c r="BL13" i="7" s="1"/>
  <c r="BK12" i="7"/>
  <c r="BL12" i="7" s="1"/>
  <c r="AI33" i="5"/>
  <c r="AE22" i="1" l="1"/>
  <c r="AE18" i="1"/>
  <c r="AJ22" i="1"/>
  <c r="AJ18" i="1"/>
  <c r="AO22" i="1"/>
  <c r="AO18" i="1"/>
  <c r="AO101" i="7" l="1"/>
  <c r="AO100" i="7"/>
  <c r="AO99" i="7"/>
  <c r="AO98" i="7"/>
  <c r="AO97" i="7"/>
  <c r="AO96" i="7"/>
  <c r="AO95" i="7"/>
  <c r="AO94" i="7"/>
  <c r="AO93" i="7"/>
  <c r="AO86" i="7"/>
  <c r="AO85" i="7"/>
  <c r="AO84" i="7"/>
  <c r="AO83" i="7"/>
  <c r="AO82" i="7"/>
  <c r="AO81" i="7"/>
  <c r="AO80" i="7"/>
  <c r="AO75" i="7"/>
  <c r="AO74" i="7"/>
  <c r="AO73" i="7"/>
  <c r="AO72" i="7"/>
  <c r="AO71" i="7"/>
  <c r="AO70" i="7"/>
  <c r="AO69" i="7"/>
  <c r="AO60" i="7"/>
  <c r="AO59" i="7"/>
  <c r="AO58" i="7"/>
  <c r="AO57" i="7"/>
  <c r="AO56" i="7"/>
  <c r="AO55" i="7"/>
  <c r="AO54" i="7"/>
  <c r="AO53" i="7"/>
  <c r="AO52" i="7"/>
  <c r="AO51" i="7"/>
  <c r="AO50" i="7"/>
  <c r="AO49" i="7"/>
  <c r="AO48" i="7"/>
  <c r="AO43" i="7"/>
  <c r="AO42" i="7"/>
  <c r="AO41" i="7"/>
  <c r="AO40" i="7"/>
  <c r="AO39" i="7"/>
  <c r="AO38" i="7"/>
  <c r="AO37" i="7"/>
  <c r="AO32" i="7"/>
  <c r="AO31" i="7"/>
  <c r="AO30" i="7"/>
  <c r="AO29" i="7"/>
  <c r="AO28" i="7"/>
  <c r="AO27" i="7"/>
  <c r="AO26" i="7"/>
  <c r="AO25" i="7"/>
  <c r="AO24" i="7"/>
  <c r="AO23" i="7"/>
  <c r="AO22" i="7"/>
  <c r="AO21" i="7"/>
  <c r="AO20" i="7"/>
  <c r="AO19" i="7"/>
  <c r="AO18" i="7"/>
  <c r="AO17" i="7"/>
  <c r="AO16" i="7"/>
  <c r="AO15" i="7"/>
  <c r="AO14" i="7"/>
  <c r="AO13" i="7"/>
  <c r="AO12" i="7"/>
  <c r="AO11" i="7"/>
  <c r="AE101" i="7"/>
  <c r="AE100" i="7"/>
  <c r="AE99" i="7"/>
  <c r="AE98" i="7"/>
  <c r="AE97" i="7"/>
  <c r="AE96" i="7"/>
  <c r="AE95" i="7"/>
  <c r="AE94" i="7"/>
  <c r="AE93" i="7"/>
  <c r="AE86" i="7"/>
  <c r="AE85" i="7"/>
  <c r="AE84" i="7"/>
  <c r="AE83" i="7"/>
  <c r="AE82" i="7"/>
  <c r="AE81" i="7"/>
  <c r="AE80" i="7"/>
  <c r="AE75" i="7"/>
  <c r="AE74" i="7"/>
  <c r="AE73" i="7"/>
  <c r="AE72" i="7"/>
  <c r="AE71" i="7"/>
  <c r="AE70" i="7"/>
  <c r="AE69" i="7"/>
  <c r="AE60" i="7"/>
  <c r="AE59" i="7"/>
  <c r="AE58" i="7"/>
  <c r="AE57" i="7"/>
  <c r="AE56" i="7"/>
  <c r="AE55" i="7"/>
  <c r="AE54" i="7"/>
  <c r="AE53" i="7"/>
  <c r="AE52" i="7"/>
  <c r="AE51" i="7"/>
  <c r="AE50" i="7"/>
  <c r="AE49" i="7"/>
  <c r="AE48" i="7"/>
  <c r="AE43" i="7"/>
  <c r="AE42" i="7"/>
  <c r="AE41" i="7"/>
  <c r="AE40" i="7"/>
  <c r="AE39" i="7"/>
  <c r="AE38" i="7"/>
  <c r="AE37" i="7"/>
  <c r="AE32" i="7"/>
  <c r="AE31" i="7"/>
  <c r="AE30" i="7"/>
  <c r="AE29" i="7"/>
  <c r="AE28" i="7"/>
  <c r="AE27" i="7"/>
  <c r="AE26" i="7"/>
  <c r="AE25" i="7"/>
  <c r="AE24" i="7"/>
  <c r="AE23" i="7"/>
  <c r="AE22" i="7"/>
  <c r="AE21" i="7"/>
  <c r="AE20" i="7"/>
  <c r="AE19" i="7"/>
  <c r="AE18" i="7"/>
  <c r="AE17" i="7"/>
  <c r="AE16" i="7"/>
  <c r="AE15" i="7"/>
  <c r="AE14" i="7"/>
  <c r="AE13" i="7"/>
  <c r="AE12" i="7"/>
  <c r="AE11" i="7"/>
  <c r="U101" i="7"/>
  <c r="U100" i="7"/>
  <c r="U99" i="7"/>
  <c r="U98" i="7"/>
  <c r="U97" i="7"/>
  <c r="U96" i="7"/>
  <c r="U95" i="7"/>
  <c r="U94" i="7"/>
  <c r="U93" i="7"/>
  <c r="U86" i="7"/>
  <c r="U85" i="7"/>
  <c r="U84" i="7"/>
  <c r="U83" i="7"/>
  <c r="U82" i="7"/>
  <c r="U81" i="7"/>
  <c r="U80" i="7"/>
  <c r="U75" i="7"/>
  <c r="U74" i="7"/>
  <c r="U73" i="7"/>
  <c r="U72" i="7"/>
  <c r="U71" i="7"/>
  <c r="U70" i="7"/>
  <c r="U69" i="7"/>
  <c r="U60" i="7"/>
  <c r="U59" i="7"/>
  <c r="U58" i="7"/>
  <c r="U57" i="7"/>
  <c r="U56" i="7"/>
  <c r="U55" i="7"/>
  <c r="U54" i="7"/>
  <c r="U53" i="7"/>
  <c r="U52" i="7"/>
  <c r="U51" i="7"/>
  <c r="U50" i="7"/>
  <c r="U49" i="7"/>
  <c r="U48" i="7"/>
  <c r="U43" i="7"/>
  <c r="U42" i="7"/>
  <c r="U41" i="7"/>
  <c r="U40" i="7"/>
  <c r="U39" i="7"/>
  <c r="U38" i="7"/>
  <c r="U37" i="7"/>
  <c r="U32" i="7"/>
  <c r="U31" i="7"/>
  <c r="U30" i="7"/>
  <c r="U29" i="7"/>
  <c r="U28" i="7"/>
  <c r="U27" i="7"/>
  <c r="U26" i="7"/>
  <c r="U25" i="7"/>
  <c r="U24" i="7"/>
  <c r="U23" i="7"/>
  <c r="U22" i="7"/>
  <c r="U21" i="7"/>
  <c r="U20" i="7"/>
  <c r="U19" i="7"/>
  <c r="U18" i="7"/>
  <c r="U17" i="7"/>
  <c r="U16" i="7"/>
  <c r="U15" i="7"/>
  <c r="U14" i="7"/>
  <c r="U13" i="7"/>
  <c r="U12" i="7"/>
  <c r="U11" i="7"/>
  <c r="K101" i="7"/>
  <c r="K100" i="7"/>
  <c r="K99" i="7"/>
  <c r="K98" i="7"/>
  <c r="K97" i="7"/>
  <c r="K96" i="7"/>
  <c r="K95" i="7"/>
  <c r="K94" i="7"/>
  <c r="K93" i="7"/>
  <c r="K86" i="7"/>
  <c r="K85" i="7"/>
  <c r="K84" i="7"/>
  <c r="K83" i="7"/>
  <c r="K82" i="7"/>
  <c r="K81" i="7"/>
  <c r="K80" i="7"/>
  <c r="K75" i="7"/>
  <c r="K74" i="7"/>
  <c r="K73" i="7"/>
  <c r="K72" i="7"/>
  <c r="K71" i="7"/>
  <c r="K70" i="7"/>
  <c r="K69" i="7"/>
  <c r="K60" i="7"/>
  <c r="K59" i="7"/>
  <c r="K58" i="7"/>
  <c r="K57" i="7"/>
  <c r="K56" i="7"/>
  <c r="K55" i="7"/>
  <c r="K54" i="7"/>
  <c r="K53" i="7"/>
  <c r="K52" i="7"/>
  <c r="K51" i="7"/>
  <c r="K50" i="7"/>
  <c r="K49" i="7"/>
  <c r="K48" i="7"/>
  <c r="K43" i="7"/>
  <c r="K42" i="7"/>
  <c r="K41" i="7"/>
  <c r="K40" i="7"/>
  <c r="K39" i="7"/>
  <c r="K38" i="7"/>
  <c r="K37" i="7"/>
  <c r="K32" i="7"/>
  <c r="K31" i="7"/>
  <c r="K30" i="7"/>
  <c r="K29" i="7"/>
  <c r="K28" i="7"/>
  <c r="K27" i="7"/>
  <c r="K26" i="7"/>
  <c r="K25" i="7"/>
  <c r="K24" i="7"/>
  <c r="K23" i="7"/>
  <c r="K22" i="7"/>
  <c r="K21" i="7"/>
  <c r="K20" i="7"/>
  <c r="K19" i="7"/>
  <c r="K18" i="7"/>
  <c r="K17" i="7"/>
  <c r="K16" i="7"/>
  <c r="K15" i="7"/>
  <c r="K14" i="7"/>
  <c r="K13" i="7"/>
  <c r="K12" i="7"/>
  <c r="K11" i="7"/>
  <c r="AY101" i="7"/>
  <c r="AY100" i="7"/>
  <c r="AY99" i="7"/>
  <c r="AY98" i="7"/>
  <c r="AY97" i="7"/>
  <c r="AY96" i="7"/>
  <c r="AY95" i="7"/>
  <c r="AY94" i="7"/>
  <c r="AY93" i="7"/>
  <c r="AY86" i="7"/>
  <c r="AY85" i="7"/>
  <c r="AY84" i="7"/>
  <c r="AY83" i="7"/>
  <c r="AY82" i="7"/>
  <c r="AY81" i="7"/>
  <c r="AY80" i="7"/>
  <c r="AY75" i="7"/>
  <c r="AY74" i="7"/>
  <c r="AY73" i="7"/>
  <c r="AY72" i="7"/>
  <c r="AY71" i="7"/>
  <c r="AY70" i="7"/>
  <c r="AY69" i="7"/>
  <c r="AY60" i="7"/>
  <c r="AY59" i="7"/>
  <c r="AY58" i="7"/>
  <c r="AY57" i="7"/>
  <c r="AY56" i="7"/>
  <c r="AY55" i="7"/>
  <c r="AY54" i="7"/>
  <c r="AY53" i="7"/>
  <c r="AY52" i="7"/>
  <c r="AY51" i="7"/>
  <c r="AY50" i="7"/>
  <c r="AY49" i="7"/>
  <c r="AY48" i="7"/>
  <c r="AY43" i="7"/>
  <c r="AY42" i="7"/>
  <c r="AY41" i="7"/>
  <c r="AY40" i="7"/>
  <c r="AY39" i="7"/>
  <c r="AY38" i="7"/>
  <c r="AY37" i="7"/>
  <c r="AY32" i="7"/>
  <c r="AY31" i="7"/>
  <c r="AY30" i="7"/>
  <c r="AY29" i="7"/>
  <c r="AY28" i="7"/>
  <c r="AY27" i="7"/>
  <c r="AY26" i="7"/>
  <c r="AY25" i="7"/>
  <c r="AY24" i="7"/>
  <c r="AY23" i="7"/>
  <c r="AY22" i="7"/>
  <c r="AY21" i="7"/>
  <c r="AY20" i="7"/>
  <c r="AY19" i="7"/>
  <c r="AY18" i="7"/>
  <c r="AY17" i="7"/>
  <c r="AY16" i="7"/>
  <c r="AY15" i="7"/>
  <c r="AY14" i="7"/>
  <c r="AY13" i="7"/>
  <c r="AY12" i="7"/>
  <c r="AY11" i="7"/>
  <c r="K88" i="7" l="1"/>
  <c r="AO103" i="7"/>
  <c r="AY88" i="7"/>
  <c r="AY77" i="7"/>
  <c r="AE62" i="7"/>
  <c r="AE77" i="7"/>
  <c r="AO77" i="7"/>
  <c r="AY45" i="7"/>
  <c r="AE88" i="7"/>
  <c r="K45" i="7"/>
  <c r="K103" i="7"/>
  <c r="AO62" i="7"/>
  <c r="K62" i="7"/>
  <c r="U62" i="7"/>
  <c r="AO88" i="7"/>
  <c r="AO90" i="7" s="1"/>
  <c r="K34" i="7"/>
  <c r="U45" i="7"/>
  <c r="U103" i="7"/>
  <c r="K77" i="7"/>
  <c r="AY103" i="7"/>
  <c r="AY62" i="7"/>
  <c r="U34" i="7"/>
  <c r="AE45" i="7"/>
  <c r="AE103" i="7"/>
  <c r="AO45" i="7"/>
  <c r="U88" i="7"/>
  <c r="U77" i="7"/>
  <c r="AY34" i="7"/>
  <c r="AE34" i="7"/>
  <c r="AO34" i="7"/>
  <c r="L45" i="8"/>
  <c r="L30" i="8"/>
  <c r="L21" i="8"/>
  <c r="L10" i="8"/>
  <c r="L13" i="8" s="1"/>
  <c r="AY90" i="7" l="1"/>
  <c r="K90" i="7"/>
  <c r="AO64" i="7"/>
  <c r="AO105" i="7" s="1"/>
  <c r="AE64" i="7"/>
  <c r="AY64" i="7"/>
  <c r="K64" i="7"/>
  <c r="U90" i="7"/>
  <c r="AE90" i="7"/>
  <c r="U64" i="7"/>
  <c r="L32" i="8"/>
  <c r="BI101" i="7"/>
  <c r="BI100" i="7"/>
  <c r="BI99" i="7"/>
  <c r="BI98" i="7"/>
  <c r="BI97" i="7"/>
  <c r="BI96" i="7"/>
  <c r="BI95" i="7"/>
  <c r="BI94" i="7"/>
  <c r="BI93" i="7"/>
  <c r="BI86" i="7"/>
  <c r="BI85" i="7"/>
  <c r="BI84" i="7"/>
  <c r="BI83" i="7"/>
  <c r="BI82" i="7"/>
  <c r="BI81" i="7"/>
  <c r="BI80" i="7"/>
  <c r="BI75" i="7"/>
  <c r="BI74" i="7"/>
  <c r="BI73" i="7"/>
  <c r="BI72" i="7"/>
  <c r="BI71" i="7"/>
  <c r="BI70" i="7"/>
  <c r="BI69" i="7"/>
  <c r="BI60" i="7"/>
  <c r="BI59" i="7"/>
  <c r="BI58" i="7"/>
  <c r="BI57" i="7"/>
  <c r="BI56" i="7"/>
  <c r="BI55" i="7"/>
  <c r="BI54" i="7"/>
  <c r="BI53" i="7"/>
  <c r="BI52" i="7"/>
  <c r="BI51" i="7"/>
  <c r="BI50" i="7"/>
  <c r="BI49" i="7"/>
  <c r="BI48" i="7"/>
  <c r="BI43" i="7"/>
  <c r="BI42" i="7"/>
  <c r="BI41" i="7"/>
  <c r="BI40" i="7"/>
  <c r="BI39" i="7"/>
  <c r="BI38" i="7"/>
  <c r="BI37" i="7"/>
  <c r="BI12" i="7"/>
  <c r="BI13" i="7"/>
  <c r="BI14" i="7"/>
  <c r="BI15" i="7"/>
  <c r="BI16" i="7"/>
  <c r="BI17" i="7"/>
  <c r="BI18" i="7"/>
  <c r="BI19" i="7"/>
  <c r="BI20" i="7"/>
  <c r="BI21" i="7"/>
  <c r="BI22" i="7"/>
  <c r="BI23" i="7"/>
  <c r="BI24" i="7"/>
  <c r="BI25" i="7"/>
  <c r="BI26" i="7"/>
  <c r="BI27" i="7"/>
  <c r="BI28" i="7"/>
  <c r="BI29" i="7"/>
  <c r="BI30" i="7"/>
  <c r="BI31" i="7"/>
  <c r="BI32" i="7"/>
  <c r="BI11" i="7"/>
  <c r="AE105" i="7" l="1"/>
  <c r="K105" i="7"/>
  <c r="AY105" i="7"/>
  <c r="U105" i="7"/>
  <c r="K45" i="8"/>
  <c r="K30" i="8"/>
  <c r="K21" i="8"/>
  <c r="K10" i="8"/>
  <c r="K13" i="8" s="1"/>
  <c r="BA72" i="7"/>
  <c r="BB72" i="7" s="1"/>
  <c r="AQ72" i="7"/>
  <c r="AR72" i="7" s="1"/>
  <c r="AG72" i="7"/>
  <c r="AH72" i="7" s="1"/>
  <c r="W72" i="7"/>
  <c r="X72" i="7" s="1"/>
  <c r="M72" i="7"/>
  <c r="N72" i="7" s="1"/>
  <c r="C72" i="7"/>
  <c r="D72" i="7" s="1"/>
  <c r="BA71" i="7"/>
  <c r="BB71" i="7" s="1"/>
  <c r="AQ71" i="7"/>
  <c r="AR71" i="7" s="1"/>
  <c r="AG71" i="7"/>
  <c r="AH71" i="7" s="1"/>
  <c r="W71" i="7"/>
  <c r="X71" i="7" s="1"/>
  <c r="M71" i="7"/>
  <c r="N71" i="7" s="1"/>
  <c r="C71" i="7"/>
  <c r="D71" i="7" s="1"/>
  <c r="BA40" i="7"/>
  <c r="BB40" i="7" s="1"/>
  <c r="AQ40" i="7"/>
  <c r="AR40" i="7" s="1"/>
  <c r="AG40" i="7"/>
  <c r="AH40" i="7" s="1"/>
  <c r="W40" i="7"/>
  <c r="X40" i="7" s="1"/>
  <c r="M40" i="7"/>
  <c r="N40" i="7" s="1"/>
  <c r="C40" i="7"/>
  <c r="D40" i="7" s="1"/>
  <c r="BA39" i="7"/>
  <c r="BB39" i="7" s="1"/>
  <c r="AQ39" i="7"/>
  <c r="AR39" i="7" s="1"/>
  <c r="AG39" i="7"/>
  <c r="AH39" i="7" s="1"/>
  <c r="W39" i="7"/>
  <c r="X39" i="7" s="1"/>
  <c r="M39" i="7"/>
  <c r="N39" i="7" s="1"/>
  <c r="C39" i="7"/>
  <c r="D39" i="7" s="1"/>
  <c r="BA57" i="7"/>
  <c r="BB57" i="7" s="1"/>
  <c r="AQ57" i="7"/>
  <c r="AR57" i="7" s="1"/>
  <c r="AG57" i="7"/>
  <c r="AH57" i="7" s="1"/>
  <c r="W57" i="7"/>
  <c r="X57" i="7" s="1"/>
  <c r="M57" i="7"/>
  <c r="N57" i="7" s="1"/>
  <c r="C57" i="7"/>
  <c r="D57" i="7" s="1"/>
  <c r="BA56" i="7"/>
  <c r="BB56" i="7" s="1"/>
  <c r="AQ56" i="7"/>
  <c r="AR56" i="7" s="1"/>
  <c r="AG56" i="7"/>
  <c r="AH56" i="7" s="1"/>
  <c r="W56" i="7"/>
  <c r="X56" i="7" s="1"/>
  <c r="M56" i="7"/>
  <c r="N56" i="7" s="1"/>
  <c r="C56" i="7"/>
  <c r="D56" i="7" s="1"/>
  <c r="BA83" i="7"/>
  <c r="BB83" i="7" s="1"/>
  <c r="AQ83" i="7"/>
  <c r="AR83" i="7" s="1"/>
  <c r="AG83" i="7"/>
  <c r="AH83" i="7" s="1"/>
  <c r="W83" i="7"/>
  <c r="X83" i="7" s="1"/>
  <c r="M83" i="7"/>
  <c r="N83" i="7" s="1"/>
  <c r="C83" i="7"/>
  <c r="D83" i="7" s="1"/>
  <c r="BA82" i="7"/>
  <c r="BB82" i="7" s="1"/>
  <c r="AQ82" i="7"/>
  <c r="AR82" i="7" s="1"/>
  <c r="AG82" i="7"/>
  <c r="AH82" i="7" s="1"/>
  <c r="W82" i="7"/>
  <c r="X82" i="7" s="1"/>
  <c r="M82" i="7"/>
  <c r="N82" i="7" s="1"/>
  <c r="C82" i="7"/>
  <c r="D82" i="7" s="1"/>
  <c r="BA98" i="7"/>
  <c r="BB98" i="7" s="1"/>
  <c r="AQ98" i="7"/>
  <c r="AR98" i="7" s="1"/>
  <c r="AG98" i="7"/>
  <c r="AH98" i="7" s="1"/>
  <c r="W98" i="7"/>
  <c r="X98" i="7" s="1"/>
  <c r="M98" i="7"/>
  <c r="N98" i="7" s="1"/>
  <c r="C98" i="7"/>
  <c r="D98" i="7" s="1"/>
  <c r="BA97" i="7"/>
  <c r="BB97" i="7" s="1"/>
  <c r="AQ97" i="7"/>
  <c r="AR97" i="7" s="1"/>
  <c r="AG97" i="7"/>
  <c r="AH97" i="7" s="1"/>
  <c r="W97" i="7"/>
  <c r="X97" i="7" s="1"/>
  <c r="M97" i="7"/>
  <c r="N97" i="7" s="1"/>
  <c r="C97" i="7"/>
  <c r="D97" i="7" s="1"/>
  <c r="AI26" i="5"/>
  <c r="AJ26" i="5"/>
  <c r="AK26" i="5"/>
  <c r="BF9" i="1"/>
  <c r="BA9" i="1"/>
  <c r="AV9" i="1"/>
  <c r="AT9" i="1"/>
  <c r="AS9" i="1"/>
  <c r="AR9" i="1"/>
  <c r="AU8" i="1"/>
  <c r="AU7" i="1"/>
  <c r="BA32" i="7"/>
  <c r="BB32" i="7" s="1"/>
  <c r="AQ32" i="7"/>
  <c r="AR32" i="7" s="1"/>
  <c r="AG32" i="7"/>
  <c r="AH32" i="7" s="1"/>
  <c r="W32" i="7"/>
  <c r="X32" i="7" s="1"/>
  <c r="M32" i="7"/>
  <c r="N32" i="7" s="1"/>
  <c r="C32" i="7"/>
  <c r="D32" i="7" s="1"/>
  <c r="BA31" i="7"/>
  <c r="BB31" i="7" s="1"/>
  <c r="AQ31" i="7"/>
  <c r="AR31" i="7" s="1"/>
  <c r="AG31" i="7"/>
  <c r="AH31" i="7" s="1"/>
  <c r="W31" i="7"/>
  <c r="X31" i="7" s="1"/>
  <c r="M31" i="7"/>
  <c r="N31" i="7" s="1"/>
  <c r="C31" i="7"/>
  <c r="D31" i="7" s="1"/>
  <c r="BA30" i="7"/>
  <c r="BB30" i="7" s="1"/>
  <c r="AQ30" i="7"/>
  <c r="AR30" i="7" s="1"/>
  <c r="AG30" i="7"/>
  <c r="AH30" i="7" s="1"/>
  <c r="W30" i="7"/>
  <c r="X30" i="7" s="1"/>
  <c r="M30" i="7"/>
  <c r="N30" i="7" s="1"/>
  <c r="C30" i="7"/>
  <c r="D30" i="7" s="1"/>
  <c r="BA29" i="7"/>
  <c r="BB29" i="7" s="1"/>
  <c r="AQ29" i="7"/>
  <c r="AR29" i="7" s="1"/>
  <c r="AG29" i="7"/>
  <c r="AH29" i="7" s="1"/>
  <c r="W29" i="7"/>
  <c r="X29" i="7" s="1"/>
  <c r="M29" i="7"/>
  <c r="N29" i="7" s="1"/>
  <c r="C29" i="7"/>
  <c r="D29" i="7" s="1"/>
  <c r="BA28" i="7"/>
  <c r="BB28" i="7" s="1"/>
  <c r="AQ28" i="7"/>
  <c r="AR28" i="7" s="1"/>
  <c r="AG28" i="7"/>
  <c r="AH28" i="7" s="1"/>
  <c r="W28" i="7"/>
  <c r="X28" i="7" s="1"/>
  <c r="M28" i="7"/>
  <c r="N28" i="7" s="1"/>
  <c r="C28" i="7"/>
  <c r="D28" i="7" s="1"/>
  <c r="BA27" i="7"/>
  <c r="BB27" i="7" s="1"/>
  <c r="AQ27" i="7"/>
  <c r="AR27" i="7" s="1"/>
  <c r="AG27" i="7"/>
  <c r="AH27" i="7" s="1"/>
  <c r="W27" i="7"/>
  <c r="X27" i="7" s="1"/>
  <c r="M27" i="7"/>
  <c r="N27" i="7" s="1"/>
  <c r="C27" i="7"/>
  <c r="D27" i="7" s="1"/>
  <c r="BA26" i="7"/>
  <c r="BB26" i="7" s="1"/>
  <c r="AQ26" i="7"/>
  <c r="AR26" i="7" s="1"/>
  <c r="AG26" i="7"/>
  <c r="AH26" i="7" s="1"/>
  <c r="W26" i="7"/>
  <c r="X26" i="7" s="1"/>
  <c r="M26" i="7"/>
  <c r="N26" i="7" s="1"/>
  <c r="C26" i="7"/>
  <c r="D26" i="7" s="1"/>
  <c r="BA25" i="7"/>
  <c r="BB25" i="7" s="1"/>
  <c r="AQ25" i="7"/>
  <c r="AR25" i="7" s="1"/>
  <c r="AG25" i="7"/>
  <c r="AH25" i="7" s="1"/>
  <c r="W25" i="7"/>
  <c r="X25" i="7" s="1"/>
  <c r="M25" i="7"/>
  <c r="N25" i="7" s="1"/>
  <c r="C25" i="7"/>
  <c r="D25" i="7" s="1"/>
  <c r="BA24" i="7"/>
  <c r="BB24" i="7" s="1"/>
  <c r="AQ24" i="7"/>
  <c r="AR24" i="7" s="1"/>
  <c r="AG24" i="7"/>
  <c r="AH24" i="7" s="1"/>
  <c r="W24" i="7"/>
  <c r="X24" i="7" s="1"/>
  <c r="M24" i="7"/>
  <c r="N24" i="7" s="1"/>
  <c r="C24" i="7"/>
  <c r="D24" i="7" s="1"/>
  <c r="AQ9" i="1"/>
  <c r="AL9" i="1"/>
  <c r="AG9" i="1"/>
  <c r="AB9" i="1"/>
  <c r="W9" i="1"/>
  <c r="R9" i="1"/>
  <c r="M9" i="1"/>
  <c r="H9" i="1"/>
  <c r="AU9" i="1" l="1"/>
  <c r="K32" i="8"/>
  <c r="CC77" i="7"/>
  <c r="BI103" i="7"/>
  <c r="BI45" i="7"/>
  <c r="BS77" i="7"/>
  <c r="BS88" i="7"/>
  <c r="CC88" i="7"/>
  <c r="CC62" i="7"/>
  <c r="BS45" i="7"/>
  <c r="BI62" i="7"/>
  <c r="CC45" i="7"/>
  <c r="BI88" i="7"/>
  <c r="CC34" i="7"/>
  <c r="CC103" i="7"/>
  <c r="BS103" i="7"/>
  <c r="BI77" i="7"/>
  <c r="BS62" i="7"/>
  <c r="BS34" i="7"/>
  <c r="BI34" i="7"/>
  <c r="CC90" i="7" l="1"/>
  <c r="AF118" i="7"/>
  <c r="BS90" i="7"/>
  <c r="B118" i="7"/>
  <c r="BI64" i="7"/>
  <c r="AP118" i="7"/>
  <c r="BS64" i="7"/>
  <c r="CC64" i="7"/>
  <c r="BI90" i="7"/>
  <c r="CC105" i="7" l="1"/>
  <c r="BT118" i="7" s="1"/>
  <c r="V118" i="7"/>
  <c r="L118" i="7"/>
  <c r="BI105" i="7"/>
  <c r="AZ118" i="7" s="1"/>
  <c r="BS105" i="7"/>
  <c r="BJ118" i="7" s="1"/>
  <c r="AC26" i="5" l="1"/>
  <c r="AD26" i="5"/>
  <c r="AE26" i="5"/>
  <c r="AF26" i="5"/>
  <c r="AG26" i="5"/>
  <c r="AH26" i="5"/>
  <c r="AB26" i="5"/>
  <c r="BT115" i="7" l="1"/>
  <c r="BT113" i="7"/>
  <c r="BT109" i="7"/>
  <c r="BU109" i="7" s="1"/>
  <c r="CB103" i="7"/>
  <c r="CA103" i="7"/>
  <c r="BZ103" i="7"/>
  <c r="BY103" i="7"/>
  <c r="BX103" i="7"/>
  <c r="BW103" i="7"/>
  <c r="BT103" i="7"/>
  <c r="CB88" i="7"/>
  <c r="CA88" i="7"/>
  <c r="BZ88" i="7"/>
  <c r="BY88" i="7"/>
  <c r="BX88" i="7"/>
  <c r="BW88" i="7"/>
  <c r="BT88" i="7"/>
  <c r="CB77" i="7"/>
  <c r="CA77" i="7"/>
  <c r="BZ77" i="7"/>
  <c r="BY77" i="7"/>
  <c r="BX77" i="7"/>
  <c r="BW77" i="7"/>
  <c r="BT77" i="7"/>
  <c r="CB62" i="7"/>
  <c r="CA62" i="7"/>
  <c r="BZ62" i="7"/>
  <c r="BY62" i="7"/>
  <c r="BX62" i="7"/>
  <c r="BW62" i="7"/>
  <c r="BT62" i="7"/>
  <c r="CB45" i="7"/>
  <c r="CA45" i="7"/>
  <c r="BZ45" i="7"/>
  <c r="BY45" i="7"/>
  <c r="BX45" i="7"/>
  <c r="BW45" i="7"/>
  <c r="BT45" i="7"/>
  <c r="CB34" i="7"/>
  <c r="CA34" i="7"/>
  <c r="BZ34" i="7"/>
  <c r="BY34" i="7"/>
  <c r="BX34" i="7"/>
  <c r="BW34" i="7"/>
  <c r="BT34" i="7"/>
  <c r="BU11" i="7"/>
  <c r="BJ115" i="7"/>
  <c r="BJ113" i="7"/>
  <c r="BJ109" i="7"/>
  <c r="BK109" i="7" s="1"/>
  <c r="BR103" i="7"/>
  <c r="BQ103" i="7"/>
  <c r="BP103" i="7"/>
  <c r="BO103" i="7"/>
  <c r="BN103" i="7"/>
  <c r="BM103" i="7"/>
  <c r="BJ103" i="7"/>
  <c r="BR88" i="7"/>
  <c r="BQ88" i="7"/>
  <c r="BP88" i="7"/>
  <c r="BO88" i="7"/>
  <c r="BN88" i="7"/>
  <c r="BM88" i="7"/>
  <c r="BJ88" i="7"/>
  <c r="BR77" i="7"/>
  <c r="BQ77" i="7"/>
  <c r="BP77" i="7"/>
  <c r="BO77" i="7"/>
  <c r="BN77" i="7"/>
  <c r="BM77" i="7"/>
  <c r="BJ77" i="7"/>
  <c r="BR62" i="7"/>
  <c r="BQ62" i="7"/>
  <c r="BP62" i="7"/>
  <c r="BO62" i="7"/>
  <c r="BN62" i="7"/>
  <c r="BM62" i="7"/>
  <c r="BJ62" i="7"/>
  <c r="BR45" i="7"/>
  <c r="BQ45" i="7"/>
  <c r="BP45" i="7"/>
  <c r="BO45" i="7"/>
  <c r="BN45" i="7"/>
  <c r="BM45" i="7"/>
  <c r="BJ45" i="7"/>
  <c r="BR34" i="7"/>
  <c r="BQ34" i="7"/>
  <c r="BP34" i="7"/>
  <c r="BO34" i="7"/>
  <c r="BN34" i="7"/>
  <c r="BM34" i="7"/>
  <c r="BJ34" i="7"/>
  <c r="BK11" i="7"/>
  <c r="AZ115" i="7"/>
  <c r="AZ113" i="7"/>
  <c r="AZ109" i="7"/>
  <c r="BA109" i="7" s="1"/>
  <c r="BH103" i="7"/>
  <c r="BG103" i="7"/>
  <c r="BF103" i="7"/>
  <c r="BE103" i="7"/>
  <c r="BD103" i="7"/>
  <c r="BC103" i="7"/>
  <c r="AZ103" i="7"/>
  <c r="BA101" i="7"/>
  <c r="BB101" i="7" s="1"/>
  <c r="BA100" i="7"/>
  <c r="BB100" i="7" s="1"/>
  <c r="BA99" i="7"/>
  <c r="BB99" i="7" s="1"/>
  <c r="BA96" i="7"/>
  <c r="BB96" i="7" s="1"/>
  <c r="BA95" i="7"/>
  <c r="BB95" i="7" s="1"/>
  <c r="BA94" i="7"/>
  <c r="BB94" i="7" s="1"/>
  <c r="BA93" i="7"/>
  <c r="BB93" i="7" s="1"/>
  <c r="BH88" i="7"/>
  <c r="BG88" i="7"/>
  <c r="BF88" i="7"/>
  <c r="BE88" i="7"/>
  <c r="BD88" i="7"/>
  <c r="BC88" i="7"/>
  <c r="AZ88" i="7"/>
  <c r="BA86" i="7"/>
  <c r="BB86" i="7" s="1"/>
  <c r="BA85" i="7"/>
  <c r="BB85" i="7" s="1"/>
  <c r="BA84" i="7"/>
  <c r="BB84" i="7" s="1"/>
  <c r="BA81" i="7"/>
  <c r="BB81" i="7" s="1"/>
  <c r="BA80" i="7"/>
  <c r="BB80" i="7" s="1"/>
  <c r="BH77" i="7"/>
  <c r="BG77" i="7"/>
  <c r="BF77" i="7"/>
  <c r="BE77" i="7"/>
  <c r="BD77" i="7"/>
  <c r="BC77" i="7"/>
  <c r="AZ77" i="7"/>
  <c r="BA75" i="7"/>
  <c r="BB75" i="7" s="1"/>
  <c r="BA74" i="7"/>
  <c r="BB74" i="7" s="1"/>
  <c r="BA73" i="7"/>
  <c r="BB73" i="7" s="1"/>
  <c r="BA70" i="7"/>
  <c r="BA69" i="7"/>
  <c r="BB69" i="7" s="1"/>
  <c r="BH62" i="7"/>
  <c r="BG62" i="7"/>
  <c r="BF62" i="7"/>
  <c r="BE62" i="7"/>
  <c r="BD62" i="7"/>
  <c r="BC62" i="7"/>
  <c r="AZ62" i="7"/>
  <c r="BA60" i="7"/>
  <c r="BB60" i="7" s="1"/>
  <c r="BA59" i="7"/>
  <c r="BB59" i="7" s="1"/>
  <c r="BA58" i="7"/>
  <c r="BB58" i="7" s="1"/>
  <c r="BA55" i="7"/>
  <c r="BB55" i="7" s="1"/>
  <c r="BA54" i="7"/>
  <c r="BB54" i="7" s="1"/>
  <c r="BA53" i="7"/>
  <c r="BB53" i="7" s="1"/>
  <c r="BA52" i="7"/>
  <c r="BB52" i="7" s="1"/>
  <c r="BA51" i="7"/>
  <c r="BB51" i="7" s="1"/>
  <c r="BA50" i="7"/>
  <c r="BB50" i="7" s="1"/>
  <c r="BA49" i="7"/>
  <c r="BB49" i="7" s="1"/>
  <c r="BA48" i="7"/>
  <c r="BB48" i="7" s="1"/>
  <c r="BH45" i="7"/>
  <c r="BG45" i="7"/>
  <c r="BF45" i="7"/>
  <c r="BE45" i="7"/>
  <c r="BD45" i="7"/>
  <c r="BC45" i="7"/>
  <c r="AZ45" i="7"/>
  <c r="BA43" i="7"/>
  <c r="BB43" i="7" s="1"/>
  <c r="BA42" i="7"/>
  <c r="BB42" i="7" s="1"/>
  <c r="BA41" i="7"/>
  <c r="BB41" i="7" s="1"/>
  <c r="BA38" i="7"/>
  <c r="BB38" i="7" s="1"/>
  <c r="BA37" i="7"/>
  <c r="BH34" i="7"/>
  <c r="BG34" i="7"/>
  <c r="BF34" i="7"/>
  <c r="BE34" i="7"/>
  <c r="BD34" i="7"/>
  <c r="BC34" i="7"/>
  <c r="AZ34" i="7"/>
  <c r="BA23" i="7"/>
  <c r="BB23" i="7" s="1"/>
  <c r="BA22" i="7"/>
  <c r="BB22" i="7" s="1"/>
  <c r="BA21" i="7"/>
  <c r="BB21" i="7" s="1"/>
  <c r="BA20" i="7"/>
  <c r="BB20" i="7" s="1"/>
  <c r="BA19" i="7"/>
  <c r="BB19" i="7" s="1"/>
  <c r="BA18" i="7"/>
  <c r="BB18" i="7" s="1"/>
  <c r="BA17" i="7"/>
  <c r="BB17" i="7" s="1"/>
  <c r="BA16" i="7"/>
  <c r="BB16" i="7" s="1"/>
  <c r="BA15" i="7"/>
  <c r="BB15" i="7" s="1"/>
  <c r="BA14" i="7"/>
  <c r="BB14" i="7" s="1"/>
  <c r="BA13" i="7"/>
  <c r="BB13" i="7" s="1"/>
  <c r="BA12" i="7"/>
  <c r="BB12" i="7" s="1"/>
  <c r="BA11" i="7"/>
  <c r="BB31" i="1"/>
  <c r="BF29" i="1"/>
  <c r="BD29" i="1"/>
  <c r="BC29" i="1"/>
  <c r="BB29" i="1"/>
  <c r="BE28" i="1"/>
  <c r="BE27" i="1"/>
  <c r="BD22" i="1"/>
  <c r="BC22" i="1"/>
  <c r="BB22" i="1"/>
  <c r="BE21" i="1"/>
  <c r="BE20" i="1"/>
  <c r="BD18" i="1"/>
  <c r="BC18" i="1"/>
  <c r="BB18" i="1"/>
  <c r="BE17" i="1"/>
  <c r="BE16" i="1"/>
  <c r="BF13" i="1"/>
  <c r="BD9" i="1"/>
  <c r="BC9" i="1"/>
  <c r="BB9" i="1"/>
  <c r="BE8" i="1"/>
  <c r="BE7" i="1"/>
  <c r="AW31" i="1"/>
  <c r="BA29" i="1"/>
  <c r="AY29" i="1"/>
  <c r="AX29" i="1"/>
  <c r="AW29" i="1"/>
  <c r="AZ28" i="1"/>
  <c r="AZ27" i="1"/>
  <c r="AY22" i="1"/>
  <c r="AX22" i="1"/>
  <c r="AW22" i="1"/>
  <c r="AZ21" i="1"/>
  <c r="AZ20" i="1"/>
  <c r="AY18" i="1"/>
  <c r="AX18" i="1"/>
  <c r="AW18" i="1"/>
  <c r="AZ17" i="1"/>
  <c r="AZ16" i="1"/>
  <c r="BA13" i="1"/>
  <c r="AY9" i="1"/>
  <c r="AX9" i="1"/>
  <c r="AW9" i="1"/>
  <c r="AZ8" i="1"/>
  <c r="AZ7" i="1"/>
  <c r="AR31" i="1"/>
  <c r="AV29" i="1"/>
  <c r="AT29" i="1"/>
  <c r="AS29" i="1"/>
  <c r="AR29" i="1"/>
  <c r="AU28" i="1"/>
  <c r="AU27" i="1"/>
  <c r="AT22" i="1"/>
  <c r="AS22" i="1"/>
  <c r="AR22" i="1"/>
  <c r="AU21" i="1"/>
  <c r="AU20" i="1"/>
  <c r="AT18" i="1"/>
  <c r="AS18" i="1"/>
  <c r="AR18" i="1"/>
  <c r="AU17" i="1"/>
  <c r="AU16" i="1"/>
  <c r="AV13" i="1"/>
  <c r="BN64" i="7" l="1"/>
  <c r="BH64" i="7"/>
  <c r="BE18" i="1"/>
  <c r="BE22" i="1"/>
  <c r="AZ18" i="1"/>
  <c r="BE9" i="1"/>
  <c r="BE29" i="1"/>
  <c r="BG90" i="7"/>
  <c r="BR90" i="7"/>
  <c r="BD90" i="7"/>
  <c r="BT90" i="7"/>
  <c r="BZ90" i="7"/>
  <c r="AZ90" i="7"/>
  <c r="BK77" i="7"/>
  <c r="BL77" i="7" s="1"/>
  <c r="BJ90" i="7"/>
  <c r="BX64" i="7"/>
  <c r="BM90" i="7"/>
  <c r="BA34" i="7"/>
  <c r="BX90" i="7"/>
  <c r="BP64" i="7"/>
  <c r="BY64" i="7"/>
  <c r="BR64" i="7"/>
  <c r="BG64" i="7"/>
  <c r="CA90" i="7"/>
  <c r="AU22" i="1"/>
  <c r="BF64" i="7"/>
  <c r="BK34" i="7"/>
  <c r="BK88" i="7"/>
  <c r="BL88" i="7" s="1"/>
  <c r="BK62" i="7"/>
  <c r="BL62" i="7" s="1"/>
  <c r="BK45" i="7"/>
  <c r="BL45" i="7" s="1"/>
  <c r="BK103" i="7"/>
  <c r="BL103" i="7" s="1"/>
  <c r="BB11" i="7"/>
  <c r="BA45" i="7"/>
  <c r="BB45" i="7" s="1"/>
  <c r="BE90" i="7"/>
  <c r="BJ64" i="7"/>
  <c r="BM64" i="7"/>
  <c r="BN90" i="7"/>
  <c r="BO90" i="7"/>
  <c r="BZ64" i="7"/>
  <c r="CA64" i="7"/>
  <c r="CB90" i="7"/>
  <c r="AU18" i="1"/>
  <c r="AZ9" i="1"/>
  <c r="AZ29" i="1"/>
  <c r="AZ64" i="7"/>
  <c r="BF90" i="7"/>
  <c r="BP90" i="7"/>
  <c r="BU34" i="7"/>
  <c r="BV34" i="7" s="1"/>
  <c r="CB64" i="7"/>
  <c r="BU88" i="7"/>
  <c r="BV88" i="7" s="1"/>
  <c r="BD64" i="7"/>
  <c r="BA77" i="7"/>
  <c r="BB77" i="7" s="1"/>
  <c r="BH90" i="7"/>
  <c r="BO64" i="7"/>
  <c r="BQ90" i="7"/>
  <c r="BU45" i="7"/>
  <c r="BV45" i="7" s="1"/>
  <c r="BT64" i="7"/>
  <c r="BW90" i="7"/>
  <c r="BU103" i="7"/>
  <c r="BV103" i="7" s="1"/>
  <c r="BC64" i="7"/>
  <c r="BC90" i="7"/>
  <c r="AU29" i="1"/>
  <c r="AZ22" i="1"/>
  <c r="BE64" i="7"/>
  <c r="BA62" i="7"/>
  <c r="BB62" i="7" s="1"/>
  <c r="BQ64" i="7"/>
  <c r="BW64" i="7"/>
  <c r="BU62" i="7"/>
  <c r="BV62" i="7" s="1"/>
  <c r="BU77" i="7"/>
  <c r="BV77" i="7" s="1"/>
  <c r="BY90" i="7"/>
  <c r="BV11" i="7"/>
  <c r="BL11" i="7"/>
  <c r="BB37" i="7"/>
  <c r="BA88" i="7"/>
  <c r="BA103" i="7"/>
  <c r="BB70" i="7"/>
  <c r="J45" i="8"/>
  <c r="J30" i="8"/>
  <c r="J21" i="8"/>
  <c r="J10" i="8"/>
  <c r="J13" i="8" s="1"/>
  <c r="AP115" i="7"/>
  <c r="AP113" i="7"/>
  <c r="AP109" i="7"/>
  <c r="AQ109" i="7" s="1"/>
  <c r="AX103" i="7"/>
  <c r="AW103" i="7"/>
  <c r="AV103" i="7"/>
  <c r="AU103" i="7"/>
  <c r="AT103" i="7"/>
  <c r="AS103" i="7"/>
  <c r="AP103" i="7"/>
  <c r="AQ101" i="7"/>
  <c r="AR101" i="7" s="1"/>
  <c r="AQ100" i="7"/>
  <c r="AR100" i="7" s="1"/>
  <c r="AQ99" i="7"/>
  <c r="AR99" i="7" s="1"/>
  <c r="AQ96" i="7"/>
  <c r="AR96" i="7" s="1"/>
  <c r="AQ95" i="7"/>
  <c r="AR95" i="7" s="1"/>
  <c r="AQ94" i="7"/>
  <c r="AR94" i="7" s="1"/>
  <c r="AQ93" i="7"/>
  <c r="AR93" i="7" s="1"/>
  <c r="AX88" i="7"/>
  <c r="AW88" i="7"/>
  <c r="AV88" i="7"/>
  <c r="AU88" i="7"/>
  <c r="AT88" i="7"/>
  <c r="AS88" i="7"/>
  <c r="AP88" i="7"/>
  <c r="AQ86" i="7"/>
  <c r="AR86" i="7" s="1"/>
  <c r="AQ85" i="7"/>
  <c r="AR85" i="7" s="1"/>
  <c r="AQ84" i="7"/>
  <c r="AR84" i="7" s="1"/>
  <c r="AQ81" i="7"/>
  <c r="AR81" i="7" s="1"/>
  <c r="AQ80" i="7"/>
  <c r="AX77" i="7"/>
  <c r="AW77" i="7"/>
  <c r="AV77" i="7"/>
  <c r="AU77" i="7"/>
  <c r="AT77" i="7"/>
  <c r="AS77" i="7"/>
  <c r="AP77" i="7"/>
  <c r="AQ75" i="7"/>
  <c r="AR75" i="7" s="1"/>
  <c r="AQ74" i="7"/>
  <c r="AR74" i="7" s="1"/>
  <c r="AQ73" i="7"/>
  <c r="AR73" i="7" s="1"/>
  <c r="AQ70" i="7"/>
  <c r="AR70" i="7" s="1"/>
  <c r="AQ69" i="7"/>
  <c r="AX62" i="7"/>
  <c r="AW62" i="7"/>
  <c r="AV62" i="7"/>
  <c r="AU62" i="7"/>
  <c r="AT62" i="7"/>
  <c r="AS62" i="7"/>
  <c r="AP62" i="7"/>
  <c r="AQ60" i="7"/>
  <c r="AR60" i="7" s="1"/>
  <c r="AQ59" i="7"/>
  <c r="AR59" i="7" s="1"/>
  <c r="AQ58" i="7"/>
  <c r="AR58" i="7" s="1"/>
  <c r="AQ55" i="7"/>
  <c r="AR55" i="7" s="1"/>
  <c r="AQ54" i="7"/>
  <c r="AR54" i="7" s="1"/>
  <c r="AQ53" i="7"/>
  <c r="AR53" i="7" s="1"/>
  <c r="AQ52" i="7"/>
  <c r="AR52" i="7" s="1"/>
  <c r="AQ51" i="7"/>
  <c r="AR51" i="7" s="1"/>
  <c r="AQ50" i="7"/>
  <c r="AR50" i="7" s="1"/>
  <c r="AQ49" i="7"/>
  <c r="AR49" i="7" s="1"/>
  <c r="AQ48" i="7"/>
  <c r="AX45" i="7"/>
  <c r="AW45" i="7"/>
  <c r="AV45" i="7"/>
  <c r="AU45" i="7"/>
  <c r="AT45" i="7"/>
  <c r="AS45" i="7"/>
  <c r="AP45" i="7"/>
  <c r="AQ43" i="7"/>
  <c r="AR43" i="7" s="1"/>
  <c r="AQ42" i="7"/>
  <c r="AR42" i="7" s="1"/>
  <c r="AQ41" i="7"/>
  <c r="AR41" i="7" s="1"/>
  <c r="AQ38" i="7"/>
  <c r="AR38" i="7" s="1"/>
  <c r="AQ37" i="7"/>
  <c r="AR37" i="7" s="1"/>
  <c r="AX34" i="7"/>
  <c r="AW34" i="7"/>
  <c r="AV34" i="7"/>
  <c r="AU34" i="7"/>
  <c r="AT34" i="7"/>
  <c r="AS34" i="7"/>
  <c r="AP34" i="7"/>
  <c r="AQ23" i="7"/>
  <c r="AR23" i="7" s="1"/>
  <c r="AQ22" i="7"/>
  <c r="AR22" i="7" s="1"/>
  <c r="AQ21" i="7"/>
  <c r="AR21" i="7" s="1"/>
  <c r="AQ20" i="7"/>
  <c r="AR20" i="7" s="1"/>
  <c r="AQ19" i="7"/>
  <c r="AR19" i="7" s="1"/>
  <c r="AQ18" i="7"/>
  <c r="AR18" i="7" s="1"/>
  <c r="AQ17" i="7"/>
  <c r="AR17" i="7" s="1"/>
  <c r="AQ16" i="7"/>
  <c r="AR16" i="7" s="1"/>
  <c r="AQ15" i="7"/>
  <c r="AR15" i="7" s="1"/>
  <c r="AQ14" i="7"/>
  <c r="AR14" i="7" s="1"/>
  <c r="AQ13" i="7"/>
  <c r="AR13" i="7" s="1"/>
  <c r="AQ12" i="7"/>
  <c r="AQ11" i="7"/>
  <c r="AR11" i="7" s="1"/>
  <c r="CB105" i="7" l="1"/>
  <c r="BT117" i="7" s="1"/>
  <c r="BN105" i="7"/>
  <c r="AZ105" i="7"/>
  <c r="BT105" i="7"/>
  <c r="BF105" i="7"/>
  <c r="BH105" i="7"/>
  <c r="AZ117" i="7" s="1"/>
  <c r="BR105" i="7"/>
  <c r="BJ117" i="7" s="1"/>
  <c r="BM105" i="7"/>
  <c r="BO105" i="7"/>
  <c r="BD105" i="7"/>
  <c r="BX105" i="7"/>
  <c r="BE105" i="7"/>
  <c r="CA105" i="7"/>
  <c r="BG105" i="7"/>
  <c r="BZ105" i="7"/>
  <c r="BC105" i="7"/>
  <c r="BK64" i="7"/>
  <c r="BL64" i="7" s="1"/>
  <c r="BK90" i="7"/>
  <c r="BL90" i="7" s="1"/>
  <c r="BL34" i="7"/>
  <c r="BA64" i="7"/>
  <c r="BB64" i="7" s="1"/>
  <c r="BQ105" i="7"/>
  <c r="BP105" i="7"/>
  <c r="BY105" i="7"/>
  <c r="BB34" i="7"/>
  <c r="BW105" i="7"/>
  <c r="BU90" i="7"/>
  <c r="BV90" i="7" s="1"/>
  <c r="BJ105" i="7"/>
  <c r="AW64" i="7"/>
  <c r="AU64" i="7"/>
  <c r="AS64" i="7"/>
  <c r="BU64" i="7"/>
  <c r="AT64" i="7"/>
  <c r="AX64" i="7"/>
  <c r="AQ62" i="7"/>
  <c r="AR62" i="7" s="1"/>
  <c r="BB103" i="7"/>
  <c r="BA90" i="7"/>
  <c r="BB88" i="7"/>
  <c r="J32" i="8"/>
  <c r="AQ34" i="7"/>
  <c r="AR34" i="7" s="1"/>
  <c r="AQ45" i="7"/>
  <c r="AR45" i="7" s="1"/>
  <c r="AV64" i="7"/>
  <c r="AP64" i="7"/>
  <c r="AQ77" i="7"/>
  <c r="AR77" i="7" s="1"/>
  <c r="AS90" i="7"/>
  <c r="AW90" i="7"/>
  <c r="AT90" i="7"/>
  <c r="AX90" i="7"/>
  <c r="AP90" i="7"/>
  <c r="AU90" i="7"/>
  <c r="AQ88" i="7"/>
  <c r="AV90" i="7"/>
  <c r="AR80" i="7"/>
  <c r="AQ103" i="7"/>
  <c r="AR103" i="7" s="1"/>
  <c r="AR12" i="7"/>
  <c r="AR48" i="7"/>
  <c r="AR69" i="7"/>
  <c r="BT122" i="7" l="1"/>
  <c r="BT119" i="7"/>
  <c r="AZ122" i="7"/>
  <c r="AZ119" i="7"/>
  <c r="BJ122" i="7"/>
  <c r="BJ119" i="7"/>
  <c r="AT105" i="7"/>
  <c r="AW105" i="7"/>
  <c r="AQ90" i="7"/>
  <c r="AR90" i="7" s="1"/>
  <c r="BK105" i="7"/>
  <c r="BJ123" i="7" s="1"/>
  <c r="AS105" i="7"/>
  <c r="AV105" i="7"/>
  <c r="AU105" i="7"/>
  <c r="BU105" i="7"/>
  <c r="BV105" i="7" s="1"/>
  <c r="AX105" i="7"/>
  <c r="AP117" i="7" s="1"/>
  <c r="BV64" i="7"/>
  <c r="AP105" i="7"/>
  <c r="AQ64" i="7"/>
  <c r="AR64" i="7" s="1"/>
  <c r="AR88" i="7"/>
  <c r="BB90" i="7"/>
  <c r="BA105" i="7"/>
  <c r="H18" i="8"/>
  <c r="AP122" i="7" l="1"/>
  <c r="AP119" i="7"/>
  <c r="BJ116" i="7"/>
  <c r="BJ120" i="7" s="1"/>
  <c r="BL105" i="7"/>
  <c r="BT116" i="7"/>
  <c r="BT124" i="7" s="1"/>
  <c r="BT123" i="7"/>
  <c r="BT128" i="7"/>
  <c r="AQ105" i="7"/>
  <c r="AP116" i="7" s="1"/>
  <c r="AP124" i="7" s="1"/>
  <c r="BB105" i="7"/>
  <c r="AZ116" i="7"/>
  <c r="AZ123" i="7"/>
  <c r="I45" i="8"/>
  <c r="I30" i="8"/>
  <c r="I21" i="8"/>
  <c r="I10" i="8"/>
  <c r="I13" i="8" s="1"/>
  <c r="BJ124" i="7" l="1"/>
  <c r="BJ126" i="7"/>
  <c r="BJ125" i="7"/>
  <c r="BJ128" i="7"/>
  <c r="BJ129" i="7"/>
  <c r="BT120" i="7"/>
  <c r="BJ127" i="7"/>
  <c r="BT129" i="7"/>
  <c r="BT125" i="7"/>
  <c r="BT127" i="7"/>
  <c r="BT126" i="7"/>
  <c r="AP129" i="7"/>
  <c r="AP126" i="7"/>
  <c r="AP127" i="7"/>
  <c r="AP125" i="7"/>
  <c r="AP120" i="7"/>
  <c r="AP128" i="7"/>
  <c r="AP123" i="7"/>
  <c r="AR105" i="7"/>
  <c r="AZ128" i="7"/>
  <c r="AZ127" i="7"/>
  <c r="AZ126" i="7"/>
  <c r="AZ120" i="7"/>
  <c r="AZ129" i="7"/>
  <c r="AZ124" i="7"/>
  <c r="AZ125" i="7"/>
  <c r="I32" i="8"/>
  <c r="AG100" i="7"/>
  <c r="AH100" i="7" s="1"/>
  <c r="W100" i="7"/>
  <c r="X100" i="7" s="1"/>
  <c r="M100" i="7"/>
  <c r="N100" i="7" s="1"/>
  <c r="C100" i="7"/>
  <c r="D100" i="7" s="1"/>
  <c r="AG99" i="7"/>
  <c r="AH99" i="7" s="1"/>
  <c r="W99" i="7"/>
  <c r="X99" i="7" s="1"/>
  <c r="M99" i="7"/>
  <c r="N99" i="7" s="1"/>
  <c r="C99" i="7"/>
  <c r="D99" i="7" s="1"/>
  <c r="AG85" i="7"/>
  <c r="AH85" i="7" s="1"/>
  <c r="W85" i="7"/>
  <c r="X85" i="7" s="1"/>
  <c r="M85" i="7"/>
  <c r="N85" i="7" s="1"/>
  <c r="C85" i="7"/>
  <c r="D85" i="7" s="1"/>
  <c r="AG84" i="7"/>
  <c r="AH84" i="7" s="1"/>
  <c r="W84" i="7"/>
  <c r="X84" i="7" s="1"/>
  <c r="M84" i="7"/>
  <c r="N84" i="7" s="1"/>
  <c r="C84" i="7"/>
  <c r="D84" i="7" s="1"/>
  <c r="AG74" i="7"/>
  <c r="AH74" i="7" s="1"/>
  <c r="W74" i="7"/>
  <c r="X74" i="7" s="1"/>
  <c r="M74" i="7"/>
  <c r="N74" i="7" s="1"/>
  <c r="C74" i="7"/>
  <c r="D74" i="7" s="1"/>
  <c r="AG73" i="7"/>
  <c r="AH73" i="7" s="1"/>
  <c r="W73" i="7"/>
  <c r="X73" i="7" s="1"/>
  <c r="M73" i="7"/>
  <c r="N73" i="7" s="1"/>
  <c r="C73" i="7"/>
  <c r="D73" i="7" s="1"/>
  <c r="AG59" i="7"/>
  <c r="AH59" i="7" s="1"/>
  <c r="W59" i="7"/>
  <c r="X59" i="7" s="1"/>
  <c r="M59" i="7"/>
  <c r="N59" i="7" s="1"/>
  <c r="C59" i="7"/>
  <c r="D59" i="7" s="1"/>
  <c r="AG58" i="7"/>
  <c r="AH58" i="7" s="1"/>
  <c r="W58" i="7"/>
  <c r="X58" i="7" s="1"/>
  <c r="M58" i="7"/>
  <c r="N58" i="7" s="1"/>
  <c r="C58" i="7"/>
  <c r="D58" i="7" s="1"/>
  <c r="AG42" i="7"/>
  <c r="AH42" i="7" s="1"/>
  <c r="W42" i="7"/>
  <c r="X42" i="7" s="1"/>
  <c r="M42" i="7"/>
  <c r="N42" i="7" s="1"/>
  <c r="C42" i="7"/>
  <c r="D42" i="7" s="1"/>
  <c r="AG41" i="7"/>
  <c r="AH41" i="7" s="1"/>
  <c r="W41" i="7"/>
  <c r="X41" i="7" s="1"/>
  <c r="M41" i="7"/>
  <c r="N41" i="7" s="1"/>
  <c r="C41" i="7"/>
  <c r="D41" i="7" s="1"/>
  <c r="AG22" i="7"/>
  <c r="AH22" i="7" s="1"/>
  <c r="W22" i="7"/>
  <c r="X22" i="7" s="1"/>
  <c r="M22" i="7"/>
  <c r="N22" i="7" s="1"/>
  <c r="C22" i="7"/>
  <c r="D22" i="7" s="1"/>
  <c r="AG21" i="7"/>
  <c r="AH21" i="7" s="1"/>
  <c r="W21" i="7"/>
  <c r="X21" i="7" s="1"/>
  <c r="M21" i="7"/>
  <c r="N21" i="7" s="1"/>
  <c r="C21" i="7"/>
  <c r="D21" i="7" s="1"/>
  <c r="AF115" i="7"/>
  <c r="AF113" i="7"/>
  <c r="AF109" i="7"/>
  <c r="AG109" i="7" s="1"/>
  <c r="AN103" i="7"/>
  <c r="AM103" i="7"/>
  <c r="AL103" i="7"/>
  <c r="AK103" i="7"/>
  <c r="AJ103" i="7"/>
  <c r="AI103" i="7"/>
  <c r="AF103" i="7"/>
  <c r="AG101" i="7"/>
  <c r="AH101" i="7" s="1"/>
  <c r="AG96" i="7"/>
  <c r="AH96" i="7" s="1"/>
  <c r="AG95" i="7"/>
  <c r="AH95" i="7" s="1"/>
  <c r="AG94" i="7"/>
  <c r="AH94" i="7" s="1"/>
  <c r="AG93" i="7"/>
  <c r="AH93" i="7" s="1"/>
  <c r="AN88" i="7"/>
  <c r="AM88" i="7"/>
  <c r="AL88" i="7"/>
  <c r="AK88" i="7"/>
  <c r="AJ88" i="7"/>
  <c r="AI88" i="7"/>
  <c r="AF88" i="7"/>
  <c r="AG86" i="7"/>
  <c r="AH86" i="7" s="1"/>
  <c r="AG81" i="7"/>
  <c r="AH81" i="7" s="1"/>
  <c r="AG80" i="7"/>
  <c r="AH80" i="7" s="1"/>
  <c r="AN77" i="7"/>
  <c r="AM77" i="7"/>
  <c r="AL77" i="7"/>
  <c r="AK77" i="7"/>
  <c r="AJ77" i="7"/>
  <c r="AI77" i="7"/>
  <c r="AF77" i="7"/>
  <c r="AG75" i="7"/>
  <c r="AH75" i="7" s="1"/>
  <c r="AG70" i="7"/>
  <c r="AH70" i="7" s="1"/>
  <c r="AG69" i="7"/>
  <c r="AH69" i="7" s="1"/>
  <c r="AN62" i="7"/>
  <c r="AM62" i="7"/>
  <c r="AL62" i="7"/>
  <c r="AK62" i="7"/>
  <c r="AJ62" i="7"/>
  <c r="AI62" i="7"/>
  <c r="AF62" i="7"/>
  <c r="AG60" i="7"/>
  <c r="AH60" i="7" s="1"/>
  <c r="AG55" i="7"/>
  <c r="AH55" i="7" s="1"/>
  <c r="AG54" i="7"/>
  <c r="AH54" i="7" s="1"/>
  <c r="AG53" i="7"/>
  <c r="AH53" i="7" s="1"/>
  <c r="AG52" i="7"/>
  <c r="AH52" i="7" s="1"/>
  <c r="AG51" i="7"/>
  <c r="AH51" i="7" s="1"/>
  <c r="AG50" i="7"/>
  <c r="AH50" i="7" s="1"/>
  <c r="AG49" i="7"/>
  <c r="AH49" i="7" s="1"/>
  <c r="AG48" i="7"/>
  <c r="AH48" i="7" s="1"/>
  <c r="AN45" i="7"/>
  <c r="AM45" i="7"/>
  <c r="AL45" i="7"/>
  <c r="AK45" i="7"/>
  <c r="AJ45" i="7"/>
  <c r="AI45" i="7"/>
  <c r="AF45" i="7"/>
  <c r="AG43" i="7"/>
  <c r="AH43" i="7" s="1"/>
  <c r="AG38" i="7"/>
  <c r="AH38" i="7" s="1"/>
  <c r="AG37" i="7"/>
  <c r="AN34" i="7"/>
  <c r="AM34" i="7"/>
  <c r="AL34" i="7"/>
  <c r="AK34" i="7"/>
  <c r="AJ34" i="7"/>
  <c r="AI34" i="7"/>
  <c r="AF34" i="7"/>
  <c r="AG23" i="7"/>
  <c r="AH23" i="7" s="1"/>
  <c r="AG20" i="7"/>
  <c r="AH20" i="7" s="1"/>
  <c r="AG19" i="7"/>
  <c r="AH19" i="7" s="1"/>
  <c r="AG18" i="7"/>
  <c r="AH18" i="7" s="1"/>
  <c r="AG17" i="7"/>
  <c r="AH17" i="7" s="1"/>
  <c r="AG16" i="7"/>
  <c r="AH16" i="7" s="1"/>
  <c r="AG15" i="7"/>
  <c r="AH15" i="7" s="1"/>
  <c r="AG14" i="7"/>
  <c r="AH14" i="7" s="1"/>
  <c r="AG13" i="7"/>
  <c r="AH13" i="7" s="1"/>
  <c r="AG12" i="7"/>
  <c r="AH12" i="7" s="1"/>
  <c r="AG11" i="7"/>
  <c r="W101" i="7"/>
  <c r="X101" i="7" s="1"/>
  <c r="W96" i="7"/>
  <c r="X96" i="7" s="1"/>
  <c r="W95" i="7"/>
  <c r="X95" i="7" s="1"/>
  <c r="W94" i="7"/>
  <c r="W93" i="7"/>
  <c r="X93" i="7" s="1"/>
  <c r="W86" i="7"/>
  <c r="X86" i="7" s="1"/>
  <c r="W81" i="7"/>
  <c r="X81" i="7" s="1"/>
  <c r="W80" i="7"/>
  <c r="X80" i="7" s="1"/>
  <c r="W75" i="7"/>
  <c r="X75" i="7" s="1"/>
  <c r="W70" i="7"/>
  <c r="X70" i="7" s="1"/>
  <c r="W69" i="7"/>
  <c r="X69" i="7" s="1"/>
  <c r="W60" i="7"/>
  <c r="X60" i="7" s="1"/>
  <c r="W55" i="7"/>
  <c r="X55" i="7" s="1"/>
  <c r="W54" i="7"/>
  <c r="X54" i="7" s="1"/>
  <c r="W53" i="7"/>
  <c r="X53" i="7" s="1"/>
  <c r="W52" i="7"/>
  <c r="X52" i="7" s="1"/>
  <c r="W51" i="7"/>
  <c r="X51" i="7" s="1"/>
  <c r="W50" i="7"/>
  <c r="X50" i="7" s="1"/>
  <c r="W49" i="7"/>
  <c r="X49" i="7" s="1"/>
  <c r="W48" i="7"/>
  <c r="X48" i="7" s="1"/>
  <c r="W43" i="7"/>
  <c r="X43" i="7" s="1"/>
  <c r="W38" i="7"/>
  <c r="W37" i="7"/>
  <c r="X37" i="7" s="1"/>
  <c r="W23" i="7"/>
  <c r="X23" i="7" s="1"/>
  <c r="W20" i="7"/>
  <c r="X20" i="7" s="1"/>
  <c r="W19" i="7"/>
  <c r="X19" i="7" s="1"/>
  <c r="W18" i="7"/>
  <c r="X18" i="7" s="1"/>
  <c r="W17" i="7"/>
  <c r="X17" i="7" s="1"/>
  <c r="W16" i="7"/>
  <c r="X16" i="7" s="1"/>
  <c r="W15" i="7"/>
  <c r="X15" i="7" s="1"/>
  <c r="W14" i="7"/>
  <c r="X14" i="7" s="1"/>
  <c r="W13" i="7"/>
  <c r="X13" i="7" s="1"/>
  <c r="W12" i="7"/>
  <c r="X12" i="7" s="1"/>
  <c r="W11" i="7"/>
  <c r="X11" i="7" s="1"/>
  <c r="AJ90" i="7" l="1"/>
  <c r="AN90" i="7"/>
  <c r="AI90" i="7"/>
  <c r="AL64" i="7"/>
  <c r="AJ64" i="7"/>
  <c r="AN64" i="7"/>
  <c r="W103" i="7"/>
  <c r="W45" i="7"/>
  <c r="AK64" i="7"/>
  <c r="AG34" i="7"/>
  <c r="AH34" i="7" s="1"/>
  <c r="AI64" i="7"/>
  <c r="AM64" i="7"/>
  <c r="AG103" i="7"/>
  <c r="AH103" i="7" s="1"/>
  <c r="AG88" i="7"/>
  <c r="AH88" i="7" s="1"/>
  <c r="AM90" i="7"/>
  <c r="AK90" i="7"/>
  <c r="AL90" i="7"/>
  <c r="AG45" i="7"/>
  <c r="AH45" i="7" s="1"/>
  <c r="AH37" i="7"/>
  <c r="AF90" i="7"/>
  <c r="AF64" i="7"/>
  <c r="AH11" i="7"/>
  <c r="AG62" i="7"/>
  <c r="AH62" i="7" s="1"/>
  <c r="AG77" i="7"/>
  <c r="AH77" i="7" s="1"/>
  <c r="W34" i="7"/>
  <c r="X38" i="7"/>
  <c r="X94" i="7"/>
  <c r="W77" i="7"/>
  <c r="W88" i="7"/>
  <c r="W62" i="7"/>
  <c r="AN105" i="7" l="1"/>
  <c r="AF117" i="7" s="1"/>
  <c r="AJ105" i="7"/>
  <c r="AI105" i="7"/>
  <c r="AL105" i="7"/>
  <c r="AK105" i="7"/>
  <c r="AM105" i="7"/>
  <c r="AF105" i="7"/>
  <c r="AG64" i="7"/>
  <c r="AH64" i="7" s="1"/>
  <c r="AG90" i="7"/>
  <c r="W64" i="7"/>
  <c r="W90" i="7"/>
  <c r="AF122" i="7" l="1"/>
  <c r="AF119" i="7"/>
  <c r="AH90" i="7"/>
  <c r="AG105" i="7"/>
  <c r="W105" i="7"/>
  <c r="AH105" i="7" l="1"/>
  <c r="AF116" i="7"/>
  <c r="AF123" i="7"/>
  <c r="AF128" i="7" l="1"/>
  <c r="AF126" i="7"/>
  <c r="AF127" i="7"/>
  <c r="AF129" i="7"/>
  <c r="AF120" i="7"/>
  <c r="AF124" i="7"/>
  <c r="AF125" i="7"/>
  <c r="G18" i="8" l="1"/>
  <c r="AG13" i="1" l="1"/>
  <c r="AQ13" i="1" l="1"/>
  <c r="AB13" i="1"/>
  <c r="W13" i="1"/>
  <c r="R13" i="1"/>
  <c r="M13" i="1"/>
  <c r="H13" i="1"/>
  <c r="M20" i="7" l="1"/>
  <c r="N20" i="7" s="1"/>
  <c r="C20" i="7"/>
  <c r="D20" i="7" s="1"/>
  <c r="M80" i="7" l="1"/>
  <c r="N80" i="7" s="1"/>
  <c r="M81" i="7"/>
  <c r="N81" i="7" s="1"/>
  <c r="M19" i="7"/>
  <c r="N19" i="7" s="1"/>
  <c r="M96" i="7"/>
  <c r="N96" i="7" s="1"/>
  <c r="C96" i="7"/>
  <c r="D96" i="7" s="1"/>
  <c r="M95" i="7"/>
  <c r="N95" i="7" s="1"/>
  <c r="C95" i="7"/>
  <c r="D95" i="7" s="1"/>
  <c r="M75" i="7"/>
  <c r="N75" i="7" s="1"/>
  <c r="C75" i="7"/>
  <c r="D75" i="7" s="1"/>
  <c r="M70" i="7"/>
  <c r="N70" i="7" s="1"/>
  <c r="C70" i="7"/>
  <c r="D70" i="7" s="1"/>
  <c r="M69" i="7"/>
  <c r="N69" i="7" s="1"/>
  <c r="C69" i="7"/>
  <c r="D69" i="7" s="1"/>
  <c r="B77" i="7"/>
  <c r="E77" i="7"/>
  <c r="F77" i="7"/>
  <c r="C80" i="7"/>
  <c r="D80" i="7" s="1"/>
  <c r="C81" i="7"/>
  <c r="D81" i="7" s="1"/>
  <c r="C86" i="7"/>
  <c r="D86" i="7" s="1"/>
  <c r="M60" i="7"/>
  <c r="N60" i="7" s="1"/>
  <c r="C60" i="7"/>
  <c r="D60" i="7" s="1"/>
  <c r="M55" i="7"/>
  <c r="N55" i="7" s="1"/>
  <c r="C55" i="7"/>
  <c r="D55" i="7" s="1"/>
  <c r="M54" i="7"/>
  <c r="N54" i="7" s="1"/>
  <c r="C54" i="7"/>
  <c r="D54" i="7" s="1"/>
  <c r="M53" i="7"/>
  <c r="N53" i="7" s="1"/>
  <c r="C53" i="7"/>
  <c r="D53" i="7" s="1"/>
  <c r="M52" i="7"/>
  <c r="N52" i="7" s="1"/>
  <c r="C52" i="7"/>
  <c r="D52" i="7" s="1"/>
  <c r="C19" i="7"/>
  <c r="D19" i="7" s="1"/>
  <c r="C23" i="7"/>
  <c r="D23" i="7" s="1"/>
  <c r="M23" i="7"/>
  <c r="N23" i="7" s="1"/>
  <c r="B34" i="7"/>
  <c r="E34" i="7"/>
  <c r="F34" i="7"/>
  <c r="G34" i="7"/>
  <c r="H34" i="7"/>
  <c r="I34" i="7"/>
  <c r="J34" i="7"/>
  <c r="L34" i="7"/>
  <c r="O34" i="7"/>
  <c r="P34" i="7"/>
  <c r="Q34" i="7"/>
  <c r="R34" i="7"/>
  <c r="S34" i="7"/>
  <c r="T34" i="7"/>
  <c r="V34" i="7"/>
  <c r="X34" i="7" s="1"/>
  <c r="Y34" i="7"/>
  <c r="Z34" i="7"/>
  <c r="AA34" i="7"/>
  <c r="AB34" i="7"/>
  <c r="AC34" i="7"/>
  <c r="AD34" i="7"/>
  <c r="C37" i="7"/>
  <c r="D37" i="7" s="1"/>
  <c r="M37" i="7"/>
  <c r="N37" i="7" s="1"/>
  <c r="C38" i="7"/>
  <c r="D38" i="7" s="1"/>
  <c r="M38" i="7"/>
  <c r="N38" i="7" s="1"/>
  <c r="C43" i="7"/>
  <c r="D43" i="7" s="1"/>
  <c r="M43" i="7"/>
  <c r="N43" i="7" s="1"/>
  <c r="C77" i="7" l="1"/>
  <c r="D77" i="7" s="1"/>
  <c r="O18" i="1" l="1"/>
  <c r="P18" i="1"/>
  <c r="O22" i="1"/>
  <c r="P22" i="1"/>
  <c r="D30" i="8" l="1"/>
  <c r="E30" i="8"/>
  <c r="F30" i="8"/>
  <c r="G30" i="8"/>
  <c r="H30" i="8"/>
  <c r="C30" i="8"/>
  <c r="C21" i="8"/>
  <c r="D21" i="8"/>
  <c r="M86" i="7" l="1"/>
  <c r="N86" i="7" s="1"/>
  <c r="C11" i="7"/>
  <c r="C12" i="7"/>
  <c r="D12" i="7" s="1"/>
  <c r="M11" i="7"/>
  <c r="M12" i="7"/>
  <c r="N12" i="7" s="1"/>
  <c r="M13" i="7"/>
  <c r="N13" i="7" s="1"/>
  <c r="M14" i="7"/>
  <c r="N14" i="7" s="1"/>
  <c r="M15" i="7"/>
  <c r="N15" i="7" s="1"/>
  <c r="M16" i="7"/>
  <c r="N16" i="7" s="1"/>
  <c r="M17" i="7"/>
  <c r="N17" i="7" s="1"/>
  <c r="M18" i="7"/>
  <c r="N18" i="7" s="1"/>
  <c r="C13" i="7"/>
  <c r="D13" i="7" s="1"/>
  <c r="C14" i="7"/>
  <c r="D14" i="7" s="1"/>
  <c r="C15" i="7"/>
  <c r="D15" i="7" s="1"/>
  <c r="C16" i="7"/>
  <c r="D16" i="7" s="1"/>
  <c r="C17" i="7"/>
  <c r="D17" i="7" s="1"/>
  <c r="C18" i="7"/>
  <c r="D18" i="7" s="1"/>
  <c r="D11" i="7" l="1"/>
  <c r="C34" i="7"/>
  <c r="D34" i="7" s="1"/>
  <c r="N11" i="7"/>
  <c r="M34" i="7"/>
  <c r="N34" i="7" s="1"/>
  <c r="O88" i="7"/>
  <c r="O77" i="7"/>
  <c r="O62" i="7"/>
  <c r="O45" i="7"/>
  <c r="L45" i="7"/>
  <c r="L62" i="7"/>
  <c r="L77" i="7"/>
  <c r="L88" i="7"/>
  <c r="L103" i="7"/>
  <c r="F21" i="8"/>
  <c r="G21" i="8"/>
  <c r="H21" i="8"/>
  <c r="E21" i="8"/>
  <c r="D45" i="8" l="1"/>
  <c r="E45" i="8"/>
  <c r="F45" i="8"/>
  <c r="G45" i="8"/>
  <c r="H45" i="8"/>
  <c r="C45" i="8"/>
  <c r="H10" i="8"/>
  <c r="H13" i="8" s="1"/>
  <c r="H32" i="8" s="1"/>
  <c r="G10" i="8"/>
  <c r="G13" i="8" s="1"/>
  <c r="G32" i="8" s="1"/>
  <c r="F10" i="8"/>
  <c r="F13" i="8" s="1"/>
  <c r="F32" i="8" s="1"/>
  <c r="E10" i="8"/>
  <c r="E13" i="8" s="1"/>
  <c r="E32" i="8" s="1"/>
  <c r="D10" i="8"/>
  <c r="D13" i="8" s="1"/>
  <c r="C10" i="8"/>
  <c r="C13" i="8" s="1"/>
  <c r="W43" i="5"/>
  <c r="U43" i="5"/>
  <c r="S43" i="5"/>
  <c r="Q43" i="5"/>
  <c r="O43" i="5"/>
  <c r="M43" i="5"/>
  <c r="K43" i="5"/>
  <c r="I43" i="5"/>
  <c r="G43" i="5"/>
  <c r="E43" i="5"/>
  <c r="C101" i="7"/>
  <c r="D101" i="7" s="1"/>
  <c r="M101" i="7"/>
  <c r="N101" i="7" s="1"/>
  <c r="C94" i="7"/>
  <c r="D94" i="7" s="1"/>
  <c r="M94" i="7"/>
  <c r="N94" i="7" s="1"/>
  <c r="C93" i="7"/>
  <c r="D93" i="7" s="1"/>
  <c r="M93" i="7"/>
  <c r="N93" i="7" s="1"/>
  <c r="C51" i="7"/>
  <c r="D51" i="7" s="1"/>
  <c r="M51" i="7"/>
  <c r="N51" i="7" s="1"/>
  <c r="C50" i="7"/>
  <c r="D50" i="7" s="1"/>
  <c r="M50" i="7"/>
  <c r="N50" i="7" s="1"/>
  <c r="C49" i="7"/>
  <c r="D49" i="7" s="1"/>
  <c r="M49" i="7"/>
  <c r="N49" i="7" s="1"/>
  <c r="C48" i="7"/>
  <c r="D48" i="7" s="1"/>
  <c r="M48" i="7"/>
  <c r="N48" i="7" s="1"/>
  <c r="V115" i="7"/>
  <c r="V113" i="7"/>
  <c r="V109" i="7"/>
  <c r="W109" i="7" s="1"/>
  <c r="B115" i="7"/>
  <c r="B113" i="7"/>
  <c r="B109" i="7"/>
  <c r="C109" i="7" s="1"/>
  <c r="L109" i="7"/>
  <c r="M109" i="7" s="1"/>
  <c r="AD103" i="7"/>
  <c r="AC103" i="7"/>
  <c r="AB103" i="7"/>
  <c r="AA103" i="7"/>
  <c r="Z103" i="7"/>
  <c r="Y103" i="7"/>
  <c r="V103" i="7"/>
  <c r="X103" i="7" s="1"/>
  <c r="AC88" i="7"/>
  <c r="AB88" i="7"/>
  <c r="AA88" i="7"/>
  <c r="Y88" i="7"/>
  <c r="Z88" i="7"/>
  <c r="AD88" i="7"/>
  <c r="V88" i="7"/>
  <c r="X88" i="7" s="1"/>
  <c r="AD77" i="7"/>
  <c r="AC77" i="7"/>
  <c r="AB77" i="7"/>
  <c r="AA77" i="7"/>
  <c r="Z77" i="7"/>
  <c r="Y77" i="7"/>
  <c r="V77" i="7"/>
  <c r="X77" i="7" s="1"/>
  <c r="AD62" i="7"/>
  <c r="AC62" i="7"/>
  <c r="AB62" i="7"/>
  <c r="AA62" i="7"/>
  <c r="Z62" i="7"/>
  <c r="Y62" i="7"/>
  <c r="V62" i="7"/>
  <c r="X62" i="7" s="1"/>
  <c r="AB45" i="7"/>
  <c r="AA45" i="7"/>
  <c r="Z45" i="7"/>
  <c r="AD45" i="7"/>
  <c r="V45" i="7"/>
  <c r="X45" i="7" s="1"/>
  <c r="AM31" i="1"/>
  <c r="AQ29" i="1"/>
  <c r="AL29" i="1"/>
  <c r="C32" i="8" l="1"/>
  <c r="C34" i="8" s="1"/>
  <c r="C40" i="8" s="1"/>
  <c r="D4" i="8" s="1"/>
  <c r="D32" i="8"/>
  <c r="AD90" i="7"/>
  <c r="Z90" i="7"/>
  <c r="V64" i="7"/>
  <c r="X64" i="7" s="1"/>
  <c r="Z64" i="7"/>
  <c r="AD64" i="7"/>
  <c r="AA90" i="7"/>
  <c r="AA64" i="7"/>
  <c r="Y90" i="7"/>
  <c r="AB64" i="7"/>
  <c r="AB90" i="7"/>
  <c r="AC90" i="7"/>
  <c r="V90" i="7"/>
  <c r="X90" i="7" s="1"/>
  <c r="AC45" i="7"/>
  <c r="AC64" i="7" s="1"/>
  <c r="Y45" i="7"/>
  <c r="Y64" i="7" s="1"/>
  <c r="D34" i="8" l="1"/>
  <c r="D40" i="8" s="1"/>
  <c r="E4" i="8" s="1"/>
  <c r="V105" i="7"/>
  <c r="X105" i="7" s="1"/>
  <c r="AD105" i="7"/>
  <c r="V117" i="7" s="1"/>
  <c r="Y105" i="7"/>
  <c r="V119" i="7" s="1"/>
  <c r="Z105" i="7"/>
  <c r="AA105" i="7"/>
  <c r="AB105" i="7"/>
  <c r="AC105" i="7"/>
  <c r="V122" i="7" l="1"/>
  <c r="E34" i="8"/>
  <c r="E40" i="8" s="1"/>
  <c r="F4" i="8" s="1"/>
  <c r="F34" i="8" l="1"/>
  <c r="F40" i="8" s="1"/>
  <c r="G4" i="8" s="1"/>
  <c r="V116" i="7"/>
  <c r="V123" i="7"/>
  <c r="G34" i="8" l="1"/>
  <c r="G40" i="8" s="1"/>
  <c r="H4" i="8" s="1"/>
  <c r="V129" i="7"/>
  <c r="V126" i="7"/>
  <c r="V128" i="7"/>
  <c r="V120" i="7"/>
  <c r="V127" i="7"/>
  <c r="V124" i="7"/>
  <c r="V125" i="7"/>
  <c r="H34" i="8" l="1"/>
  <c r="H40" i="8" s="1"/>
  <c r="I4" i="8" s="1"/>
  <c r="I34" i="8" s="1"/>
  <c r="I40" i="8" s="1"/>
  <c r="J4" i="8" s="1"/>
  <c r="J34" i="8" s="1"/>
  <c r="J40" i="8" s="1"/>
  <c r="K4" i="8" s="1"/>
  <c r="K34" i="8" s="1"/>
  <c r="K40" i="8" s="1"/>
  <c r="L4" i="8" s="1"/>
  <c r="L34" i="8" s="1"/>
  <c r="L40" i="8" s="1"/>
  <c r="M4" i="8" s="1"/>
  <c r="M34" i="8" s="1"/>
  <c r="M40" i="8" s="1"/>
  <c r="N4" i="8" s="1"/>
  <c r="N34" i="8" s="1"/>
  <c r="N40" i="8" s="1"/>
  <c r="AL13" i="1"/>
  <c r="AH31" i="1"/>
  <c r="AC31" i="1"/>
  <c r="X31" i="1"/>
  <c r="S31" i="1"/>
  <c r="N31" i="1"/>
  <c r="I31" i="1"/>
  <c r="D31" i="1"/>
  <c r="AO29" i="1"/>
  <c r="AN29" i="1"/>
  <c r="AM29" i="1"/>
  <c r="AP28" i="1"/>
  <c r="AP27" i="1"/>
  <c r="AN22" i="1"/>
  <c r="AM22" i="1"/>
  <c r="AP21" i="1"/>
  <c r="AP20" i="1"/>
  <c r="AN18" i="1"/>
  <c r="AM18" i="1"/>
  <c r="AP17" i="1"/>
  <c r="AP16" i="1"/>
  <c r="AO9" i="1"/>
  <c r="AN9" i="1"/>
  <c r="AM9" i="1"/>
  <c r="AP8" i="1"/>
  <c r="AP7" i="1"/>
  <c r="AJ29" i="1"/>
  <c r="AI29" i="1"/>
  <c r="AH29" i="1"/>
  <c r="AI22" i="1"/>
  <c r="AH22" i="1"/>
  <c r="AI18" i="1"/>
  <c r="AH18" i="1"/>
  <c r="AJ9" i="1"/>
  <c r="AI9" i="1"/>
  <c r="AH9" i="1"/>
  <c r="AP18" i="1" l="1"/>
  <c r="AP9" i="1"/>
  <c r="AK9" i="1"/>
  <c r="AK18" i="1"/>
  <c r="AK22" i="1"/>
  <c r="AP22" i="1"/>
  <c r="AK29" i="1"/>
  <c r="AP29" i="1"/>
  <c r="AD22" i="1" l="1"/>
  <c r="AC22" i="1"/>
  <c r="AD18" i="1"/>
  <c r="AC18" i="1"/>
  <c r="Z22" i="1"/>
  <c r="Y22" i="1"/>
  <c r="X22" i="1"/>
  <c r="Z18" i="1"/>
  <c r="Y18" i="1"/>
  <c r="X18" i="1"/>
  <c r="U22" i="1"/>
  <c r="T22" i="1"/>
  <c r="S22" i="1"/>
  <c r="U18" i="1"/>
  <c r="T18" i="1"/>
  <c r="S18" i="1"/>
  <c r="N22" i="1"/>
  <c r="N18" i="1"/>
  <c r="Q18" i="1"/>
  <c r="K22" i="1"/>
  <c r="J22" i="1"/>
  <c r="I22" i="1"/>
  <c r="K18" i="1"/>
  <c r="J18" i="1"/>
  <c r="I18" i="1"/>
  <c r="F22" i="1"/>
  <c r="F18" i="1"/>
  <c r="V22" i="1" l="1"/>
  <c r="L22" i="1"/>
  <c r="AA18" i="1"/>
  <c r="AF18" i="1"/>
  <c r="L18" i="1"/>
  <c r="Q22" i="1"/>
  <c r="AF22" i="1"/>
  <c r="AA22" i="1"/>
  <c r="V18" i="1"/>
  <c r="AE29" i="1"/>
  <c r="AD29" i="1"/>
  <c r="AC29" i="1"/>
  <c r="Z29" i="1"/>
  <c r="Y29" i="1"/>
  <c r="X29" i="1"/>
  <c r="U29" i="1"/>
  <c r="T29" i="1"/>
  <c r="S29" i="1"/>
  <c r="P29" i="1"/>
  <c r="O29" i="1"/>
  <c r="N29" i="1"/>
  <c r="K29" i="1"/>
  <c r="J29" i="1"/>
  <c r="I29" i="1"/>
  <c r="F29" i="1"/>
  <c r="E29" i="1"/>
  <c r="D29" i="1"/>
  <c r="P9" i="1"/>
  <c r="O9" i="1"/>
  <c r="N9" i="1"/>
  <c r="K9" i="1"/>
  <c r="J9" i="1"/>
  <c r="I9" i="1"/>
  <c r="F9" i="1"/>
  <c r="E9" i="1"/>
  <c r="D9" i="1"/>
  <c r="AE9" i="1"/>
  <c r="AD9" i="1"/>
  <c r="AC9" i="1"/>
  <c r="Z9" i="1"/>
  <c r="Y9" i="1"/>
  <c r="X9" i="1"/>
  <c r="G9" i="1" l="1"/>
  <c r="AA9" i="1"/>
  <c r="L9" i="1"/>
  <c r="AF9" i="1"/>
  <c r="AA29" i="1"/>
  <c r="L29" i="1"/>
  <c r="AF29" i="1"/>
  <c r="Q29" i="1"/>
  <c r="V9" i="1"/>
  <c r="V29" i="1"/>
  <c r="Q9" i="1"/>
  <c r="G29" i="1"/>
  <c r="L115" i="7" l="1"/>
  <c r="L113" i="7"/>
  <c r="J103" i="7"/>
  <c r="I103" i="7"/>
  <c r="H103" i="7"/>
  <c r="G103" i="7"/>
  <c r="F103" i="7"/>
  <c r="E103" i="7"/>
  <c r="B103" i="7"/>
  <c r="T103" i="7"/>
  <c r="S103" i="7"/>
  <c r="R103" i="7"/>
  <c r="Q103" i="7"/>
  <c r="P103" i="7"/>
  <c r="O103" i="7"/>
  <c r="I88" i="7"/>
  <c r="H88" i="7"/>
  <c r="G88" i="7"/>
  <c r="E88" i="7"/>
  <c r="T88" i="7"/>
  <c r="S88" i="7"/>
  <c r="R88" i="7"/>
  <c r="Q88" i="7"/>
  <c r="P88" i="7"/>
  <c r="F88" i="7"/>
  <c r="J77" i="7"/>
  <c r="I77" i="7"/>
  <c r="H77" i="7"/>
  <c r="G77" i="7"/>
  <c r="T77" i="7"/>
  <c r="S77" i="7"/>
  <c r="R77" i="7"/>
  <c r="Q77" i="7"/>
  <c r="P77" i="7"/>
  <c r="J62" i="7"/>
  <c r="I62" i="7"/>
  <c r="H62" i="7"/>
  <c r="G62" i="7"/>
  <c r="F62" i="7"/>
  <c r="E62" i="7"/>
  <c r="B62" i="7"/>
  <c r="T62" i="7"/>
  <c r="S62" i="7"/>
  <c r="R62" i="7"/>
  <c r="Q62" i="7"/>
  <c r="P62" i="7"/>
  <c r="H45" i="7"/>
  <c r="G45" i="7"/>
  <c r="F45" i="7"/>
  <c r="T45" i="7"/>
  <c r="S45" i="7"/>
  <c r="R45" i="7"/>
  <c r="Q45" i="7"/>
  <c r="P45" i="7"/>
  <c r="E45" i="7"/>
  <c r="F64" i="7" l="1"/>
  <c r="L64" i="7"/>
  <c r="R64" i="7"/>
  <c r="E90" i="7"/>
  <c r="H64" i="7"/>
  <c r="J45" i="7"/>
  <c r="J64" i="7" s="1"/>
  <c r="B88" i="7"/>
  <c r="B90" i="7" s="1"/>
  <c r="Q64" i="7"/>
  <c r="J88" i="7"/>
  <c r="J90" i="7" s="1"/>
  <c r="O64" i="7"/>
  <c r="S64" i="7"/>
  <c r="G64" i="7"/>
  <c r="B45" i="7"/>
  <c r="B64" i="7" s="1"/>
  <c r="L90" i="7"/>
  <c r="Q90" i="7"/>
  <c r="H90" i="7"/>
  <c r="M103" i="7"/>
  <c r="N103" i="7" s="1"/>
  <c r="E64" i="7"/>
  <c r="C62" i="7"/>
  <c r="P90" i="7"/>
  <c r="T90" i="7"/>
  <c r="I90" i="7"/>
  <c r="F90" i="7"/>
  <c r="P64" i="7"/>
  <c r="T64" i="7"/>
  <c r="M45" i="7"/>
  <c r="N45" i="7" s="1"/>
  <c r="M62" i="7"/>
  <c r="N62" i="7" s="1"/>
  <c r="M77" i="7"/>
  <c r="N77" i="7" s="1"/>
  <c r="M88" i="7"/>
  <c r="R90" i="7"/>
  <c r="G90" i="7"/>
  <c r="O90" i="7"/>
  <c r="S90" i="7"/>
  <c r="I45" i="7"/>
  <c r="I64" i="7" s="1"/>
  <c r="C103" i="7"/>
  <c r="F105" i="7" l="1"/>
  <c r="R105" i="7"/>
  <c r="H105" i="7"/>
  <c r="P105" i="7"/>
  <c r="O105" i="7"/>
  <c r="L119" i="7" s="1"/>
  <c r="J105" i="7"/>
  <c r="B117" i="7" s="1"/>
  <c r="S105" i="7"/>
  <c r="M90" i="7"/>
  <c r="N90" i="7" s="1"/>
  <c r="L105" i="7"/>
  <c r="G105" i="7"/>
  <c r="B105" i="7"/>
  <c r="Q105" i="7"/>
  <c r="C45" i="7"/>
  <c r="T105" i="7"/>
  <c r="L117" i="7" s="1"/>
  <c r="I105" i="7"/>
  <c r="D62" i="7"/>
  <c r="E105" i="7"/>
  <c r="B119" i="7" s="1"/>
  <c r="M64" i="7"/>
  <c r="N88" i="7"/>
  <c r="D103" i="7"/>
  <c r="C88" i="7"/>
  <c r="M105" i="7" l="1"/>
  <c r="N105" i="7" s="1"/>
  <c r="N64" i="7"/>
  <c r="C64" i="7"/>
  <c r="D64" i="7" s="1"/>
  <c r="D45" i="7"/>
  <c r="B122" i="7"/>
  <c r="D88" i="7"/>
  <c r="C90" i="7"/>
  <c r="L116" i="7" l="1"/>
  <c r="L129" i="7" s="1"/>
  <c r="L123" i="7"/>
  <c r="D90" i="7"/>
  <c r="C105" i="7"/>
  <c r="L120" i="7" l="1"/>
  <c r="L124" i="7"/>
  <c r="L128" i="7"/>
  <c r="L126" i="7"/>
  <c r="L125" i="7"/>
  <c r="L127" i="7"/>
  <c r="B116" i="7"/>
  <c r="B123" i="7"/>
  <c r="D105" i="7"/>
  <c r="B129" i="7" l="1"/>
  <c r="B126" i="7"/>
  <c r="B120" i="7"/>
  <c r="B128" i="7"/>
  <c r="B124" i="7"/>
  <c r="B127" i="7"/>
  <c r="B125" i="7"/>
  <c r="AK22" i="5"/>
  <c r="AJ22" i="5"/>
  <c r="AI22" i="5"/>
  <c r="AH22" i="5"/>
  <c r="AG22" i="5"/>
  <c r="AF22" i="5"/>
  <c r="AE22" i="5"/>
  <c r="E22" i="1" l="1"/>
  <c r="D22" i="1"/>
  <c r="E18" i="1"/>
  <c r="D18" i="1"/>
  <c r="G22" i="1" l="1"/>
  <c r="G18" i="1"/>
  <c r="AD22" i="5" l="1"/>
  <c r="AC22" i="5"/>
  <c r="AB22" i="5"/>
  <c r="L122" i="7" l="1"/>
  <c r="T9" i="1"/>
  <c r="S9" i="1"/>
  <c r="U9" i="1"/>
</calcChain>
</file>

<file path=xl/sharedStrings.xml><?xml version="1.0" encoding="utf-8"?>
<sst xmlns="http://schemas.openxmlformats.org/spreadsheetml/2006/main" count="488" uniqueCount="184">
  <si>
    <t>x</t>
  </si>
  <si>
    <t>Unduplicated Headcount</t>
  </si>
  <si>
    <t>Student Credit Hours</t>
  </si>
  <si>
    <t>FTE</t>
  </si>
  <si>
    <t>Undergraduate</t>
  </si>
  <si>
    <t>Resident</t>
  </si>
  <si>
    <t>Non-Resident</t>
  </si>
  <si>
    <t>Preparatory/
Remedial</t>
  </si>
  <si>
    <t>Dual Enrollment</t>
  </si>
  <si>
    <t>Gross Tuition</t>
  </si>
  <si>
    <t>Less:</t>
  </si>
  <si>
    <t>Net Tuition Income</t>
  </si>
  <si>
    <t>Student Contact Hours</t>
  </si>
  <si>
    <t>RATE/UNIT</t>
  </si>
  <si>
    <t>TOTAL REVENUE</t>
  </si>
  <si>
    <t>TYPE OF FEE</t>
  </si>
  <si>
    <t>REVENUE CLASS</t>
  </si>
  <si>
    <t>PCS SUB. PRO.</t>
  </si>
  <si>
    <t>Rate</t>
  </si>
  <si>
    <t>Unit</t>
  </si>
  <si>
    <t>MANDATORY FEES</t>
  </si>
  <si>
    <t>OTHER FEES AND CHARGES</t>
  </si>
  <si>
    <t>Other</t>
  </si>
  <si>
    <t>FUNDING BY SOURCE</t>
  </si>
  <si>
    <t>PROGRAM DESCRIPTION</t>
  </si>
  <si>
    <t>Headcount</t>
  </si>
  <si>
    <t>Total Value</t>
  </si>
  <si>
    <t>Average Award</t>
  </si>
  <si>
    <t>Tuition Waivers</t>
  </si>
  <si>
    <t>Institution</t>
  </si>
  <si>
    <t>State</t>
  </si>
  <si>
    <t>Federal</t>
  </si>
  <si>
    <t>Amount to Nebraska Residents</t>
  </si>
  <si>
    <t>ACADEMIC AID</t>
  </si>
  <si>
    <t>(1) Need Based</t>
  </si>
  <si>
    <t>ACE</t>
  </si>
  <si>
    <t>ACE Plus</t>
  </si>
  <si>
    <t>Federal Direct Subsidized</t>
  </si>
  <si>
    <t>Federal Pell Grant</t>
  </si>
  <si>
    <t>Nebraska Opportunity Grant (NOG)</t>
  </si>
  <si>
    <t xml:space="preserve">    Subtotal Need Based</t>
  </si>
  <si>
    <t>(2) Ability Based</t>
  </si>
  <si>
    <t xml:space="preserve">    Subtotal Ability Based</t>
  </si>
  <si>
    <t>(3) Membership Based</t>
  </si>
  <si>
    <t xml:space="preserve">    Subtotal Membership Based</t>
  </si>
  <si>
    <t xml:space="preserve">    TOTAL ACADEMIC AID</t>
  </si>
  <si>
    <t>AID FOR SERVICE</t>
  </si>
  <si>
    <t>Residence Hall Assistants</t>
  </si>
  <si>
    <t xml:space="preserve">    TOTAL AID FOR SERVICE</t>
  </si>
  <si>
    <t>Other Aid</t>
  </si>
  <si>
    <t>Federal Direct Unsubsidized</t>
  </si>
  <si>
    <t>Federal PLUS</t>
  </si>
  <si>
    <t xml:space="preserve">    Subtotal Other Aid</t>
  </si>
  <si>
    <t xml:space="preserve">    GRAND TOTAL ACADEMIC AID, AID FOR SERVICE, OTHER AID</t>
  </si>
  <si>
    <t xml:space="preserve">     DATA CALCULATIONS</t>
  </si>
  <si>
    <t xml:space="preserve"> 1.  Total institutional headcount</t>
  </si>
  <si>
    <t xml:space="preserve"> 2.  Number of students participating in financial aid programs</t>
  </si>
  <si>
    <t xml:space="preserve"> 3.  Number of students receiving more than one aid</t>
  </si>
  <si>
    <t xml:space="preserve"> 4.  % of total institutional headcount receiving aid</t>
  </si>
  <si>
    <t xml:space="preserve"> 5.  Number of Nebraska residents receiving financial aid</t>
  </si>
  <si>
    <t xml:space="preserve"> 6.  % participation by Nebraska residents</t>
  </si>
  <si>
    <t xml:space="preserve"> 7.  Total dollar value of financial aid</t>
  </si>
  <si>
    <t xml:space="preserve"> 8.  Amount received by Nebraska residents</t>
  </si>
  <si>
    <t>Select Calendar</t>
  </si>
  <si>
    <t>Reimbursable for State Aid</t>
  </si>
  <si>
    <t>Non-Reimbursable for State Aid</t>
  </si>
  <si>
    <t>Of students reported above:</t>
  </si>
  <si>
    <t>2012-13</t>
  </si>
  <si>
    <t>2017-18</t>
  </si>
  <si>
    <t>2016-17</t>
  </si>
  <si>
    <t>2013-14</t>
  </si>
  <si>
    <t>2014-15</t>
  </si>
  <si>
    <t>2015-16</t>
  </si>
  <si>
    <t>2018-19</t>
  </si>
  <si>
    <t>2019-20</t>
  </si>
  <si>
    <t>Total</t>
  </si>
  <si>
    <t>2020-21</t>
  </si>
  <si>
    <t>2021-22</t>
  </si>
  <si>
    <t>2022-23</t>
  </si>
  <si>
    <t>Restricted</t>
  </si>
  <si>
    <t>Cash Fund Number</t>
  </si>
  <si>
    <t>NCHEMS</t>
  </si>
  <si>
    <t>Actual</t>
  </si>
  <si>
    <t>Est.</t>
  </si>
  <si>
    <t>Sub-Prog</t>
  </si>
  <si>
    <t>Unencumb. Bal. Forward</t>
  </si>
  <si>
    <t>Tuition Income</t>
  </si>
  <si>
    <t xml:space="preserve">  Need-based Remissions/Scholar</t>
  </si>
  <si>
    <t xml:space="preserve">  Non-need-based Remissions/Sch</t>
  </si>
  <si>
    <t xml:space="preserve">  TOTAL Remissions/Scholarships</t>
  </si>
  <si>
    <t xml:space="preserve">  Refunds</t>
  </si>
  <si>
    <t>A Subtotal--Gross Tuition Less</t>
  </si>
  <si>
    <t xml:space="preserve">   Remissions &amp; Refunds</t>
  </si>
  <si>
    <t>Student Fees</t>
  </si>
  <si>
    <t>B Subtotal--Student Fees</t>
  </si>
  <si>
    <t>Other Income</t>
  </si>
  <si>
    <t>C Subtotal--Other Income</t>
  </si>
  <si>
    <t>TOTAL Cash Revenue (Sum A..C)</t>
  </si>
  <si>
    <t>TOTAL Cash Revenue + Balance</t>
  </si>
  <si>
    <t>(Less) PCS 1-7 Cash Expenditures</t>
  </si>
  <si>
    <t>(Less) PCS 8 Cash Exp. (Optional)</t>
  </si>
  <si>
    <t>(Less) Encumb.</t>
  </si>
  <si>
    <t>(Less) Necess. Reserve</t>
  </si>
  <si>
    <t>Available Balance</t>
  </si>
  <si>
    <t xml:space="preserve">C.F. Expenditures (PCS 1-7) </t>
  </si>
  <si>
    <t>PCS 8 Expenditures (if applicable)</t>
  </si>
  <si>
    <t>Total Cash Expenditures</t>
  </si>
  <si>
    <t xml:space="preserve">  Forms/Reports 100-A, 101-A</t>
  </si>
  <si>
    <t>Insert rows above here</t>
  </si>
  <si>
    <t>Insert rows above here by copying row above and Insert Copied Cells</t>
  </si>
  <si>
    <t>VAR</t>
  </si>
  <si>
    <t>EACH</t>
  </si>
  <si>
    <t>Military Reserves</t>
  </si>
  <si>
    <t>ACE Fee (Adult Ed)</t>
  </si>
  <si>
    <t>Student Service Fee</t>
  </si>
  <si>
    <t>Restrct</t>
  </si>
  <si>
    <t>QCH</t>
  </si>
  <si>
    <t>Cafeterial Meals</t>
  </si>
  <si>
    <t>Dorm Room</t>
  </si>
  <si>
    <t>Graduation</t>
  </si>
  <si>
    <t>Special Fee (Health)</t>
  </si>
  <si>
    <t>NONE (CURRENT UNRESTR)</t>
  </si>
  <si>
    <t>SSAP/SAP/NSG</t>
  </si>
  <si>
    <t>SSAP/SAP/NSG (INCLUDED IN TUITION)</t>
  </si>
  <si>
    <t xml:space="preserve">  STATE AID</t>
  </si>
  <si>
    <t xml:space="preserve">  PROPERTY TAXES</t>
  </si>
  <si>
    <t xml:space="preserve">  REVOLVING FUND-OTHER</t>
  </si>
  <si>
    <t>Federal Supplemental Education Opportunity Grant (FSEOG):</t>
  </si>
  <si>
    <t>Scholarship Aid (need-based)</t>
  </si>
  <si>
    <t>Learn To Dream</t>
  </si>
  <si>
    <t>Proteus</t>
  </si>
  <si>
    <t>Susan T. Buffett</t>
  </si>
  <si>
    <t>Scholarship Aid (merit-based)</t>
  </si>
  <si>
    <t>Leadership Grants</t>
  </si>
  <si>
    <t>TCA</t>
  </si>
  <si>
    <t>Acklie Foundation</t>
  </si>
  <si>
    <t>Employee Dependent Waivers</t>
  </si>
  <si>
    <t>Employee Waivers</t>
  </si>
  <si>
    <t>National Guard/Veterans</t>
  </si>
  <si>
    <t>War orphan waivers</t>
  </si>
  <si>
    <t>Voc Rehab/Workforce/Workers Comp</t>
  </si>
  <si>
    <t>Work/Study</t>
  </si>
  <si>
    <t>Men's/Women's Athletics</t>
  </si>
  <si>
    <t>Alternative Student Loans</t>
  </si>
  <si>
    <t>TEACH Grant</t>
  </si>
  <si>
    <t>Refunds</t>
  </si>
  <si>
    <t>Remissions/Waivers</t>
  </si>
  <si>
    <t>NCNR Fee Part Time</t>
  </si>
  <si>
    <t>National Welder Certification</t>
  </si>
  <si>
    <t>Career Academy/Dual Credit</t>
  </si>
  <si>
    <t xml:space="preserve"> </t>
  </si>
  <si>
    <t>Student Facility Fee</t>
  </si>
  <si>
    <t>Transcript</t>
  </si>
  <si>
    <t>GAP</t>
  </si>
  <si>
    <t>Miscellaneous Waivers</t>
  </si>
  <si>
    <t>CARES Act Funds</t>
  </si>
  <si>
    <t>SCH</t>
  </si>
  <si>
    <t>Semester</t>
  </si>
  <si>
    <t xml:space="preserve"> 9.  Amount of Tuition Waivers received by Nebraska residents</t>
  </si>
  <si>
    <t>10.  Amount of Tuition Waivers received by non-Nebraska residents</t>
  </si>
  <si>
    <t>11.  % of total dollar amount received by Nebraska residents</t>
  </si>
  <si>
    <t>12.  Gross tuition income less refunds</t>
  </si>
  <si>
    <t>13.  % gross tuition income remitted to students</t>
  </si>
  <si>
    <t>14.  % remissions is of Grand Total of all aid</t>
  </si>
  <si>
    <t>15.  % Academic Aid is of Grand Total of all aid</t>
  </si>
  <si>
    <t>16.  % Aid for Service is of Grand Total of all aid</t>
  </si>
  <si>
    <t>17.  % Need Based Aid is of Grand Total of all aid</t>
  </si>
  <si>
    <t>18.  % Ability Based Aid is of Grand Total of all aid</t>
  </si>
  <si>
    <t>19.  % Aid Based on Membership is of Grand Total of all aid</t>
  </si>
  <si>
    <t>20. % Other Academic Aid as a Grand Total of All Aid</t>
  </si>
  <si>
    <t>Tuition Waivers to Nebraska Residents</t>
  </si>
  <si>
    <t>Total Mandatory Fees Revenue - Resident</t>
  </si>
  <si>
    <t>Total Mandatory Fees Revenue</t>
  </si>
  <si>
    <t>Total Mandatory Fees Revenue - Non-Resident</t>
  </si>
  <si>
    <t>18586,28</t>
  </si>
  <si>
    <t>Nebraska Workforce Retraining</t>
  </si>
  <si>
    <t>2023-24</t>
  </si>
  <si>
    <t>NCR</t>
  </si>
  <si>
    <t>Nebraska Career Scholarship</t>
  </si>
  <si>
    <t>State of NE-DAS Tuition Waiver</t>
  </si>
  <si>
    <t>The total number of students receiving aid has increased from last year's reporting.  This is primarily because of the distribution of CARES Act funds when all students, except dual credit, received a portion of the funds.</t>
  </si>
  <si>
    <t>2024-25</t>
  </si>
  <si>
    <t xml:space="preserve">Note:  Remissions/Waivers does not include the ARPA dollars. </t>
  </si>
  <si>
    <t>Special Fee Stimulation thru Bookstore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</si>
</sst>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0.0"/>
    <numFmt numFmtId="165" formatCode="0_)"/>
    <numFmt numFmtId="166" formatCode="0.0%"/>
    <numFmt numFmtId="167" formatCode="&quot;$&quot;#,##0"/>
    <numFmt numFmtId="168" formatCode="_(* #,##0_);_(* \(#,##0\);_(* &quot;-&quot;??_);_(@_)"/>
    <numFmt numFmtId="169" formatCode="&quot;$&quot;#,##0.00"/>
  </numFmts>
  <fonts count="68">
    <font>
      <sz val="11"/>
      <color theme="1"/>
      <name val="Calibri"/>
      <family val="2"/>
      <scheme val="minor"/>
    </font>
    <font>
      <sz val="11"/>
      <color theme="1"/>
      <name val="Calibri"/>
      <family val="2"/>
      <scheme val="minor"/>
    </font>
    <font>
      <sz val="11"/>
      <color theme="1"/>
      <name val="Arial"/>
      <family val="2"/>
    </font>
    <font>
      <sz val="11"/>
      <name val="Arial"/>
      <family val="2"/>
    </font>
    <font>
      <b/>
      <sz val="11"/>
      <color theme="1"/>
      <name val="Arial"/>
      <family val="2"/>
    </font>
    <font>
      <b/>
      <u/>
      <sz val="11"/>
      <color theme="1"/>
      <name val="Calibri"/>
      <family val="2"/>
      <scheme val="minor"/>
    </font>
    <font>
      <b/>
      <sz val="10"/>
      <name val="Arial"/>
      <family val="2"/>
    </font>
    <font>
      <sz val="12"/>
      <name val="Times New Roman"/>
      <family val="1"/>
    </font>
    <font>
      <b/>
      <sz val="10"/>
      <color theme="1"/>
      <name val="Arial"/>
      <family val="2"/>
    </font>
    <font>
      <b/>
      <sz val="12"/>
      <name val="Arial"/>
      <family val="2"/>
    </font>
    <font>
      <b/>
      <sz val="12"/>
      <color rgb="FFFF0000"/>
      <name val="Arial"/>
      <family val="2"/>
    </font>
    <font>
      <sz val="10"/>
      <name val="Arial"/>
      <family val="2"/>
    </font>
    <font>
      <sz val="11"/>
      <color indexed="8"/>
      <name val="Calibri"/>
      <family val="2"/>
    </font>
    <font>
      <sz val="10"/>
      <color indexed="8"/>
      <name val="Times New Roman"/>
      <family val="2"/>
    </font>
    <font>
      <sz val="10"/>
      <name val="Times New Roman"/>
      <family val="1"/>
    </font>
    <font>
      <u/>
      <sz val="10"/>
      <color rgb="FF800080"/>
      <name val="Arial"/>
      <family val="2"/>
    </font>
    <font>
      <u/>
      <sz val="11"/>
      <color theme="10"/>
      <name val="Calibri"/>
      <family val="2"/>
      <scheme val="minor"/>
    </font>
    <font>
      <u/>
      <sz val="10"/>
      <color theme="10"/>
      <name val="Times New Roman"/>
      <family val="1"/>
    </font>
    <font>
      <u/>
      <sz val="10"/>
      <color rgb="FF0000FF"/>
      <name val="Arial"/>
      <family val="2"/>
    </font>
    <font>
      <u/>
      <sz val="11"/>
      <color theme="10"/>
      <name val="Calibri"/>
      <family val="2"/>
    </font>
    <font>
      <u/>
      <sz val="11"/>
      <color theme="10"/>
      <name val="Times New Roman"/>
      <family val="2"/>
    </font>
    <font>
      <sz val="10"/>
      <name val="MS Sans Serif"/>
      <family val="2"/>
    </font>
    <font>
      <sz val="8"/>
      <name val="Times New Roman"/>
      <family val="1"/>
    </font>
    <font>
      <sz val="10"/>
      <name val="Arial Unicode MS"/>
      <family val="2"/>
    </font>
    <font>
      <sz val="12"/>
      <name val="Arial"/>
      <family val="2"/>
    </font>
    <font>
      <sz val="10"/>
      <color indexed="8"/>
      <name val="Arial"/>
      <family val="2"/>
    </font>
    <font>
      <sz val="10"/>
      <color indexed="8"/>
      <name val="Arial"/>
      <family val="2"/>
      <charset val="204"/>
    </font>
    <font>
      <sz val="12"/>
      <name val="SWISS"/>
    </font>
    <font>
      <sz val="10"/>
      <color theme="1"/>
      <name val="Tahoma"/>
      <family val="2"/>
    </font>
    <font>
      <sz val="10"/>
      <color theme="1"/>
      <name val="Times New Roman"/>
      <family val="2"/>
    </font>
    <font>
      <sz val="10"/>
      <name val="SWISS"/>
    </font>
    <font>
      <sz val="10"/>
      <color rgb="FF000000"/>
      <name val="Times New Roman"/>
      <family val="1"/>
    </font>
    <font>
      <sz val="11"/>
      <color indexed="8"/>
      <name val="Calibri"/>
      <family val="2"/>
      <scheme val="minor"/>
    </font>
    <font>
      <sz val="10"/>
      <name val="Courier New"/>
      <family val="3"/>
    </font>
    <font>
      <sz val="8"/>
      <name val="DUTCH"/>
    </font>
    <font>
      <sz val="10"/>
      <color rgb="FF000000"/>
      <name val="Arial"/>
      <family val="2"/>
    </font>
    <font>
      <sz val="14"/>
      <color theme="1"/>
      <name val="Calibri"/>
      <family val="2"/>
    </font>
    <font>
      <sz val="18"/>
      <color theme="3"/>
      <name val="Cambria"/>
      <family val="2"/>
      <scheme val="major"/>
    </font>
    <font>
      <sz val="11"/>
      <color theme="0"/>
      <name val="Calibri"/>
      <family val="2"/>
      <scheme val="minor"/>
    </font>
    <font>
      <b/>
      <sz val="11"/>
      <name val="Arial"/>
      <family val="2"/>
    </font>
    <font>
      <sz val="10"/>
      <color theme="0"/>
      <name val="Arial"/>
      <family val="2"/>
    </font>
    <font>
      <sz val="11"/>
      <color theme="9" tint="-0.249977111117893"/>
      <name val="Arial"/>
      <family val="2"/>
    </font>
    <font>
      <sz val="11"/>
      <color theme="9" tint="-0.249977111117893"/>
      <name val="Calibri"/>
      <family val="2"/>
      <scheme val="minor"/>
    </font>
    <font>
      <b/>
      <u/>
      <sz val="11"/>
      <color theme="1"/>
      <name val="Arial"/>
      <family val="2"/>
    </font>
    <font>
      <b/>
      <sz val="11"/>
      <color theme="1"/>
      <name val="Calibri"/>
      <family val="2"/>
      <scheme val="minor"/>
    </font>
    <font>
      <b/>
      <u/>
      <sz val="10"/>
      <name val="Arial"/>
      <family val="2"/>
    </font>
    <font>
      <sz val="11"/>
      <color theme="1"/>
      <name val="Cambria"/>
      <family val="1"/>
      <scheme val="major"/>
    </font>
    <font>
      <b/>
      <sz val="20"/>
      <name val="Cambria"/>
      <family val="1"/>
      <scheme val="major"/>
    </font>
    <font>
      <b/>
      <sz val="14"/>
      <name val="Cambria"/>
      <family val="1"/>
      <scheme val="major"/>
    </font>
    <font>
      <b/>
      <sz val="14"/>
      <color theme="1"/>
      <name val="Cambria"/>
      <family val="1"/>
      <scheme val="major"/>
    </font>
    <font>
      <sz val="14"/>
      <color theme="1"/>
      <name val="Cambria"/>
      <family val="1"/>
      <scheme val="major"/>
    </font>
    <font>
      <b/>
      <sz val="10"/>
      <name val="Cambria"/>
      <family val="1"/>
      <scheme val="major"/>
    </font>
    <font>
      <b/>
      <sz val="10"/>
      <color theme="1"/>
      <name val="Cambria"/>
      <family val="1"/>
      <scheme val="major"/>
    </font>
    <font>
      <b/>
      <u/>
      <sz val="10"/>
      <name val="Cambria"/>
      <family val="1"/>
      <scheme val="major"/>
    </font>
    <font>
      <sz val="10"/>
      <name val="Cambria"/>
      <family val="1"/>
      <scheme val="major"/>
    </font>
    <font>
      <sz val="10"/>
      <color theme="1"/>
      <name val="Cambria"/>
      <family val="1"/>
      <scheme val="major"/>
    </font>
    <font>
      <u/>
      <sz val="12"/>
      <name val="Cambria"/>
      <family val="1"/>
      <scheme val="major"/>
    </font>
    <font>
      <sz val="11"/>
      <name val="Cambria"/>
      <family val="1"/>
      <scheme val="major"/>
    </font>
    <font>
      <sz val="11"/>
      <name val="Calibri"/>
      <family val="2"/>
      <scheme val="minor"/>
    </font>
    <font>
      <b/>
      <sz val="8"/>
      <color rgb="FFFF0000"/>
      <name val="Arial"/>
      <family val="2"/>
    </font>
    <font>
      <u/>
      <sz val="10"/>
      <name val="Cambria"/>
      <family val="1"/>
      <scheme val="major"/>
    </font>
    <font>
      <sz val="11"/>
      <color rgb="FF000000"/>
      <name val="Calibri"/>
      <family val="2"/>
    </font>
    <font>
      <b/>
      <sz val="16"/>
      <color rgb="FF000000"/>
      <name val="Calibri"/>
      <family val="2"/>
    </font>
    <font>
      <sz val="12"/>
      <color rgb="FF000000"/>
      <name val="Arial"/>
      <family val="2"/>
    </font>
    <font>
      <sz val="9"/>
      <color theme="1"/>
      <name val="Arial"/>
      <family val="2"/>
    </font>
    <font>
      <i/>
      <sz val="9"/>
      <color theme="1"/>
      <name val="Arial"/>
      <family val="2"/>
    </font>
    <font>
      <b/>
      <sz val="11"/>
      <name val="Cambria"/>
      <family val="1"/>
      <scheme val="major"/>
    </font>
    <font>
      <b/>
      <sz val="7.5"/>
      <color rgb="FFFF0000"/>
      <name val="Cambria"/>
      <family val="1"/>
      <scheme val="major"/>
    </font>
  </fonts>
  <fills count="31">
    <fill>
      <patternFill patternType="none"/>
    </fill>
    <fill>
      <patternFill patternType="gray125"/>
    </fill>
    <fill>
      <patternFill patternType="solid">
        <fgColor rgb="FFFFFFCC"/>
      </patternFill>
    </fill>
    <fill>
      <patternFill patternType="solid">
        <fgColor indexed="9"/>
        <bgColor indexed="9"/>
      </patternFill>
    </fill>
    <fill>
      <patternFill patternType="solid">
        <fgColor theme="0" tint="-0.14999847407452621"/>
        <bgColor indexed="64"/>
      </patternFill>
    </fill>
    <fill>
      <patternFill patternType="solid">
        <fgColor theme="1"/>
        <bgColor indexed="64"/>
      </patternFill>
    </fill>
    <fill>
      <patternFill patternType="solid">
        <fgColor indexed="65"/>
        <bgColor indexed="9"/>
      </patternFill>
    </fill>
    <fill>
      <patternFill patternType="solid">
        <fgColor indexed="9"/>
      </patternFill>
    </fill>
    <fill>
      <patternFill patternType="solid">
        <fgColor theme="0"/>
        <bgColor indexed="64"/>
      </patternFill>
    </fill>
    <fill>
      <patternFill patternType="solid">
        <fgColor theme="3" tint="0.79998168889431442"/>
        <bgColor indexed="64"/>
      </patternFill>
    </fill>
    <fill>
      <patternFill patternType="solid">
        <fgColor theme="5" tint="0.79998168889431442"/>
        <bgColor indexed="9"/>
      </patternFill>
    </fill>
    <fill>
      <patternFill patternType="solid">
        <fgColor theme="6"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FFFF"/>
        <bgColor rgb="FFFFFFFF"/>
      </patternFill>
    </fill>
    <fill>
      <patternFill patternType="solid">
        <fgColor rgb="FFF2DCDB"/>
        <bgColor rgb="FFFFFFFF"/>
      </patternFill>
    </fill>
    <fill>
      <patternFill patternType="solid">
        <fgColor rgb="FFDDD9C4"/>
        <bgColor rgb="FFFFFFFF"/>
      </patternFill>
    </fill>
    <fill>
      <patternFill patternType="solid">
        <fgColor rgb="FFC5D9F1"/>
        <bgColor rgb="FFFFFFFF"/>
      </patternFill>
    </fill>
    <fill>
      <patternFill patternType="solid">
        <fgColor rgb="FFEBF1DE"/>
        <bgColor rgb="FFFFFFFF"/>
      </patternFill>
    </fill>
    <fill>
      <patternFill patternType="solid">
        <fgColor rgb="FFFDE9D9"/>
        <bgColor rgb="FFFFFFFF"/>
      </patternFill>
    </fill>
    <fill>
      <patternFill patternType="solid">
        <fgColor rgb="FFE4DFEC"/>
        <bgColor rgb="FFFFFFFF"/>
      </patternFill>
    </fill>
    <fill>
      <patternFill patternType="solid">
        <fgColor rgb="FFF2DCDB"/>
        <bgColor rgb="FF000000"/>
      </patternFill>
    </fill>
    <fill>
      <patternFill patternType="solid">
        <fgColor rgb="FFDDD9C4"/>
        <bgColor rgb="FF000000"/>
      </patternFill>
    </fill>
    <fill>
      <patternFill patternType="solid">
        <fgColor rgb="FFC5D9F1"/>
        <bgColor rgb="FF000000"/>
      </patternFill>
    </fill>
    <fill>
      <patternFill patternType="solid">
        <fgColor rgb="FFEBF1DE"/>
        <bgColor rgb="FF000000"/>
      </patternFill>
    </fill>
    <fill>
      <patternFill patternType="solid">
        <fgColor rgb="FFFDE9D9"/>
        <bgColor rgb="FF000000"/>
      </patternFill>
    </fill>
    <fill>
      <patternFill patternType="solid">
        <fgColor rgb="FFE4DFEC"/>
        <bgColor rgb="FF000000"/>
      </patternFill>
    </fill>
    <fill>
      <patternFill patternType="solid">
        <fgColor rgb="FFF1DBE3"/>
        <bgColor indexed="64"/>
      </patternFill>
    </fill>
    <fill>
      <patternFill patternType="solid">
        <fgColor theme="2" tint="-9.9948118533890809E-2"/>
        <bgColor indexed="64"/>
      </patternFill>
    </fill>
    <fill>
      <patternFill patternType="solid">
        <fgColor theme="9" tint="0.79998168889431442"/>
        <bgColor rgb="FFFFFFFF"/>
      </patternFill>
    </fill>
    <fill>
      <patternFill patternType="solid">
        <fgColor rgb="FFFFFF00"/>
        <bgColor indexed="64"/>
      </patternFill>
    </fill>
  </fills>
  <borders count="53">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auto="1"/>
      </right>
      <top/>
      <bottom style="thin">
        <color auto="1"/>
      </bottom>
      <diagonal/>
    </border>
    <border>
      <left/>
      <right style="medium">
        <color auto="1"/>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style="thin">
        <color indexed="64"/>
      </left>
      <right style="thin">
        <color auto="1"/>
      </right>
      <top style="medium">
        <color indexed="64"/>
      </top>
      <bottom style="thin">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auto="1"/>
      </bottom>
      <diagonal/>
    </border>
    <border>
      <left/>
      <right style="thin">
        <color indexed="64"/>
      </right>
      <top/>
      <bottom style="double">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s>
  <cellStyleXfs count="559">
    <xf numFmtId="0" fontId="0" fillId="0" borderId="0"/>
    <xf numFmtId="165" fontId="7"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14"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4" fillId="0" borderId="0" applyFont="0" applyFill="0" applyBorder="0" applyAlignment="0" applyProtection="0"/>
    <xf numFmtId="43" fontId="11" fillId="0" borderId="0" applyFont="0" applyFill="0" applyBorder="0" applyAlignment="0" applyProtection="0"/>
    <xf numFmtId="43" fontId="14"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1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1"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14" fillId="0" borderId="0"/>
    <xf numFmtId="0" fontId="11" fillId="0" borderId="0"/>
    <xf numFmtId="0" fontId="14"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37" fontId="22"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23" fillId="0" borderId="0"/>
    <xf numFmtId="0" fontId="23" fillId="0" borderId="0"/>
    <xf numFmtId="0" fontId="1" fillId="0" borderId="0"/>
    <xf numFmtId="0" fontId="24" fillId="0" borderId="0"/>
    <xf numFmtId="0" fontId="11" fillId="0" borderId="0"/>
    <xf numFmtId="0" fontId="25" fillId="0" borderId="0"/>
    <xf numFmtId="0" fontId="11" fillId="0" borderId="0"/>
    <xf numFmtId="0" fontId="26" fillId="0" borderId="0"/>
    <xf numFmtId="37" fontId="27" fillId="0" borderId="0"/>
    <xf numFmtId="0" fontId="24" fillId="0" borderId="0"/>
    <xf numFmtId="0" fontId="11" fillId="0" borderId="0"/>
    <xf numFmtId="0" fontId="28" fillId="0" borderId="0"/>
    <xf numFmtId="0" fontId="29" fillId="0" borderId="0"/>
    <xf numFmtId="165" fontId="7" fillId="0" borderId="0"/>
    <xf numFmtId="0" fontId="30" fillId="0" borderId="0"/>
    <xf numFmtId="0" fontId="7" fillId="0" borderId="0"/>
    <xf numFmtId="0" fontId="7"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1" fillId="0" borderId="0"/>
    <xf numFmtId="0" fontId="31" fillId="0" borderId="0"/>
    <xf numFmtId="0" fontId="32"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37" fontId="22" fillId="0" borderId="0"/>
    <xf numFmtId="0" fontId="7" fillId="0" borderId="0"/>
    <xf numFmtId="39" fontId="34" fillId="7" borderId="0"/>
    <xf numFmtId="0" fontId="35" fillId="0" borderId="0"/>
    <xf numFmtId="0" fontId="3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11" fillId="0" borderId="0"/>
    <xf numFmtId="0" fontId="24" fillId="0" borderId="0"/>
    <xf numFmtId="0" fontId="21" fillId="0" borderId="0"/>
    <xf numFmtId="0" fontId="21" fillId="0" borderId="0"/>
    <xf numFmtId="0" fontId="21" fillId="0" borderId="0"/>
    <xf numFmtId="0" fontId="21" fillId="0" borderId="0"/>
    <xf numFmtId="0" fontId="1" fillId="0" borderId="0"/>
    <xf numFmtId="0" fontId="21" fillId="0" borderId="0"/>
    <xf numFmtId="0" fontId="21" fillId="0" borderId="0"/>
    <xf numFmtId="0" fontId="21" fillId="0" borderId="0"/>
    <xf numFmtId="0" fontId="21" fillId="0" borderId="0"/>
    <xf numFmtId="0" fontId="1" fillId="0" borderId="0"/>
    <xf numFmtId="0" fontId="24" fillId="0" borderId="0"/>
    <xf numFmtId="0" fontId="14"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21" fillId="0" borderId="0"/>
    <xf numFmtId="0" fontId="21" fillId="0" borderId="0"/>
    <xf numFmtId="0" fontId="24" fillId="0" borderId="0"/>
    <xf numFmtId="0" fontId="2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65" fontId="7" fillId="0" borderId="0"/>
    <xf numFmtId="165" fontId="7"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37" fontId="22" fillId="0" borderId="0"/>
    <xf numFmtId="37"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37" fontId="22" fillId="0" borderId="0"/>
    <xf numFmtId="0" fontId="11" fillId="0" borderId="0"/>
    <xf numFmtId="37" fontId="22" fillId="0" borderId="0"/>
    <xf numFmtId="0" fontId="1" fillId="0" borderId="0"/>
    <xf numFmtId="0" fontId="21" fillId="0" borderId="0"/>
    <xf numFmtId="0" fontId="21" fillId="0" borderId="0"/>
    <xf numFmtId="0" fontId="1" fillId="0" borderId="0"/>
    <xf numFmtId="0" fontId="21" fillId="0" borderId="0"/>
    <xf numFmtId="0" fontId="21" fillId="0" borderId="0"/>
    <xf numFmtId="0" fontId="1" fillId="0" borderId="0"/>
    <xf numFmtId="0" fontId="21" fillId="0" borderId="0"/>
    <xf numFmtId="0" fontId="21" fillId="0" borderId="0"/>
    <xf numFmtId="0" fontId="21" fillId="0" borderId="0"/>
    <xf numFmtId="0" fontId="1" fillId="2" borderId="1" applyNumberFormat="0" applyFont="0" applyAlignment="0" applyProtection="0"/>
    <xf numFmtId="0" fontId="1" fillId="2" borderId="1" applyNumberFormat="0" applyFont="0" applyAlignment="0" applyProtection="0"/>
    <xf numFmtId="9" fontId="11" fillId="0" borderId="0" applyFont="0" applyFill="0" applyBorder="0" applyAlignment="0" applyProtection="0"/>
    <xf numFmtId="9" fontId="1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37"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544">
    <xf numFmtId="0" fontId="0" fillId="0" borderId="0" xfId="0"/>
    <xf numFmtId="0" fontId="0" fillId="0" borderId="0" xfId="0" applyFill="1" applyBorder="1" applyProtection="1"/>
    <xf numFmtId="164" fontId="2" fillId="0" borderId="2" xfId="0" applyNumberFormat="1" applyFont="1" applyFill="1" applyBorder="1" applyProtection="1">
      <protection locked="0"/>
    </xf>
    <xf numFmtId="164" fontId="2" fillId="0" borderId="2" xfId="0" applyNumberFormat="1" applyFont="1" applyFill="1" applyBorder="1" applyProtection="1"/>
    <xf numFmtId="164" fontId="2" fillId="4" borderId="2" xfId="0" applyNumberFormat="1" applyFont="1" applyFill="1" applyBorder="1" applyProtection="1"/>
    <xf numFmtId="3" fontId="2" fillId="0" borderId="0" xfId="0" applyNumberFormat="1" applyFont="1" applyFill="1" applyBorder="1" applyProtection="1"/>
    <xf numFmtId="164" fontId="2" fillId="0" borderId="0" xfId="0" applyNumberFormat="1" applyFont="1" applyFill="1" applyBorder="1" applyProtection="1"/>
    <xf numFmtId="164" fontId="2" fillId="3" borderId="0" xfId="0" applyNumberFormat="1" applyFont="1" applyFill="1" applyBorder="1" applyProtection="1"/>
    <xf numFmtId="0" fontId="2" fillId="3" borderId="0" xfId="0" applyFont="1" applyFill="1" applyProtection="1"/>
    <xf numFmtId="0" fontId="6" fillId="3" borderId="0" xfId="0" applyFont="1" applyFill="1" applyBorder="1" applyProtection="1"/>
    <xf numFmtId="0" fontId="6" fillId="3" borderId="9" xfId="0" applyFont="1" applyFill="1" applyBorder="1" applyProtection="1"/>
    <xf numFmtId="0" fontId="6" fillId="0" borderId="0" xfId="0" applyFont="1" applyFill="1" applyBorder="1" applyProtection="1"/>
    <xf numFmtId="0" fontId="2" fillId="3" borderId="0" xfId="0" applyFont="1" applyFill="1" applyBorder="1" applyAlignment="1" applyProtection="1">
      <alignment horizontal="center" vertical="center"/>
    </xf>
    <xf numFmtId="0" fontId="0" fillId="3" borderId="0" xfId="0" applyFill="1" applyBorder="1" applyProtection="1"/>
    <xf numFmtId="0" fontId="3" fillId="0" borderId="0" xfId="0" applyFont="1" applyFill="1" applyBorder="1" applyAlignment="1" applyProtection="1"/>
    <xf numFmtId="0" fontId="3" fillId="8" borderId="2" xfId="0" applyFont="1" applyFill="1" applyBorder="1" applyAlignment="1" applyProtection="1">
      <alignment horizontal="left" vertical="center" wrapText="1"/>
    </xf>
    <xf numFmtId="0" fontId="3" fillId="8" borderId="0" xfId="0" applyFont="1" applyFill="1" applyBorder="1" applyAlignment="1" applyProtection="1">
      <alignment wrapText="1"/>
    </xf>
    <xf numFmtId="0" fontId="0" fillId="8" borderId="0" xfId="0" applyFill="1" applyBorder="1" applyProtection="1"/>
    <xf numFmtId="0" fontId="40" fillId="3" borderId="0" xfId="0" applyFont="1" applyFill="1" applyBorder="1" applyProtection="1"/>
    <xf numFmtId="0" fontId="38" fillId="3" borderId="0" xfId="0" applyFont="1" applyFill="1" applyBorder="1" applyProtection="1"/>
    <xf numFmtId="0" fontId="11" fillId="3" borderId="0" xfId="177" applyFill="1" applyProtection="1"/>
    <xf numFmtId="0" fontId="0" fillId="3" borderId="0" xfId="0" applyFill="1" applyBorder="1" applyAlignment="1" applyProtection="1">
      <alignment horizontal="center"/>
    </xf>
    <xf numFmtId="0" fontId="3" fillId="0" borderId="0" xfId="0" applyFont="1" applyFill="1" applyBorder="1" applyAlignment="1" applyProtection="1">
      <alignment horizontal="center"/>
    </xf>
    <xf numFmtId="0" fontId="3" fillId="8" borderId="0" xfId="0" applyFont="1" applyFill="1" applyBorder="1" applyAlignment="1" applyProtection="1">
      <alignment horizontal="center" wrapText="1"/>
    </xf>
    <xf numFmtId="0" fontId="38" fillId="3" borderId="0" xfId="0" applyFont="1" applyFill="1" applyBorder="1" applyAlignment="1" applyProtection="1">
      <alignment horizontal="center"/>
    </xf>
    <xf numFmtId="0" fontId="3" fillId="0" borderId="2" xfId="0" applyFont="1" applyFill="1" applyBorder="1" applyAlignment="1" applyProtection="1">
      <protection locked="0"/>
    </xf>
    <xf numFmtId="0" fontId="3" fillId="0" borderId="2" xfId="0" applyFont="1" applyFill="1" applyBorder="1" applyAlignment="1" applyProtection="1">
      <alignment horizontal="center"/>
      <protection locked="0"/>
    </xf>
    <xf numFmtId="0" fontId="3" fillId="0" borderId="15" xfId="0" applyFont="1" applyFill="1" applyBorder="1" applyAlignment="1" applyProtection="1"/>
    <xf numFmtId="0" fontId="3" fillId="0" borderId="15" xfId="0" applyFont="1" applyFill="1" applyBorder="1" applyAlignment="1" applyProtection="1">
      <alignment horizontal="center"/>
    </xf>
    <xf numFmtId="0" fontId="2" fillId="0" borderId="0" xfId="0" applyFont="1" applyFill="1" applyBorder="1" applyProtection="1"/>
    <xf numFmtId="0" fontId="3" fillId="0" borderId="0" xfId="0" applyFont="1" applyFill="1" applyBorder="1" applyProtection="1"/>
    <xf numFmtId="3" fontId="2" fillId="0" borderId="26" xfId="0" applyNumberFormat="1" applyFont="1" applyFill="1" applyBorder="1" applyProtection="1">
      <protection locked="0"/>
    </xf>
    <xf numFmtId="3" fontId="2" fillId="0" borderId="28" xfId="0" applyNumberFormat="1" applyFont="1" applyFill="1" applyBorder="1" applyProtection="1"/>
    <xf numFmtId="3" fontId="2" fillId="4" borderId="26" xfId="0" applyNumberFormat="1" applyFont="1" applyFill="1" applyBorder="1" applyProtection="1"/>
    <xf numFmtId="0" fontId="2" fillId="3" borderId="8" xfId="0" applyFont="1" applyFill="1" applyBorder="1" applyProtection="1"/>
    <xf numFmtId="0" fontId="6" fillId="3" borderId="8" xfId="0" applyFont="1" applyFill="1" applyBorder="1" applyProtection="1"/>
    <xf numFmtId="167" fontId="2" fillId="0" borderId="29" xfId="557" applyNumberFormat="1" applyFont="1" applyFill="1" applyBorder="1" applyProtection="1"/>
    <xf numFmtId="167" fontId="2" fillId="0" borderId="29" xfId="0" applyNumberFormat="1" applyFont="1" applyFill="1" applyBorder="1" applyProtection="1"/>
    <xf numFmtId="167" fontId="2" fillId="0" borderId="27" xfId="0" applyNumberFormat="1" applyFont="1" applyFill="1" applyBorder="1" applyProtection="1">
      <protection locked="0"/>
    </xf>
    <xf numFmtId="167" fontId="2" fillId="4" borderId="27" xfId="0" applyNumberFormat="1" applyFont="1" applyFill="1" applyBorder="1" applyProtection="1"/>
    <xf numFmtId="167" fontId="2" fillId="5" borderId="27" xfId="0" applyNumberFormat="1" applyFont="1" applyFill="1" applyBorder="1" applyProtection="1"/>
    <xf numFmtId="167" fontId="2" fillId="0" borderId="0" xfId="0" applyNumberFormat="1" applyFont="1" applyFill="1" applyBorder="1" applyProtection="1"/>
    <xf numFmtId="167" fontId="2" fillId="5" borderId="2" xfId="0" applyNumberFormat="1" applyFont="1" applyFill="1" applyBorder="1" applyProtection="1"/>
    <xf numFmtId="0" fontId="39" fillId="0" borderId="0" xfId="0" applyFont="1" applyFill="1" applyBorder="1" applyAlignment="1" applyProtection="1">
      <alignment horizontal="left" indent="2"/>
    </xf>
    <xf numFmtId="3" fontId="3" fillId="0" borderId="2" xfId="0" applyNumberFormat="1" applyFont="1" applyFill="1" applyBorder="1" applyAlignment="1" applyProtection="1">
      <protection locked="0"/>
    </xf>
    <xf numFmtId="3" fontId="3" fillId="0" borderId="0" xfId="0" applyNumberFormat="1" applyFont="1" applyFill="1" applyBorder="1" applyAlignment="1" applyProtection="1"/>
    <xf numFmtId="0" fontId="3" fillId="0" borderId="2" xfId="0" applyFont="1" applyFill="1" applyBorder="1" applyAlignment="1" applyProtection="1">
      <alignment horizontal="left" indent="1"/>
      <protection locked="0"/>
    </xf>
    <xf numFmtId="0" fontId="39" fillId="0" borderId="35" xfId="0" applyFont="1" applyFill="1" applyBorder="1" applyAlignment="1" applyProtection="1"/>
    <xf numFmtId="4" fontId="3" fillId="0" borderId="31" xfId="0" applyNumberFormat="1" applyFont="1" applyFill="1" applyBorder="1" applyAlignment="1" applyProtection="1"/>
    <xf numFmtId="0" fontId="3" fillId="0" borderId="9" xfId="0" applyFont="1" applyFill="1" applyBorder="1" applyAlignment="1" applyProtection="1"/>
    <xf numFmtId="4" fontId="3" fillId="0" borderId="9" xfId="0" applyNumberFormat="1" applyFont="1" applyFill="1" applyBorder="1" applyAlignment="1" applyProtection="1"/>
    <xf numFmtId="0" fontId="3" fillId="0" borderId="32" xfId="0" applyFont="1" applyFill="1" applyBorder="1" applyAlignment="1" applyProtection="1"/>
    <xf numFmtId="4" fontId="3" fillId="0" borderId="32" xfId="0" applyNumberFormat="1" applyFont="1" applyFill="1" applyBorder="1" applyAlignment="1" applyProtection="1"/>
    <xf numFmtId="0" fontId="4" fillId="10" borderId="0" xfId="0" applyFont="1" applyFill="1" applyProtection="1"/>
    <xf numFmtId="0" fontId="6" fillId="0" borderId="37" xfId="0" applyFont="1" applyFill="1" applyBorder="1" applyAlignment="1" applyProtection="1">
      <alignment horizontal="center" vertical="center" wrapText="1"/>
    </xf>
    <xf numFmtId="4" fontId="3" fillId="0" borderId="38" xfId="0" applyNumberFormat="1" applyFont="1" applyFill="1" applyBorder="1" applyAlignment="1" applyProtection="1"/>
    <xf numFmtId="0" fontId="3" fillId="0" borderId="37" xfId="0" applyFont="1" applyFill="1" applyBorder="1" applyAlignment="1" applyProtection="1"/>
    <xf numFmtId="4" fontId="41" fillId="8" borderId="0" xfId="0" applyNumberFormat="1" applyFont="1" applyFill="1" applyBorder="1" applyAlignment="1" applyProtection="1">
      <alignment horizontal="right" indent="1"/>
    </xf>
    <xf numFmtId="4" fontId="41" fillId="0" borderId="0" xfId="0" applyNumberFormat="1" applyFont="1" applyFill="1" applyBorder="1" applyAlignment="1" applyProtection="1">
      <alignment horizontal="right" indent="1"/>
    </xf>
    <xf numFmtId="0" fontId="42" fillId="0" borderId="0" xfId="0" applyFont="1" applyFill="1" applyBorder="1" applyProtection="1"/>
    <xf numFmtId="0" fontId="3" fillId="8" borderId="2" xfId="0" applyFont="1" applyFill="1" applyBorder="1" applyAlignment="1" applyProtection="1">
      <alignment horizontal="left" vertical="center" wrapText="1" indent="2"/>
    </xf>
    <xf numFmtId="3" fontId="2" fillId="0" borderId="26" xfId="0" applyNumberFormat="1" applyFont="1" applyFill="1" applyBorder="1" applyProtection="1"/>
    <xf numFmtId="0" fontId="43" fillId="0" borderId="8" xfId="0" applyFont="1" applyFill="1" applyBorder="1" applyAlignment="1" applyProtection="1">
      <alignment horizontal="left" vertical="center"/>
    </xf>
    <xf numFmtId="0" fontId="6" fillId="0" borderId="7" xfId="0" applyFont="1" applyFill="1" applyBorder="1" applyProtection="1"/>
    <xf numFmtId="3" fontId="2" fillId="0" borderId="34" xfId="0" applyNumberFormat="1" applyFont="1" applyFill="1" applyBorder="1" applyProtection="1"/>
    <xf numFmtId="164" fontId="2" fillId="0" borderId="7" xfId="0" applyNumberFormat="1" applyFont="1" applyFill="1" applyBorder="1" applyProtection="1"/>
    <xf numFmtId="167" fontId="2" fillId="0" borderId="33" xfId="557" applyNumberFormat="1" applyFont="1" applyFill="1" applyBorder="1" applyProtection="1"/>
    <xf numFmtId="167" fontId="2" fillId="0" borderId="6" xfId="557" applyNumberFormat="1" applyFont="1" applyFill="1" applyBorder="1" applyProtection="1"/>
    <xf numFmtId="3" fontId="2" fillId="4" borderId="6" xfId="0" applyNumberFormat="1" applyFont="1" applyFill="1" applyBorder="1" applyProtection="1"/>
    <xf numFmtId="0" fontId="2" fillId="0" borderId="0" xfId="0" applyFont="1" applyProtection="1"/>
    <xf numFmtId="0" fontId="2" fillId="0" borderId="0" xfId="0" applyFont="1" applyFill="1" applyProtection="1"/>
    <xf numFmtId="3" fontId="2" fillId="0" borderId="28" xfId="0" applyNumberFormat="1" applyFont="1" applyBorder="1" applyProtection="1"/>
    <xf numFmtId="0" fontId="2" fillId="0" borderId="0" xfId="0" applyFont="1" applyBorder="1" applyProtection="1"/>
    <xf numFmtId="167" fontId="2" fillId="0" borderId="0" xfId="0" applyNumberFormat="1" applyFont="1" applyBorder="1" applyProtection="1"/>
    <xf numFmtId="3" fontId="2" fillId="0" borderId="0" xfId="0" applyNumberFormat="1" applyFont="1" applyBorder="1" applyProtection="1"/>
    <xf numFmtId="167" fontId="2" fillId="0" borderId="29" xfId="0" applyNumberFormat="1" applyFont="1" applyBorder="1" applyProtection="1"/>
    <xf numFmtId="0" fontId="2" fillId="0" borderId="7" xfId="0" applyFont="1" applyFill="1" applyBorder="1" applyProtection="1"/>
    <xf numFmtId="167" fontId="2" fillId="0" borderId="7" xfId="0" applyNumberFormat="1" applyFont="1" applyFill="1" applyBorder="1" applyProtection="1"/>
    <xf numFmtId="167" fontId="2" fillId="0" borderId="33" xfId="0" applyNumberFormat="1" applyFont="1" applyFill="1" applyBorder="1" applyProtection="1"/>
    <xf numFmtId="0" fontId="2" fillId="9" borderId="0" xfId="0" applyFont="1" applyFill="1" applyBorder="1" applyProtection="1"/>
    <xf numFmtId="3" fontId="2" fillId="9" borderId="0" xfId="0" applyNumberFormat="1" applyFont="1" applyFill="1" applyBorder="1" applyProtection="1"/>
    <xf numFmtId="167" fontId="2" fillId="9" borderId="0" xfId="0" applyNumberFormat="1" applyFont="1" applyFill="1" applyBorder="1" applyProtection="1"/>
    <xf numFmtId="0" fontId="4" fillId="0" borderId="0" xfId="0" applyFont="1" applyProtection="1"/>
    <xf numFmtId="167" fontId="4" fillId="0" borderId="0" xfId="0" applyNumberFormat="1" applyFont="1" applyProtection="1"/>
    <xf numFmtId="167" fontId="2" fillId="0" borderId="0" xfId="0" applyNumberFormat="1" applyFont="1" applyProtection="1"/>
    <xf numFmtId="0" fontId="4" fillId="0" borderId="0" xfId="0" applyFont="1" applyFill="1" applyProtection="1"/>
    <xf numFmtId="164" fontId="2" fillId="4" borderId="8" xfId="0" applyNumberFormat="1" applyFont="1" applyFill="1" applyBorder="1" applyProtection="1"/>
    <xf numFmtId="3" fontId="3" fillId="0" borderId="2" xfId="0" applyNumberFormat="1" applyFont="1" applyFill="1" applyBorder="1" applyAlignment="1" applyProtection="1"/>
    <xf numFmtId="0" fontId="46" fillId="8" borderId="0" xfId="0" applyFont="1" applyFill="1" applyBorder="1" applyProtection="1"/>
    <xf numFmtId="0" fontId="46" fillId="0" borderId="0" xfId="0" applyFont="1" applyFill="1" applyBorder="1" applyAlignment="1" applyProtection="1">
      <alignment horizontal="center"/>
    </xf>
    <xf numFmtId="0" fontId="48" fillId="8" borderId="0" xfId="0" applyFont="1" applyFill="1" applyBorder="1" applyAlignment="1" applyProtection="1">
      <alignment horizontal="right"/>
    </xf>
    <xf numFmtId="0" fontId="50" fillId="8" borderId="0" xfId="0" applyFont="1" applyFill="1" applyBorder="1" applyProtection="1"/>
    <xf numFmtId="0" fontId="51" fillId="8" borderId="0" xfId="0" applyFont="1" applyFill="1" applyBorder="1" applyProtection="1"/>
    <xf numFmtId="0" fontId="51" fillId="0" borderId="0" xfId="0" applyFont="1" applyFill="1" applyBorder="1" applyAlignment="1" applyProtection="1">
      <alignment wrapText="1"/>
    </xf>
    <xf numFmtId="0" fontId="46" fillId="0" borderId="0" xfId="0" applyFont="1" applyFill="1" applyBorder="1" applyAlignment="1" applyProtection="1">
      <alignment wrapText="1"/>
    </xf>
    <xf numFmtId="0" fontId="46" fillId="0" borderId="0" xfId="0" applyFont="1" applyFill="1" applyBorder="1" applyProtection="1"/>
    <xf numFmtId="3" fontId="46" fillId="0" borderId="28" xfId="0" applyNumberFormat="1" applyFont="1" applyFill="1" applyBorder="1" applyAlignment="1" applyProtection="1">
      <alignment horizontal="right" indent="1"/>
    </xf>
    <xf numFmtId="0" fontId="48" fillId="0" borderId="0" xfId="0" applyFont="1" applyFill="1" applyBorder="1" applyProtection="1"/>
    <xf numFmtId="3" fontId="50" fillId="0" borderId="28" xfId="0" applyNumberFormat="1" applyFont="1" applyFill="1" applyBorder="1" applyAlignment="1" applyProtection="1">
      <alignment horizontal="right" indent="1"/>
    </xf>
    <xf numFmtId="0" fontId="50" fillId="0" borderId="0" xfId="0" applyFont="1" applyFill="1" applyBorder="1" applyProtection="1"/>
    <xf numFmtId="0" fontId="51" fillId="0" borderId="0" xfId="0" applyFont="1" applyFill="1" applyBorder="1" applyProtection="1"/>
    <xf numFmtId="0" fontId="53" fillId="0" borderId="0" xfId="0" applyFont="1" applyFill="1" applyBorder="1" applyProtection="1"/>
    <xf numFmtId="0" fontId="51" fillId="4" borderId="0" xfId="0" applyFont="1" applyFill="1" applyBorder="1" applyProtection="1"/>
    <xf numFmtId="3" fontId="55" fillId="4" borderId="28" xfId="0" applyNumberFormat="1" applyFont="1" applyFill="1" applyBorder="1" applyAlignment="1" applyProtection="1">
      <alignment horizontal="right" indent="1"/>
    </xf>
    <xf numFmtId="0" fontId="55" fillId="0" borderId="0" xfId="0" applyFont="1" applyFill="1" applyBorder="1" applyProtection="1"/>
    <xf numFmtId="3" fontId="55" fillId="0" borderId="28" xfId="0" applyNumberFormat="1" applyFont="1" applyFill="1" applyBorder="1" applyAlignment="1" applyProtection="1">
      <alignment horizontal="right" indent="1"/>
    </xf>
    <xf numFmtId="0" fontId="55" fillId="0" borderId="0" xfId="0" applyFont="1" applyFill="1" applyBorder="1" applyAlignment="1" applyProtection="1">
      <alignment wrapText="1"/>
    </xf>
    <xf numFmtId="0" fontId="56" fillId="8" borderId="0" xfId="0" applyFont="1" applyFill="1" applyBorder="1" applyProtection="1"/>
    <xf numFmtId="0" fontId="46" fillId="8" borderId="28" xfId="0" applyFont="1" applyFill="1" applyBorder="1" applyAlignment="1" applyProtection="1">
      <alignment horizontal="right" indent="1"/>
    </xf>
    <xf numFmtId="0" fontId="51" fillId="4" borderId="9" xfId="0" applyFont="1" applyFill="1" applyBorder="1" applyAlignment="1" applyProtection="1">
      <alignment horizontal="center" wrapText="1"/>
    </xf>
    <xf numFmtId="0" fontId="3" fillId="0" borderId="2" xfId="0" applyFont="1" applyFill="1" applyBorder="1" applyAlignment="1" applyProtection="1"/>
    <xf numFmtId="0" fontId="3" fillId="0" borderId="2" xfId="0" applyFont="1" applyFill="1" applyBorder="1" applyAlignment="1" applyProtection="1">
      <alignment horizontal="center"/>
    </xf>
    <xf numFmtId="0" fontId="3" fillId="0" borderId="4" xfId="0" applyFont="1" applyFill="1" applyBorder="1" applyAlignment="1" applyProtection="1"/>
    <xf numFmtId="0" fontId="0" fillId="3" borderId="2" xfId="0" applyFill="1" applyBorder="1" applyProtection="1"/>
    <xf numFmtId="0" fontId="0" fillId="3" borderId="2" xfId="0" applyFill="1" applyBorder="1" applyAlignment="1" applyProtection="1">
      <alignment horizontal="center"/>
    </xf>
    <xf numFmtId="0" fontId="0" fillId="3" borderId="4" xfId="0" applyFill="1" applyBorder="1" applyProtection="1"/>
    <xf numFmtId="4" fontId="3" fillId="0" borderId="35" xfId="0" applyNumberFormat="1" applyFont="1" applyFill="1" applyBorder="1" applyAlignment="1" applyProtection="1"/>
    <xf numFmtId="0" fontId="39" fillId="3" borderId="0" xfId="0" applyFont="1" applyFill="1" applyBorder="1" applyAlignment="1" applyProtection="1">
      <alignment horizontal="left" indent="1"/>
    </xf>
    <xf numFmtId="0" fontId="0" fillId="3" borderId="0" xfId="0" applyFill="1" applyBorder="1" applyAlignment="1" applyProtection="1">
      <alignment horizontal="right" indent="1"/>
    </xf>
    <xf numFmtId="0" fontId="5" fillId="3" borderId="0" xfId="0" applyFont="1" applyFill="1" applyBorder="1" applyAlignment="1" applyProtection="1">
      <alignment vertical="top"/>
    </xf>
    <xf numFmtId="0" fontId="4" fillId="3" borderId="0" xfId="0" applyFont="1" applyFill="1" applyBorder="1" applyAlignment="1" applyProtection="1">
      <alignment wrapText="1"/>
    </xf>
    <xf numFmtId="0" fontId="44" fillId="3" borderId="0" xfId="0" applyFont="1" applyFill="1" applyBorder="1" applyProtection="1"/>
    <xf numFmtId="0" fontId="44" fillId="3" borderId="0" xfId="0" applyFont="1" applyFill="1" applyBorder="1" applyAlignment="1" applyProtection="1">
      <alignment horizontal="center"/>
    </xf>
    <xf numFmtId="3" fontId="44" fillId="3" borderId="0" xfId="0" applyNumberFormat="1" applyFont="1" applyFill="1" applyBorder="1" applyProtection="1"/>
    <xf numFmtId="167" fontId="46" fillId="4" borderId="4" xfId="0" applyNumberFormat="1" applyFont="1" applyFill="1" applyBorder="1" applyAlignment="1" applyProtection="1">
      <alignment horizontal="right" indent="1"/>
    </xf>
    <xf numFmtId="167" fontId="50" fillId="4" borderId="4" xfId="0" applyNumberFormat="1" applyFont="1" applyFill="1" applyBorder="1" applyAlignment="1" applyProtection="1">
      <alignment horizontal="right" indent="1"/>
    </xf>
    <xf numFmtId="167" fontId="55" fillId="4" borderId="4" xfId="0" applyNumberFormat="1" applyFont="1" applyFill="1" applyBorder="1" applyAlignment="1" applyProtection="1">
      <alignment horizontal="right" indent="1"/>
    </xf>
    <xf numFmtId="167" fontId="55" fillId="0" borderId="0" xfId="0" applyNumberFormat="1" applyFont="1" applyFill="1" applyBorder="1" applyAlignment="1" applyProtection="1">
      <alignment horizontal="right" indent="1"/>
      <protection locked="0"/>
    </xf>
    <xf numFmtId="167" fontId="55" fillId="4" borderId="0" xfId="0" applyNumberFormat="1" applyFont="1" applyFill="1" applyBorder="1" applyAlignment="1" applyProtection="1">
      <alignment horizontal="right" indent="1"/>
    </xf>
    <xf numFmtId="167" fontId="55" fillId="4" borderId="29" xfId="0" applyNumberFormat="1" applyFont="1" applyFill="1" applyBorder="1" applyAlignment="1" applyProtection="1">
      <alignment horizontal="right" indent="1"/>
    </xf>
    <xf numFmtId="167" fontId="55" fillId="0" borderId="0" xfId="0" applyNumberFormat="1" applyFont="1" applyFill="1" applyBorder="1" applyAlignment="1" applyProtection="1">
      <alignment horizontal="right" indent="1"/>
    </xf>
    <xf numFmtId="167" fontId="55" fillId="4" borderId="3" xfId="0" applyNumberFormat="1" applyFont="1" applyFill="1" applyBorder="1" applyAlignment="1" applyProtection="1">
      <alignment horizontal="right"/>
    </xf>
    <xf numFmtId="167" fontId="46" fillId="8" borderId="0" xfId="0" applyNumberFormat="1" applyFont="1" applyFill="1" applyBorder="1" applyAlignment="1" applyProtection="1">
      <alignment horizontal="right" indent="1"/>
    </xf>
    <xf numFmtId="167" fontId="46" fillId="8" borderId="29" xfId="0" applyNumberFormat="1" applyFont="1" applyFill="1" applyBorder="1" applyAlignment="1" applyProtection="1">
      <alignment horizontal="right" indent="1"/>
    </xf>
    <xf numFmtId="167" fontId="51" fillId="9" borderId="0" xfId="0" applyNumberFormat="1" applyFont="1" applyFill="1" applyBorder="1" applyProtection="1"/>
    <xf numFmtId="167" fontId="51" fillId="9" borderId="0" xfId="0" applyNumberFormat="1" applyFont="1" applyFill="1" applyBorder="1" applyAlignment="1" applyProtection="1">
      <alignment horizontal="center" vertical="center"/>
    </xf>
    <xf numFmtId="167" fontId="51" fillId="9" borderId="6" xfId="0" applyNumberFormat="1" applyFont="1" applyFill="1" applyBorder="1" applyAlignment="1" applyProtection="1">
      <alignment horizontal="center" vertical="center" wrapText="1"/>
    </xf>
    <xf numFmtId="167" fontId="52" fillId="9" borderId="6" xfId="0" applyNumberFormat="1" applyFont="1" applyFill="1" applyBorder="1" applyAlignment="1" applyProtection="1">
      <alignment horizontal="center" vertical="center" wrapText="1"/>
    </xf>
    <xf numFmtId="167" fontId="51" fillId="9" borderId="27" xfId="0" applyNumberFormat="1" applyFont="1" applyFill="1" applyBorder="1" applyAlignment="1" applyProtection="1">
      <alignment horizontal="center" vertical="center" wrapText="1"/>
    </xf>
    <xf numFmtId="0" fontId="0" fillId="3" borderId="0" xfId="0" applyFill="1"/>
    <xf numFmtId="0" fontId="6" fillId="3" borderId="9" xfId="0" applyFont="1" applyFill="1" applyBorder="1"/>
    <xf numFmtId="0" fontId="0" fillId="3" borderId="9" xfId="0" applyFill="1" applyBorder="1"/>
    <xf numFmtId="0" fontId="0" fillId="3" borderId="10" xfId="0" applyFill="1" applyBorder="1"/>
    <xf numFmtId="0" fontId="6" fillId="6" borderId="10" xfId="0" applyFont="1" applyFill="1" applyBorder="1" applyAlignment="1">
      <alignment horizontal="center"/>
    </xf>
    <xf numFmtId="0" fontId="6" fillId="6" borderId="5" xfId="0" applyFont="1" applyFill="1" applyBorder="1" applyAlignment="1">
      <alignment horizontal="center"/>
    </xf>
    <xf numFmtId="0" fontId="0" fillId="3" borderId="32" xfId="0" applyFill="1" applyBorder="1"/>
    <xf numFmtId="0" fontId="6" fillId="6" borderId="32" xfId="0" applyFont="1" applyFill="1" applyBorder="1" applyAlignment="1">
      <alignment horizontal="center"/>
    </xf>
    <xf numFmtId="0" fontId="44" fillId="3" borderId="3" xfId="0" applyFont="1" applyFill="1" applyBorder="1" applyAlignment="1">
      <alignment horizontal="center"/>
    </xf>
    <xf numFmtId="0" fontId="6" fillId="3" borderId="10" xfId="0" applyFont="1" applyFill="1" applyBorder="1"/>
    <xf numFmtId="168" fontId="0" fillId="3" borderId="10" xfId="557" applyNumberFormat="1" applyFont="1" applyFill="1" applyBorder="1"/>
    <xf numFmtId="0" fontId="45" fillId="3" borderId="10" xfId="0" applyFont="1" applyFill="1" applyBorder="1"/>
    <xf numFmtId="168" fontId="58" fillId="3" borderId="10" xfId="557" applyNumberFormat="1" applyFont="1" applyFill="1" applyBorder="1"/>
    <xf numFmtId="0" fontId="6" fillId="3" borderId="49" xfId="0" applyFont="1" applyFill="1" applyBorder="1"/>
    <xf numFmtId="0" fontId="6" fillId="3" borderId="32" xfId="0" applyFont="1" applyFill="1" applyBorder="1"/>
    <xf numFmtId="168" fontId="0" fillId="3" borderId="32" xfId="557" applyNumberFormat="1" applyFont="1" applyFill="1" applyBorder="1"/>
    <xf numFmtId="168" fontId="0" fillId="3" borderId="0" xfId="557" applyNumberFormat="1" applyFont="1" applyFill="1"/>
    <xf numFmtId="168" fontId="0" fillId="3" borderId="39" xfId="557" applyNumberFormat="1" applyFont="1" applyFill="1" applyBorder="1"/>
    <xf numFmtId="168" fontId="0" fillId="3" borderId="4" xfId="557" applyNumberFormat="1" applyFont="1" applyFill="1" applyBorder="1"/>
    <xf numFmtId="168" fontId="0" fillId="3" borderId="0" xfId="0" applyNumberFormat="1" applyFill="1"/>
    <xf numFmtId="168" fontId="1" fillId="3" borderId="32" xfId="0" applyNumberFormat="1" applyFont="1" applyFill="1" applyBorder="1"/>
    <xf numFmtId="0" fontId="0" fillId="3" borderId="0" xfId="0" applyFill="1" applyBorder="1"/>
    <xf numFmtId="0" fontId="6" fillId="3" borderId="0" xfId="0" applyFont="1" applyFill="1" applyBorder="1"/>
    <xf numFmtId="0" fontId="44" fillId="3" borderId="39" xfId="0" applyFont="1" applyFill="1" applyBorder="1" applyProtection="1"/>
    <xf numFmtId="0" fontId="5" fillId="3" borderId="39" xfId="0" applyFont="1" applyFill="1" applyBorder="1" applyAlignment="1" applyProtection="1">
      <alignment vertical="top"/>
    </xf>
    <xf numFmtId="3" fontId="2" fillId="0" borderId="7" xfId="0" applyNumberFormat="1" applyFont="1" applyFill="1" applyBorder="1" applyProtection="1"/>
    <xf numFmtId="0" fontId="2" fillId="3" borderId="27" xfId="0" applyFont="1" applyFill="1" applyBorder="1" applyProtection="1"/>
    <xf numFmtId="0" fontId="6" fillId="3" borderId="27" xfId="0" applyFont="1" applyFill="1" applyBorder="1" applyProtection="1"/>
    <xf numFmtId="0" fontId="2" fillId="0" borderId="29" xfId="0" applyFont="1" applyFill="1" applyBorder="1" applyProtection="1"/>
    <xf numFmtId="0" fontId="6" fillId="3" borderId="29" xfId="0" applyFont="1" applyFill="1" applyBorder="1" applyProtection="1"/>
    <xf numFmtId="0" fontId="59" fillId="0" borderId="2" xfId="0" applyFont="1" applyFill="1" applyBorder="1" applyAlignment="1" applyProtection="1">
      <alignment horizontal="left" indent="1"/>
    </xf>
    <xf numFmtId="0" fontId="0" fillId="3" borderId="10" xfId="0" applyFill="1" applyBorder="1" applyProtection="1">
      <protection locked="0"/>
    </xf>
    <xf numFmtId="168" fontId="58" fillId="3" borderId="10" xfId="557" applyNumberFormat="1" applyFont="1" applyFill="1" applyBorder="1" applyProtection="1">
      <protection locked="0"/>
    </xf>
    <xf numFmtId="0" fontId="0" fillId="3" borderId="49" xfId="0" applyFill="1" applyBorder="1" applyProtection="1">
      <protection locked="0"/>
    </xf>
    <xf numFmtId="168" fontId="58" fillId="3" borderId="49" xfId="557" applyNumberFormat="1" applyFont="1" applyFill="1" applyBorder="1" applyProtection="1">
      <protection locked="0"/>
    </xf>
    <xf numFmtId="0" fontId="6" fillId="3" borderId="10" xfId="0" applyFont="1" applyFill="1" applyBorder="1" applyProtection="1">
      <protection locked="0"/>
    </xf>
    <xf numFmtId="168" fontId="0" fillId="3" borderId="10" xfId="557" applyNumberFormat="1" applyFont="1" applyFill="1" applyBorder="1" applyProtection="1">
      <protection locked="0"/>
    </xf>
    <xf numFmtId="0" fontId="0" fillId="3" borderId="0" xfId="0" applyFill="1" applyProtection="1">
      <protection locked="0"/>
    </xf>
    <xf numFmtId="168" fontId="1" fillId="3" borderId="10" xfId="0" applyNumberFormat="1" applyFont="1" applyFill="1" applyBorder="1" applyProtection="1">
      <protection locked="0"/>
    </xf>
    <xf numFmtId="0" fontId="1" fillId="3" borderId="10" xfId="0" applyFont="1" applyFill="1" applyBorder="1" applyProtection="1">
      <protection locked="0"/>
    </xf>
    <xf numFmtId="0" fontId="59" fillId="0" borderId="3" xfId="0" applyFont="1" applyFill="1" applyBorder="1" applyAlignment="1" applyProtection="1">
      <alignment horizontal="left" indent="1"/>
    </xf>
    <xf numFmtId="167" fontId="2" fillId="0" borderId="27" xfId="557" applyNumberFormat="1" applyFont="1" applyFill="1" applyBorder="1" applyProtection="1">
      <protection locked="0"/>
    </xf>
    <xf numFmtId="167" fontId="46" fillId="0" borderId="0" xfId="0" applyNumberFormat="1" applyFont="1" applyFill="1" applyBorder="1" applyProtection="1"/>
    <xf numFmtId="3" fontId="51" fillId="9" borderId="34" xfId="0" applyNumberFormat="1" applyFont="1" applyFill="1" applyBorder="1" applyAlignment="1" applyProtection="1">
      <alignment horizontal="center" vertical="center" wrapText="1"/>
    </xf>
    <xf numFmtId="3" fontId="46" fillId="0" borderId="0" xfId="0" applyNumberFormat="1" applyFont="1" applyFill="1" applyBorder="1" applyAlignment="1" applyProtection="1">
      <alignment horizontal="right" indent="1"/>
    </xf>
    <xf numFmtId="3" fontId="51" fillId="9" borderId="28" xfId="0" applyNumberFormat="1" applyFont="1" applyFill="1" applyBorder="1" applyAlignment="1" applyProtection="1">
      <alignment horizontal="right" indent="1"/>
    </xf>
    <xf numFmtId="3" fontId="51" fillId="9" borderId="28" xfId="0" applyNumberFormat="1" applyFont="1" applyFill="1" applyBorder="1" applyAlignment="1" applyProtection="1">
      <alignment horizontal="right" vertical="center" indent="1"/>
    </xf>
    <xf numFmtId="3" fontId="55" fillId="4" borderId="47" xfId="0" applyNumberFormat="1" applyFont="1" applyFill="1" applyBorder="1" applyAlignment="1" applyProtection="1">
      <alignment horizontal="right" indent="1"/>
    </xf>
    <xf numFmtId="167" fontId="55" fillId="4" borderId="5" xfId="0" applyNumberFormat="1" applyFont="1" applyFill="1" applyBorder="1" applyAlignment="1" applyProtection="1">
      <alignment horizontal="right" indent="1"/>
    </xf>
    <xf numFmtId="3" fontId="54" fillId="8" borderId="28" xfId="0" applyNumberFormat="1" applyFont="1" applyFill="1" applyBorder="1" applyAlignment="1" applyProtection="1">
      <alignment horizontal="right" indent="1"/>
    </xf>
    <xf numFmtId="167" fontId="54" fillId="8" borderId="0" xfId="0" applyNumberFormat="1" applyFont="1" applyFill="1" applyBorder="1" applyAlignment="1" applyProtection="1">
      <alignment horizontal="right" indent="1"/>
    </xf>
    <xf numFmtId="167" fontId="54" fillId="0" borderId="0" xfId="0" applyNumberFormat="1" applyFont="1" applyFill="1" applyBorder="1" applyAlignment="1" applyProtection="1">
      <alignment horizontal="right" indent="1"/>
    </xf>
    <xf numFmtId="167" fontId="55" fillId="8" borderId="0" xfId="0" applyNumberFormat="1" applyFont="1" applyFill="1" applyBorder="1" applyAlignment="1" applyProtection="1">
      <alignment horizontal="right" indent="1"/>
    </xf>
    <xf numFmtId="167" fontId="55" fillId="8" borderId="29" xfId="0" applyNumberFormat="1" applyFont="1" applyFill="1" applyBorder="1" applyAlignment="1" applyProtection="1">
      <alignment horizontal="right" indent="1"/>
    </xf>
    <xf numFmtId="3" fontId="55" fillId="0" borderId="0" xfId="0" applyNumberFormat="1" applyFont="1" applyFill="1" applyBorder="1" applyAlignment="1" applyProtection="1">
      <alignment horizontal="right" indent="1"/>
    </xf>
    <xf numFmtId="167" fontId="55" fillId="0" borderId="0" xfId="0" applyNumberFormat="1" applyFont="1" applyFill="1" applyBorder="1" applyProtection="1"/>
    <xf numFmtId="167" fontId="55" fillId="4" borderId="3" xfId="0" applyNumberFormat="1" applyFont="1" applyFill="1" applyBorder="1" applyAlignment="1" applyProtection="1">
      <alignment horizontal="right" indent="1"/>
    </xf>
    <xf numFmtId="167" fontId="55" fillId="4" borderId="9" xfId="0" applyNumberFormat="1" applyFont="1" applyFill="1" applyBorder="1" applyAlignment="1" applyProtection="1">
      <alignment horizontal="right" indent="1"/>
    </xf>
    <xf numFmtId="167" fontId="55" fillId="4" borderId="48" xfId="0" applyNumberFormat="1" applyFont="1" applyFill="1" applyBorder="1" applyAlignment="1" applyProtection="1">
      <alignment horizontal="right" indent="1"/>
    </xf>
    <xf numFmtId="0" fontId="2" fillId="0" borderId="0" xfId="0" applyFont="1" applyAlignment="1" applyProtection="1">
      <alignment wrapText="1"/>
    </xf>
    <xf numFmtId="168" fontId="1" fillId="3" borderId="10" xfId="557" applyNumberFormat="1" applyFont="1" applyFill="1" applyBorder="1"/>
    <xf numFmtId="3" fontId="51" fillId="0" borderId="26" xfId="0" applyNumberFormat="1" applyFont="1" applyFill="1" applyBorder="1" applyAlignment="1" applyProtection="1">
      <alignment horizontal="center" vertical="center" wrapText="1"/>
    </xf>
    <xf numFmtId="0" fontId="0" fillId="3" borderId="32" xfId="0" applyFill="1" applyBorder="1" applyProtection="1">
      <protection locked="0"/>
    </xf>
    <xf numFmtId="168" fontId="58" fillId="3" borderId="32" xfId="557" applyNumberFormat="1" applyFont="1" applyFill="1" applyBorder="1" applyProtection="1">
      <protection locked="0"/>
    </xf>
    <xf numFmtId="0" fontId="6" fillId="3" borderId="10" xfId="0" applyFont="1" applyFill="1" applyBorder="1" applyAlignment="1" applyProtection="1">
      <alignment horizontal="left" indent="1"/>
      <protection locked="0"/>
    </xf>
    <xf numFmtId="168" fontId="0" fillId="3" borderId="31" xfId="557" applyNumberFormat="1" applyFont="1" applyFill="1" applyBorder="1" applyProtection="1">
      <protection locked="0"/>
    </xf>
    <xf numFmtId="168" fontId="58" fillId="3" borderId="31" xfId="557" applyNumberFormat="1" applyFont="1" applyFill="1" applyBorder="1" applyProtection="1">
      <protection locked="0"/>
    </xf>
    <xf numFmtId="168" fontId="58" fillId="3" borderId="3" xfId="557" applyNumberFormat="1" applyFont="1" applyFill="1" applyBorder="1" applyProtection="1">
      <protection locked="0"/>
    </xf>
    <xf numFmtId="168" fontId="1" fillId="3" borderId="32" xfId="0" applyNumberFormat="1" applyFont="1" applyFill="1" applyBorder="1" applyProtection="1">
      <protection locked="0"/>
    </xf>
    <xf numFmtId="0" fontId="51" fillId="12" borderId="28" xfId="0" applyFont="1" applyFill="1" applyBorder="1" applyProtection="1"/>
    <xf numFmtId="167" fontId="51" fillId="12" borderId="0" xfId="0" applyNumberFormat="1" applyFont="1" applyFill="1" applyBorder="1" applyProtection="1"/>
    <xf numFmtId="0" fontId="51" fillId="12" borderId="28" xfId="0" applyFont="1" applyFill="1" applyBorder="1" applyAlignment="1" applyProtection="1">
      <alignment horizontal="center" vertical="center"/>
    </xf>
    <xf numFmtId="167" fontId="51" fillId="12" borderId="0" xfId="0" applyNumberFormat="1" applyFont="1" applyFill="1" applyBorder="1" applyAlignment="1" applyProtection="1">
      <alignment horizontal="center" vertical="center"/>
    </xf>
    <xf numFmtId="0" fontId="51" fillId="12" borderId="34" xfId="0" applyFont="1" applyFill="1" applyBorder="1" applyAlignment="1" applyProtection="1">
      <alignment horizontal="center" vertical="center" wrapText="1"/>
    </xf>
    <xf numFmtId="167" fontId="51" fillId="12" borderId="6" xfId="0" applyNumberFormat="1" applyFont="1" applyFill="1" applyBorder="1" applyAlignment="1" applyProtection="1">
      <alignment horizontal="center" vertical="center" wrapText="1"/>
    </xf>
    <xf numFmtId="167" fontId="52" fillId="12" borderId="6" xfId="0" applyNumberFormat="1" applyFont="1" applyFill="1" applyBorder="1" applyAlignment="1" applyProtection="1">
      <alignment horizontal="center" vertical="center" wrapText="1"/>
    </xf>
    <xf numFmtId="167" fontId="51" fillId="12" borderId="27" xfId="0" applyNumberFormat="1" applyFont="1" applyFill="1" applyBorder="1" applyAlignment="1" applyProtection="1">
      <alignment horizontal="center" vertical="center" wrapText="1"/>
    </xf>
    <xf numFmtId="0" fontId="46" fillId="11" borderId="28" xfId="0" applyFont="1" applyFill="1" applyBorder="1" applyProtection="1"/>
    <xf numFmtId="167" fontId="46" fillId="11" borderId="0" xfId="0" applyNumberFormat="1" applyFont="1" applyFill="1" applyBorder="1" applyProtection="1"/>
    <xf numFmtId="0" fontId="51" fillId="11" borderId="28" xfId="0" applyFont="1" applyFill="1" applyBorder="1" applyAlignment="1" applyProtection="1">
      <alignment horizontal="center" vertical="center"/>
    </xf>
    <xf numFmtId="167" fontId="51" fillId="11" borderId="0" xfId="0" applyNumberFormat="1" applyFont="1" applyFill="1" applyBorder="1" applyAlignment="1" applyProtection="1">
      <alignment horizontal="center" vertical="center"/>
    </xf>
    <xf numFmtId="0" fontId="51" fillId="11" borderId="34" xfId="0" applyFont="1" applyFill="1" applyBorder="1" applyAlignment="1" applyProtection="1">
      <alignment horizontal="center" vertical="center" wrapText="1"/>
    </xf>
    <xf numFmtId="167" fontId="51" fillId="11" borderId="6" xfId="0" applyNumberFormat="1" applyFont="1" applyFill="1" applyBorder="1" applyAlignment="1" applyProtection="1">
      <alignment horizontal="center" vertical="center" wrapText="1"/>
    </xf>
    <xf numFmtId="167" fontId="52" fillId="11" borderId="6" xfId="0" applyNumberFormat="1" applyFont="1" applyFill="1" applyBorder="1" applyAlignment="1" applyProtection="1">
      <alignment horizontal="center" vertical="center" wrapText="1"/>
    </xf>
    <xf numFmtId="167" fontId="51" fillId="11" borderId="27" xfId="0" applyNumberFormat="1" applyFont="1" applyFill="1" applyBorder="1" applyAlignment="1" applyProtection="1">
      <alignment horizontal="center" vertical="center" wrapText="1"/>
    </xf>
    <xf numFmtId="0" fontId="54" fillId="8" borderId="28" xfId="0" applyFont="1" applyFill="1" applyBorder="1" applyAlignment="1" applyProtection="1">
      <alignment horizontal="right" indent="1"/>
    </xf>
    <xf numFmtId="0" fontId="51" fillId="0" borderId="26" xfId="0" applyFont="1" applyFill="1" applyBorder="1" applyAlignment="1" applyProtection="1">
      <alignment horizontal="center" vertical="center" wrapText="1"/>
    </xf>
    <xf numFmtId="0" fontId="57" fillId="8" borderId="28" xfId="0" applyFont="1" applyFill="1" applyBorder="1" applyAlignment="1" applyProtection="1">
      <alignment horizontal="right" indent="1"/>
    </xf>
    <xf numFmtId="167" fontId="57" fillId="8" borderId="0" xfId="0" applyNumberFormat="1" applyFont="1" applyFill="1" applyBorder="1" applyAlignment="1" applyProtection="1">
      <alignment horizontal="right" indent="1"/>
    </xf>
    <xf numFmtId="167" fontId="57" fillId="0" borderId="0" xfId="0" applyNumberFormat="1" applyFont="1" applyFill="1" applyBorder="1" applyAlignment="1" applyProtection="1">
      <alignment horizontal="right" indent="1"/>
    </xf>
    <xf numFmtId="0" fontId="60" fillId="8" borderId="0" xfId="0" applyFont="1" applyFill="1" applyBorder="1" applyProtection="1"/>
    <xf numFmtId="0" fontId="55" fillId="8" borderId="28" xfId="0" applyFont="1" applyFill="1" applyBorder="1" applyAlignment="1" applyProtection="1">
      <alignment horizontal="right" indent="1"/>
    </xf>
    <xf numFmtId="0" fontId="55" fillId="8" borderId="0" xfId="0" applyFont="1" applyFill="1" applyBorder="1" applyProtection="1"/>
    <xf numFmtId="0" fontId="51" fillId="0" borderId="8" xfId="0" applyFont="1" applyFill="1" applyBorder="1" applyAlignment="1" applyProtection="1">
      <alignment horizontal="left" vertical="center" wrapText="1"/>
    </xf>
    <xf numFmtId="0" fontId="55" fillId="8" borderId="0" xfId="0" applyFont="1" applyFill="1" applyBorder="1" applyAlignment="1" applyProtection="1">
      <alignment horizontal="center" vertical="center" wrapText="1"/>
    </xf>
    <xf numFmtId="0" fontId="54" fillId="0" borderId="0" xfId="0" applyFont="1" applyFill="1" applyBorder="1" applyAlignment="1" applyProtection="1">
      <alignment vertical="center" wrapText="1"/>
    </xf>
    <xf numFmtId="0" fontId="51" fillId="13" borderId="28" xfId="0" applyFont="1" applyFill="1" applyBorder="1" applyProtection="1"/>
    <xf numFmtId="167" fontId="51" fillId="13" borderId="0" xfId="0" applyNumberFormat="1" applyFont="1" applyFill="1" applyBorder="1" applyProtection="1"/>
    <xf numFmtId="0" fontId="51" fillId="13" borderId="28" xfId="0" applyFont="1" applyFill="1" applyBorder="1" applyAlignment="1" applyProtection="1">
      <alignment horizontal="center" vertical="center"/>
    </xf>
    <xf numFmtId="167" fontId="51" fillId="13" borderId="0" xfId="0" applyNumberFormat="1" applyFont="1" applyFill="1" applyBorder="1" applyAlignment="1" applyProtection="1">
      <alignment horizontal="center" vertical="center"/>
    </xf>
    <xf numFmtId="0" fontId="51" fillId="13" borderId="34" xfId="0" applyFont="1" applyFill="1" applyBorder="1" applyAlignment="1" applyProtection="1">
      <alignment horizontal="center" vertical="center" wrapText="1"/>
    </xf>
    <xf numFmtId="167" fontId="51" fillId="13" borderId="6" xfId="0" applyNumberFormat="1" applyFont="1" applyFill="1" applyBorder="1" applyAlignment="1" applyProtection="1">
      <alignment horizontal="center" vertical="center" wrapText="1"/>
    </xf>
    <xf numFmtId="167" fontId="52" fillId="13" borderId="6" xfId="0" applyNumberFormat="1" applyFont="1" applyFill="1" applyBorder="1" applyAlignment="1" applyProtection="1">
      <alignment horizontal="center" vertical="center" wrapText="1"/>
    </xf>
    <xf numFmtId="4" fontId="55" fillId="0" borderId="0" xfId="0" applyNumberFormat="1" applyFont="1" applyFill="1" applyBorder="1" applyProtection="1"/>
    <xf numFmtId="0" fontId="54" fillId="0" borderId="0" xfId="0" applyFont="1" applyFill="1" applyBorder="1" applyProtection="1"/>
    <xf numFmtId="0" fontId="61" fillId="14" borderId="0" xfId="0" applyFont="1" applyFill="1" applyBorder="1" applyAlignment="1" applyProtection="1">
      <alignment wrapText="1"/>
    </xf>
    <xf numFmtId="0" fontId="6" fillId="14" borderId="0" xfId="0" applyFont="1" applyFill="1" applyBorder="1" applyAlignment="1" applyProtection="1">
      <alignment wrapText="1"/>
    </xf>
    <xf numFmtId="0" fontId="6" fillId="14" borderId="29" xfId="0" applyFont="1" applyFill="1" applyBorder="1" applyAlignment="1" applyProtection="1">
      <alignment horizontal="center" wrapText="1"/>
    </xf>
    <xf numFmtId="0" fontId="61" fillId="14" borderId="28" xfId="0" applyFont="1" applyFill="1" applyBorder="1" applyAlignment="1" applyProtection="1">
      <alignment wrapText="1"/>
    </xf>
    <xf numFmtId="0" fontId="6" fillId="14" borderId="0" xfId="0" applyFont="1" applyFill="1" applyBorder="1" applyAlignment="1" applyProtection="1">
      <alignment horizontal="center"/>
    </xf>
    <xf numFmtId="0" fontId="6" fillId="14" borderId="37" xfId="0" applyFont="1" applyFill="1" applyBorder="1" applyAlignment="1" applyProtection="1">
      <alignment horizontal="center"/>
    </xf>
    <xf numFmtId="0" fontId="61" fillId="14" borderId="11" xfId="0" applyFont="1" applyFill="1" applyBorder="1" applyAlignment="1" applyProtection="1">
      <alignment wrapText="1"/>
    </xf>
    <xf numFmtId="0" fontId="6" fillId="14" borderId="11" xfId="0" applyFont="1" applyFill="1" applyBorder="1" applyProtection="1"/>
    <xf numFmtId="0" fontId="6" fillId="14" borderId="12" xfId="0" applyFont="1" applyFill="1" applyBorder="1" applyProtection="1"/>
    <xf numFmtId="0" fontId="61" fillId="14" borderId="28" xfId="0" applyFont="1" applyFill="1" applyBorder="1" applyProtection="1"/>
    <xf numFmtId="0" fontId="61" fillId="14" borderId="0" xfId="0" applyFont="1" applyFill="1" applyBorder="1" applyProtection="1"/>
    <xf numFmtId="0" fontId="61" fillId="14" borderId="0" xfId="0" applyFont="1" applyFill="1" applyBorder="1" applyAlignment="1" applyProtection="1">
      <alignment horizontal="center" vertical="center"/>
    </xf>
    <xf numFmtId="0" fontId="39" fillId="14" borderId="13" xfId="0" applyFont="1" applyFill="1" applyBorder="1" applyAlignment="1" applyProtection="1">
      <alignment horizontal="center" vertical="center" wrapText="1"/>
    </xf>
    <xf numFmtId="0" fontId="6" fillId="14" borderId="14" xfId="0" applyFont="1" applyFill="1" applyBorder="1" applyAlignment="1" applyProtection="1">
      <alignment horizontal="center" vertical="center" wrapText="1"/>
    </xf>
    <xf numFmtId="0" fontId="6" fillId="14" borderId="36" xfId="0" applyFont="1" applyFill="1" applyBorder="1" applyAlignment="1" applyProtection="1">
      <alignment horizontal="center" vertical="center" wrapText="1"/>
    </xf>
    <xf numFmtId="0" fontId="6" fillId="14" borderId="13" xfId="0" applyFont="1" applyFill="1" applyBorder="1" applyAlignment="1" applyProtection="1">
      <alignment horizontal="center" vertical="center" wrapText="1"/>
    </xf>
    <xf numFmtId="0" fontId="6" fillId="14" borderId="37" xfId="0" applyFont="1" applyFill="1" applyBorder="1" applyAlignment="1" applyProtection="1">
      <alignment horizontal="center" vertical="center" wrapText="1"/>
    </xf>
    <xf numFmtId="0" fontId="6" fillId="21" borderId="30" xfId="0" applyFont="1" applyFill="1" applyBorder="1" applyAlignment="1" applyProtection="1">
      <alignment horizontal="center" vertical="center" wrapText="1"/>
    </xf>
    <xf numFmtId="0" fontId="6" fillId="22" borderId="30" xfId="0" applyFont="1" applyFill="1" applyBorder="1" applyAlignment="1" applyProtection="1">
      <alignment horizontal="center" vertical="center" wrapText="1"/>
    </xf>
    <xf numFmtId="0" fontId="6" fillId="23" borderId="30" xfId="0" applyFont="1" applyFill="1" applyBorder="1" applyAlignment="1" applyProtection="1">
      <alignment horizontal="center" vertical="center" wrapText="1"/>
    </xf>
    <xf numFmtId="0" fontId="6" fillId="24" borderId="30" xfId="0" applyFont="1" applyFill="1" applyBorder="1" applyAlignment="1" applyProtection="1">
      <alignment horizontal="center" vertical="center" wrapText="1"/>
    </xf>
    <xf numFmtId="0" fontId="6" fillId="25" borderId="30" xfId="0" applyFont="1" applyFill="1" applyBorder="1" applyAlignment="1" applyProtection="1">
      <alignment horizontal="center" vertical="center" wrapText="1"/>
    </xf>
    <xf numFmtId="0" fontId="6" fillId="26" borderId="30" xfId="0" applyFont="1" applyFill="1" applyBorder="1" applyAlignment="1" applyProtection="1">
      <alignment horizontal="center" vertical="center" wrapText="1"/>
    </xf>
    <xf numFmtId="0" fontId="61" fillId="14" borderId="0" xfId="0" applyFont="1" applyFill="1" applyBorder="1" applyAlignment="1" applyProtection="1">
      <alignment horizontal="center" vertical="center" wrapText="1"/>
    </xf>
    <xf numFmtId="0" fontId="61" fillId="0" borderId="0" xfId="0" applyFont="1" applyFill="1" applyBorder="1" applyProtection="1"/>
    <xf numFmtId="167" fontId="61" fillId="0" borderId="0" xfId="0" applyNumberFormat="1" applyFont="1" applyFill="1" applyBorder="1" applyProtection="1"/>
    <xf numFmtId="0" fontId="62" fillId="0" borderId="0" xfId="0" applyFont="1" applyFill="1" applyBorder="1" applyProtection="1"/>
    <xf numFmtId="0" fontId="63" fillId="0" borderId="0" xfId="0" applyFont="1" applyFill="1" applyBorder="1" applyProtection="1"/>
    <xf numFmtId="3" fontId="2" fillId="0" borderId="6" xfId="557" applyNumberFormat="1" applyFont="1" applyFill="1" applyBorder="1" applyProtection="1"/>
    <xf numFmtId="164" fontId="2" fillId="0" borderId="2" xfId="557" applyNumberFormat="1" applyFont="1" applyFill="1" applyBorder="1" applyProtection="1"/>
    <xf numFmtId="3" fontId="2" fillId="0" borderId="2" xfId="557" applyNumberFormat="1" applyFont="1" applyFill="1" applyBorder="1" applyProtection="1"/>
    <xf numFmtId="167" fontId="2" fillId="0" borderId="27" xfId="0" applyNumberFormat="1" applyFont="1" applyFill="1" applyBorder="1" applyProtection="1"/>
    <xf numFmtId="167" fontId="2" fillId="0" borderId="2" xfId="0" applyNumberFormat="1" applyFont="1" applyFill="1" applyBorder="1" applyProtection="1"/>
    <xf numFmtId="3" fontId="2" fillId="0" borderId="6" xfId="0" applyNumberFormat="1" applyFont="1" applyFill="1" applyBorder="1" applyProtection="1"/>
    <xf numFmtId="4" fontId="55" fillId="0" borderId="28" xfId="0" applyNumberFormat="1" applyFont="1" applyFill="1" applyBorder="1" applyAlignment="1" applyProtection="1">
      <alignment horizontal="right" indent="1"/>
    </xf>
    <xf numFmtId="167" fontId="2" fillId="0" borderId="27" xfId="557" applyNumberFormat="1" applyFont="1" applyFill="1" applyBorder="1" applyProtection="1"/>
    <xf numFmtId="4" fontId="3" fillId="0" borderId="2" xfId="0" applyNumberFormat="1" applyFont="1" applyFill="1" applyBorder="1" applyAlignment="1" applyProtection="1"/>
    <xf numFmtId="0" fontId="51" fillId="27" borderId="28" xfId="0" applyFont="1" applyFill="1" applyBorder="1" applyProtection="1"/>
    <xf numFmtId="167" fontId="51" fillId="27" borderId="0" xfId="0" applyNumberFormat="1" applyFont="1" applyFill="1" applyBorder="1" applyProtection="1"/>
    <xf numFmtId="167" fontId="51" fillId="27" borderId="29" xfId="0" applyNumberFormat="1" applyFont="1" applyFill="1" applyBorder="1" applyProtection="1"/>
    <xf numFmtId="0" fontId="51" fillId="27" borderId="28" xfId="0" applyFont="1" applyFill="1" applyBorder="1" applyAlignment="1" applyProtection="1">
      <alignment horizontal="center" vertical="center"/>
    </xf>
    <xf numFmtId="167" fontId="51" fillId="27" borderId="0" xfId="0" applyNumberFormat="1" applyFont="1" applyFill="1" applyBorder="1" applyAlignment="1" applyProtection="1">
      <alignment horizontal="center" vertical="center"/>
    </xf>
    <xf numFmtId="0" fontId="51" fillId="27" borderId="34" xfId="0" applyFont="1" applyFill="1" applyBorder="1" applyAlignment="1" applyProtection="1">
      <alignment horizontal="center" vertical="center" wrapText="1"/>
    </xf>
    <xf numFmtId="167" fontId="51" fillId="27" borderId="6" xfId="0" applyNumberFormat="1" applyFont="1" applyFill="1" applyBorder="1" applyAlignment="1" applyProtection="1">
      <alignment horizontal="center" vertical="center" wrapText="1"/>
    </xf>
    <xf numFmtId="167" fontId="52" fillId="27" borderId="6" xfId="0" applyNumberFormat="1" applyFont="1" applyFill="1" applyBorder="1" applyAlignment="1" applyProtection="1">
      <alignment horizontal="center" vertical="center" wrapText="1"/>
    </xf>
    <xf numFmtId="167" fontId="51" fillId="27" borderId="27" xfId="0" applyNumberFormat="1" applyFont="1" applyFill="1" applyBorder="1" applyAlignment="1" applyProtection="1">
      <alignment horizontal="center" vertical="center" wrapText="1"/>
    </xf>
    <xf numFmtId="0" fontId="2" fillId="10" borderId="30" xfId="0" applyFont="1" applyFill="1" applyBorder="1" applyProtection="1"/>
    <xf numFmtId="0" fontId="51" fillId="28" borderId="28" xfId="0" applyFont="1" applyFill="1" applyBorder="1" applyProtection="1"/>
    <xf numFmtId="167" fontId="51" fillId="28" borderId="0" xfId="0" applyNumberFormat="1" applyFont="1" applyFill="1" applyBorder="1" applyProtection="1"/>
    <xf numFmtId="167" fontId="51" fillId="28" borderId="29" xfId="0" applyNumberFormat="1" applyFont="1" applyFill="1" applyBorder="1" applyProtection="1"/>
    <xf numFmtId="0" fontId="51" fillId="28" borderId="28" xfId="0" applyFont="1" applyFill="1" applyBorder="1" applyAlignment="1" applyProtection="1">
      <alignment horizontal="center" vertical="center"/>
    </xf>
    <xf numFmtId="167" fontId="51" fillId="28" borderId="0" xfId="0" applyNumberFormat="1" applyFont="1" applyFill="1" applyBorder="1" applyAlignment="1" applyProtection="1">
      <alignment horizontal="center" vertical="center"/>
    </xf>
    <xf numFmtId="0" fontId="51" fillId="28" borderId="34" xfId="0" applyFont="1" applyFill="1" applyBorder="1" applyAlignment="1" applyProtection="1">
      <alignment horizontal="center" vertical="center" wrapText="1"/>
    </xf>
    <xf numFmtId="167" fontId="51" fillId="28" borderId="6" xfId="0" applyNumberFormat="1" applyFont="1" applyFill="1" applyBorder="1" applyAlignment="1" applyProtection="1">
      <alignment horizontal="center" vertical="center" wrapText="1"/>
    </xf>
    <xf numFmtId="167" fontId="52" fillId="28" borderId="6" xfId="0" applyNumberFormat="1" applyFont="1" applyFill="1" applyBorder="1" applyAlignment="1" applyProtection="1">
      <alignment horizontal="center" vertical="center" wrapText="1"/>
    </xf>
    <xf numFmtId="167" fontId="51" fillId="28" borderId="27" xfId="0" applyNumberFormat="1" applyFont="1" applyFill="1" applyBorder="1" applyAlignment="1" applyProtection="1">
      <alignment horizontal="center" vertical="center" wrapText="1"/>
    </xf>
    <xf numFmtId="0" fontId="51" fillId="9" borderId="28" xfId="0" applyFont="1" applyFill="1" applyBorder="1" applyProtection="1"/>
    <xf numFmtId="0" fontId="51" fillId="9" borderId="28" xfId="0" applyFont="1" applyFill="1" applyBorder="1" applyAlignment="1" applyProtection="1">
      <alignment horizontal="center" vertical="center"/>
    </xf>
    <xf numFmtId="0" fontId="51" fillId="9" borderId="34" xfId="0" applyFont="1" applyFill="1" applyBorder="1" applyAlignment="1" applyProtection="1">
      <alignment horizontal="center" vertical="center" wrapText="1"/>
    </xf>
    <xf numFmtId="167" fontId="51" fillId="11" borderId="0" xfId="0" applyNumberFormat="1" applyFont="1" applyFill="1" applyBorder="1" applyProtection="1"/>
    <xf numFmtId="167" fontId="51" fillId="11" borderId="29" xfId="0" applyNumberFormat="1" applyFont="1" applyFill="1" applyBorder="1" applyProtection="1"/>
    <xf numFmtId="0" fontId="47" fillId="0" borderId="0" xfId="0" applyFont="1" applyFill="1" applyBorder="1" applyAlignment="1" applyProtection="1">
      <alignment horizontal="center"/>
    </xf>
    <xf numFmtId="167" fontId="47" fillId="0" borderId="0" xfId="0" applyNumberFormat="1" applyFont="1" applyFill="1" applyBorder="1" applyAlignment="1" applyProtection="1">
      <alignment horizontal="center"/>
    </xf>
    <xf numFmtId="164" fontId="64" fillId="0" borderId="0" xfId="0" applyNumberFormat="1" applyFont="1" applyFill="1" applyBorder="1" applyAlignment="1" applyProtection="1">
      <alignment vertical="center"/>
    </xf>
    <xf numFmtId="167" fontId="64" fillId="0" borderId="29" xfId="0" applyNumberFormat="1" applyFont="1" applyFill="1" applyBorder="1" applyAlignment="1" applyProtection="1">
      <alignment vertical="center"/>
    </xf>
    <xf numFmtId="3" fontId="64" fillId="0" borderId="28" xfId="0" applyNumberFormat="1" applyFont="1" applyFill="1" applyBorder="1" applyAlignment="1" applyProtection="1">
      <alignment vertical="center"/>
    </xf>
    <xf numFmtId="164" fontId="65" fillId="0" borderId="0" xfId="0" applyNumberFormat="1" applyFont="1" applyFill="1" applyBorder="1" applyAlignment="1" applyProtection="1">
      <alignment vertical="center"/>
    </xf>
    <xf numFmtId="167" fontId="65" fillId="0" borderId="29" xfId="0" applyNumberFormat="1" applyFont="1" applyFill="1" applyBorder="1" applyAlignment="1" applyProtection="1">
      <alignment vertical="center"/>
    </xf>
    <xf numFmtId="3" fontId="65" fillId="0" borderId="28" xfId="0" applyNumberFormat="1" applyFont="1" applyFill="1" applyBorder="1" applyAlignment="1" applyProtection="1">
      <alignment vertical="center"/>
    </xf>
    <xf numFmtId="167" fontId="66" fillId="0" borderId="0" xfId="0" applyNumberFormat="1" applyFont="1" applyFill="1" applyBorder="1" applyAlignment="1" applyProtection="1">
      <alignment horizontal="center"/>
    </xf>
    <xf numFmtId="167" fontId="51" fillId="9" borderId="0" xfId="0" applyNumberFormat="1" applyFont="1" applyFill="1" applyBorder="1" applyAlignment="1" applyProtection="1">
      <alignment horizontal="center" vertical="center" wrapText="1"/>
    </xf>
    <xf numFmtId="167" fontId="51" fillId="9" borderId="31" xfId="0" applyNumberFormat="1" applyFont="1" applyFill="1" applyBorder="1" applyAlignment="1" applyProtection="1">
      <alignment horizontal="center" vertical="center" wrapText="1"/>
    </xf>
    <xf numFmtId="167" fontId="51" fillId="9" borderId="8" xfId="0" applyNumberFormat="1" applyFont="1" applyFill="1" applyBorder="1" applyAlignment="1" applyProtection="1">
      <alignment horizontal="center" vertical="center" wrapText="1"/>
    </xf>
    <xf numFmtId="167" fontId="52" fillId="9" borderId="27" xfId="0" applyNumberFormat="1" applyFont="1" applyFill="1" applyBorder="1" applyAlignment="1" applyProtection="1">
      <alignment horizontal="center" vertical="center" wrapText="1"/>
    </xf>
    <xf numFmtId="167" fontId="51" fillId="11" borderId="0" xfId="0" applyNumberFormat="1" applyFont="1" applyFill="1" applyBorder="1" applyAlignment="1" applyProtection="1">
      <alignment horizontal="center" vertical="center" wrapText="1"/>
    </xf>
    <xf numFmtId="167" fontId="51" fillId="12" borderId="0" xfId="0" applyNumberFormat="1" applyFont="1" applyFill="1" applyBorder="1" applyAlignment="1" applyProtection="1">
      <alignment horizontal="center" vertical="center" wrapText="1"/>
    </xf>
    <xf numFmtId="167" fontId="51" fillId="13" borderId="0" xfId="0" applyNumberFormat="1" applyFont="1" applyFill="1" applyBorder="1" applyAlignment="1" applyProtection="1">
      <alignment horizontal="center" vertical="center" wrapText="1"/>
    </xf>
    <xf numFmtId="167" fontId="51" fillId="13" borderId="7" xfId="0" applyNumberFormat="1" applyFont="1" applyFill="1" applyBorder="1" applyAlignment="1" applyProtection="1">
      <alignment horizontal="center" vertical="center" wrapText="1"/>
    </xf>
    <xf numFmtId="167" fontId="51" fillId="28" borderId="31" xfId="0" applyNumberFormat="1" applyFont="1" applyFill="1" applyBorder="1" applyAlignment="1" applyProtection="1">
      <alignment horizontal="center" vertical="center" wrapText="1"/>
    </xf>
    <xf numFmtId="167" fontId="51" fillId="28" borderId="8" xfId="0" applyNumberFormat="1" applyFont="1" applyFill="1" applyBorder="1" applyAlignment="1" applyProtection="1">
      <alignment horizontal="center" vertical="center" wrapText="1"/>
    </xf>
    <xf numFmtId="167" fontId="51" fillId="27" borderId="31" xfId="0" applyNumberFormat="1" applyFont="1" applyFill="1" applyBorder="1" applyAlignment="1" applyProtection="1">
      <alignment horizontal="center" vertical="center" wrapText="1"/>
    </xf>
    <xf numFmtId="167" fontId="51" fillId="27" borderId="8" xfId="0" applyNumberFormat="1" applyFont="1" applyFill="1" applyBorder="1" applyAlignment="1" applyProtection="1">
      <alignment horizontal="center" vertical="center" wrapText="1"/>
    </xf>
    <xf numFmtId="167" fontId="51" fillId="27" borderId="29" xfId="0" applyNumberFormat="1" applyFont="1" applyFill="1" applyBorder="1" applyAlignment="1" applyProtection="1">
      <alignment horizontal="center" vertical="center" wrapText="1"/>
    </xf>
    <xf numFmtId="167" fontId="51" fillId="11" borderId="31" xfId="0" applyNumberFormat="1" applyFont="1" applyFill="1" applyBorder="1" applyAlignment="1" applyProtection="1">
      <alignment horizontal="center" vertical="center" wrapText="1"/>
    </xf>
    <xf numFmtId="167" fontId="51" fillId="11" borderId="8" xfId="0" applyNumberFormat="1" applyFont="1" applyFill="1" applyBorder="1" applyAlignment="1" applyProtection="1">
      <alignment horizontal="center" vertical="center" wrapText="1"/>
    </xf>
    <xf numFmtId="167" fontId="51" fillId="11" borderId="29" xfId="0" applyNumberFormat="1" applyFont="1" applyFill="1" applyBorder="1" applyAlignment="1" applyProtection="1">
      <alignment horizontal="center" vertical="center" wrapText="1"/>
    </xf>
    <xf numFmtId="167" fontId="51" fillId="11" borderId="21" xfId="0" applyNumberFormat="1" applyFont="1" applyFill="1" applyBorder="1" applyAlignment="1" applyProtection="1">
      <alignment horizontal="center" vertical="center" wrapText="1"/>
    </xf>
    <xf numFmtId="167" fontId="51" fillId="12" borderId="31" xfId="0" applyNumberFormat="1" applyFont="1" applyFill="1" applyBorder="1" applyAlignment="1" applyProtection="1">
      <alignment horizontal="center" vertical="center" wrapText="1"/>
    </xf>
    <xf numFmtId="167" fontId="51" fillId="12" borderId="8" xfId="0" applyNumberFormat="1" applyFont="1" applyFill="1" applyBorder="1" applyAlignment="1" applyProtection="1">
      <alignment horizontal="center" vertical="center" wrapText="1"/>
    </xf>
    <xf numFmtId="167" fontId="51" fillId="13" borderId="31" xfId="0" applyNumberFormat="1" applyFont="1" applyFill="1" applyBorder="1" applyAlignment="1" applyProtection="1">
      <alignment horizontal="center" vertical="center" wrapText="1"/>
    </xf>
    <xf numFmtId="167" fontId="51" fillId="13" borderId="8" xfId="0" applyNumberFormat="1" applyFont="1" applyFill="1" applyBorder="1" applyAlignment="1" applyProtection="1">
      <alignment horizontal="center" vertical="center" wrapText="1"/>
    </xf>
    <xf numFmtId="0" fontId="55" fillId="8" borderId="0" xfId="0" applyFont="1" applyFill="1" applyBorder="1" applyAlignment="1" applyProtection="1">
      <alignment vertical="center"/>
    </xf>
    <xf numFmtId="3" fontId="54" fillId="0" borderId="26" xfId="0" applyNumberFormat="1" applyFont="1" applyFill="1" applyBorder="1" applyAlignment="1" applyProtection="1">
      <alignment vertical="center"/>
    </xf>
    <xf numFmtId="3" fontId="54" fillId="0" borderId="26" xfId="0" applyNumberFormat="1" applyFont="1" applyFill="1" applyBorder="1" applyAlignment="1" applyProtection="1"/>
    <xf numFmtId="0" fontId="55" fillId="8" borderId="0" xfId="0" applyFont="1" applyFill="1" applyBorder="1" applyAlignment="1" applyProtection="1"/>
    <xf numFmtId="166" fontId="54" fillId="4" borderId="26" xfId="558" applyNumberFormat="1" applyFont="1" applyFill="1" applyBorder="1" applyAlignment="1" applyProtection="1">
      <alignment vertical="center"/>
    </xf>
    <xf numFmtId="166" fontId="54" fillId="4" borderId="26" xfId="0" applyNumberFormat="1" applyFont="1" applyFill="1" applyBorder="1" applyAlignment="1" applyProtection="1">
      <alignment vertical="center"/>
    </xf>
    <xf numFmtId="167" fontId="54" fillId="4" borderId="26" xfId="0" applyNumberFormat="1" applyFont="1" applyFill="1" applyBorder="1" applyAlignment="1" applyProtection="1">
      <alignment vertical="center"/>
    </xf>
    <xf numFmtId="167" fontId="54" fillId="0" borderId="26" xfId="0" applyNumberFormat="1" applyFont="1" applyFill="1" applyBorder="1" applyAlignment="1" applyProtection="1">
      <alignment vertical="center"/>
    </xf>
    <xf numFmtId="167" fontId="55" fillId="0" borderId="27" xfId="0" applyNumberFormat="1" applyFont="1" applyFill="1" applyBorder="1" applyAlignment="1" applyProtection="1">
      <alignment vertical="center"/>
    </xf>
    <xf numFmtId="166" fontId="54" fillId="4" borderId="26" xfId="545" applyNumberFormat="1" applyFont="1" applyFill="1" applyBorder="1" applyAlignment="1" applyProtection="1">
      <alignment vertical="center"/>
    </xf>
    <xf numFmtId="166" fontId="54" fillId="4" borderId="43" xfId="558" applyNumberFormat="1" applyFont="1" applyFill="1" applyBorder="1" applyAlignment="1" applyProtection="1">
      <alignment vertical="center"/>
    </xf>
    <xf numFmtId="166" fontId="54" fillId="4" borderId="43" xfId="0" applyNumberFormat="1" applyFont="1" applyFill="1" applyBorder="1" applyAlignment="1" applyProtection="1">
      <alignment vertical="center"/>
    </xf>
    <xf numFmtId="0" fontId="3" fillId="0" borderId="2" xfId="0" applyFont="1" applyFill="1" applyBorder="1" applyAlignment="1" applyProtection="1">
      <alignment horizontal="left"/>
      <protection locked="0"/>
    </xf>
    <xf numFmtId="0" fontId="3" fillId="0" borderId="2" xfId="0" applyFont="1" applyFill="1" applyBorder="1" applyAlignment="1" applyProtection="1">
      <alignment horizontal="left"/>
    </xf>
    <xf numFmtId="167" fontId="51" fillId="28" borderId="42" xfId="0" applyNumberFormat="1" applyFont="1" applyFill="1" applyBorder="1" applyProtection="1"/>
    <xf numFmtId="167" fontId="51" fillId="28" borderId="48" xfId="0" applyNumberFormat="1" applyFont="1" applyFill="1" applyBorder="1" applyAlignment="1" applyProtection="1">
      <alignment horizontal="center" vertical="center" wrapText="1"/>
    </xf>
    <xf numFmtId="166" fontId="54" fillId="4" borderId="6" xfId="0" applyNumberFormat="1" applyFont="1" applyFill="1" applyBorder="1" applyAlignment="1" applyProtection="1">
      <alignment vertical="center"/>
    </xf>
    <xf numFmtId="167" fontId="54" fillId="4" borderId="6" xfId="0" applyNumberFormat="1" applyFont="1" applyFill="1" applyBorder="1" applyAlignment="1" applyProtection="1">
      <alignment vertical="center"/>
    </xf>
    <xf numFmtId="166" fontId="54" fillId="4" borderId="6" xfId="545" applyNumberFormat="1" applyFont="1" applyFill="1" applyBorder="1" applyAlignment="1" applyProtection="1">
      <alignment vertical="center"/>
    </xf>
    <xf numFmtId="166" fontId="54" fillId="4" borderId="51" xfId="0" applyNumberFormat="1" applyFont="1" applyFill="1" applyBorder="1" applyAlignment="1" applyProtection="1">
      <alignment vertical="center"/>
    </xf>
    <xf numFmtId="0" fontId="54" fillId="0" borderId="29" xfId="0" applyFont="1" applyFill="1" applyBorder="1" applyAlignment="1" applyProtection="1">
      <alignment vertical="center" wrapText="1"/>
    </xf>
    <xf numFmtId="0" fontId="67" fillId="0" borderId="23" xfId="0" applyFont="1" applyFill="1" applyBorder="1" applyAlignment="1" applyProtection="1">
      <alignment horizontal="left" indent="1"/>
    </xf>
    <xf numFmtId="167" fontId="2" fillId="5" borderId="27" xfId="557" applyNumberFormat="1" applyFont="1" applyFill="1" applyBorder="1" applyProtection="1"/>
    <xf numFmtId="3" fontId="2" fillId="5" borderId="27" xfId="0" applyNumberFormat="1" applyFont="1" applyFill="1" applyBorder="1" applyProtection="1"/>
    <xf numFmtId="169" fontId="3" fillId="0" borderId="2" xfId="0" applyNumberFormat="1" applyFont="1" applyFill="1" applyBorder="1" applyAlignment="1" applyProtection="1"/>
    <xf numFmtId="169" fontId="3" fillId="0" borderId="2" xfId="0" applyNumberFormat="1" applyFont="1" applyFill="1" applyBorder="1" applyAlignment="1" applyProtection="1">
      <alignment horizontal="right" indent="1"/>
      <protection locked="0"/>
    </xf>
    <xf numFmtId="169" fontId="3" fillId="0" borderId="2" xfId="0" applyNumberFormat="1" applyFont="1" applyFill="1" applyBorder="1" applyAlignment="1" applyProtection="1">
      <alignment horizontal="right" indent="1"/>
    </xf>
    <xf numFmtId="169" fontId="3" fillId="0" borderId="0" xfId="0" applyNumberFormat="1" applyFont="1" applyFill="1" applyBorder="1" applyAlignment="1" applyProtection="1">
      <alignment horizontal="right" indent="1"/>
    </xf>
    <xf numFmtId="169" fontId="41" fillId="0" borderId="0" xfId="0" applyNumberFormat="1" applyFont="1" applyFill="1" applyBorder="1" applyAlignment="1" applyProtection="1">
      <alignment horizontal="right" indent="1"/>
    </xf>
    <xf numFmtId="169" fontId="38" fillId="3" borderId="0" xfId="0" applyNumberFormat="1" applyFont="1" applyFill="1" applyBorder="1" applyAlignment="1" applyProtection="1">
      <alignment horizontal="right" indent="1"/>
    </xf>
    <xf numFmtId="169" fontId="3" fillId="0" borderId="15" xfId="0" applyNumberFormat="1" applyFont="1" applyFill="1" applyBorder="1" applyAlignment="1" applyProtection="1">
      <alignment horizontal="right" indent="1"/>
    </xf>
    <xf numFmtId="169" fontId="0" fillId="3" borderId="2" xfId="0" applyNumberFormat="1" applyFill="1" applyBorder="1" applyAlignment="1" applyProtection="1">
      <alignment horizontal="right" indent="1"/>
    </xf>
    <xf numFmtId="169" fontId="0" fillId="8" borderId="0" xfId="0" applyNumberFormat="1" applyFill="1" applyBorder="1" applyAlignment="1" applyProtection="1">
      <alignment horizontal="right" indent="1"/>
    </xf>
    <xf numFmtId="169" fontId="3" fillId="0" borderId="2" xfId="0" applyNumberFormat="1" applyFont="1" applyFill="1" applyBorder="1" applyAlignment="1" applyProtection="1">
      <protection locked="0"/>
    </xf>
    <xf numFmtId="167" fontId="3" fillId="0" borderId="2" xfId="0" applyNumberFormat="1" applyFont="1" applyFill="1" applyBorder="1" applyAlignment="1" applyProtection="1"/>
    <xf numFmtId="167" fontId="3" fillId="0" borderId="2" xfId="0" applyNumberFormat="1" applyFont="1" applyFill="1" applyBorder="1" applyAlignment="1" applyProtection="1">
      <protection locked="0"/>
    </xf>
    <xf numFmtId="167" fontId="3" fillId="0" borderId="0" xfId="0" applyNumberFormat="1" applyFont="1" applyFill="1" applyBorder="1" applyAlignment="1" applyProtection="1"/>
    <xf numFmtId="167" fontId="3" fillId="4" borderId="2" xfId="0" applyNumberFormat="1" applyFont="1" applyFill="1" applyBorder="1" applyAlignment="1" applyProtection="1"/>
    <xf numFmtId="167" fontId="38" fillId="3" borderId="0" xfId="0" applyNumberFormat="1" applyFont="1" applyFill="1" applyBorder="1" applyProtection="1"/>
    <xf numFmtId="167" fontId="3" fillId="0" borderId="15" xfId="0" applyNumberFormat="1" applyFont="1" applyFill="1" applyBorder="1" applyAlignment="1" applyProtection="1"/>
    <xf numFmtId="167" fontId="3" fillId="0" borderId="18" xfId="0" applyNumberFormat="1" applyFont="1" applyFill="1" applyBorder="1" applyAlignment="1" applyProtection="1"/>
    <xf numFmtId="167" fontId="3" fillId="0" borderId="16" xfId="0" applyNumberFormat="1" applyFont="1" applyFill="1" applyBorder="1" applyAlignment="1" applyProtection="1"/>
    <xf numFmtId="167" fontId="55" fillId="4" borderId="42" xfId="0" applyNumberFormat="1" applyFont="1" applyFill="1" applyBorder="1" applyAlignment="1" applyProtection="1">
      <alignment horizontal="right" indent="1"/>
    </xf>
    <xf numFmtId="1" fontId="55" fillId="0" borderId="28" xfId="0" applyNumberFormat="1" applyFont="1" applyFill="1" applyBorder="1" applyAlignment="1" applyProtection="1">
      <alignment horizontal="right" indent="1"/>
    </xf>
    <xf numFmtId="1" fontId="55" fillId="4" borderId="28" xfId="0" applyNumberFormat="1" applyFont="1" applyFill="1" applyBorder="1" applyAlignment="1" applyProtection="1">
      <alignment horizontal="right" indent="1"/>
    </xf>
    <xf numFmtId="1" fontId="55" fillId="4" borderId="47" xfId="0" applyNumberFormat="1" applyFont="1" applyFill="1" applyBorder="1" applyAlignment="1" applyProtection="1">
      <alignment horizontal="right" indent="1"/>
    </xf>
    <xf numFmtId="167" fontId="55" fillId="4" borderId="29" xfId="0" applyNumberFormat="1" applyFont="1" applyFill="1" applyBorder="1" applyAlignment="1" applyProtection="1">
      <alignment horizontal="right" indent="1"/>
      <protection locked="0"/>
    </xf>
    <xf numFmtId="167" fontId="3" fillId="8" borderId="7" xfId="0" applyNumberFormat="1" applyFont="1" applyFill="1" applyBorder="1" applyAlignment="1" applyProtection="1"/>
    <xf numFmtId="167" fontId="3" fillId="8" borderId="6" xfId="0" applyNumberFormat="1" applyFont="1" applyFill="1" applyBorder="1" applyAlignment="1" applyProtection="1"/>
    <xf numFmtId="0" fontId="3" fillId="8" borderId="7" xfId="0" applyFont="1" applyFill="1" applyBorder="1" applyAlignment="1" applyProtection="1">
      <alignment horizontal="left" vertical="center" wrapText="1"/>
    </xf>
    <xf numFmtId="164" fontId="2" fillId="5" borderId="2" xfId="0" applyNumberFormat="1" applyFont="1" applyFill="1" applyBorder="1" applyProtection="1"/>
    <xf numFmtId="167" fontId="51" fillId="12" borderId="2" xfId="0" applyNumberFormat="1" applyFont="1" applyFill="1" applyBorder="1" applyAlignment="1" applyProtection="1">
      <alignment horizontal="center" vertical="center" wrapText="1"/>
    </xf>
    <xf numFmtId="167" fontId="51" fillId="13" borderId="2" xfId="0" applyNumberFormat="1" applyFont="1" applyFill="1" applyBorder="1" applyAlignment="1" applyProtection="1">
      <alignment horizontal="center" vertical="center" wrapText="1"/>
    </xf>
    <xf numFmtId="167" fontId="51" fillId="9" borderId="2" xfId="0" applyNumberFormat="1" applyFont="1" applyFill="1" applyBorder="1" applyAlignment="1" applyProtection="1">
      <alignment horizontal="center" vertical="center" wrapText="1"/>
    </xf>
    <xf numFmtId="167" fontId="51" fillId="28" borderId="2" xfId="0" applyNumberFormat="1" applyFont="1" applyFill="1" applyBorder="1" applyAlignment="1" applyProtection="1">
      <alignment horizontal="center" vertical="center" wrapText="1"/>
    </xf>
    <xf numFmtId="167" fontId="51" fillId="27" borderId="2" xfId="0" applyNumberFormat="1" applyFont="1" applyFill="1" applyBorder="1" applyAlignment="1" applyProtection="1">
      <alignment horizontal="center" vertical="center" wrapText="1"/>
    </xf>
    <xf numFmtId="167" fontId="51" fillId="11" borderId="2" xfId="0" applyNumberFormat="1" applyFont="1" applyFill="1" applyBorder="1" applyAlignment="1" applyProtection="1">
      <alignment horizontal="center" vertical="center" wrapText="1"/>
    </xf>
    <xf numFmtId="167" fontId="55" fillId="0" borderId="26" xfId="0" applyNumberFormat="1" applyFont="1" applyFill="1" applyBorder="1" applyAlignment="1" applyProtection="1">
      <alignment vertical="center"/>
    </xf>
    <xf numFmtId="0" fontId="51" fillId="11" borderId="0" xfId="0" applyFont="1" applyFill="1" applyBorder="1" applyProtection="1"/>
    <xf numFmtId="0" fontId="51" fillId="11" borderId="0" xfId="0" applyFont="1" applyFill="1" applyBorder="1" applyAlignment="1" applyProtection="1">
      <alignment horizontal="center" vertical="center"/>
    </xf>
    <xf numFmtId="0" fontId="51" fillId="11" borderId="7" xfId="0" applyFont="1" applyFill="1" applyBorder="1" applyAlignment="1" applyProtection="1">
      <alignment horizontal="center" vertical="center" wrapText="1"/>
    </xf>
    <xf numFmtId="3" fontId="55" fillId="4" borderId="0" xfId="0" applyNumberFormat="1" applyFont="1" applyFill="1" applyBorder="1" applyAlignment="1" applyProtection="1">
      <alignment horizontal="right" indent="1"/>
    </xf>
    <xf numFmtId="3" fontId="55" fillId="4" borderId="9" xfId="0" applyNumberFormat="1" applyFont="1" applyFill="1" applyBorder="1" applyAlignment="1" applyProtection="1">
      <alignment horizontal="right" indent="1"/>
    </xf>
    <xf numFmtId="0" fontId="57" fillId="8" borderId="0" xfId="0" applyFont="1" applyFill="1" applyBorder="1" applyAlignment="1" applyProtection="1">
      <alignment horizontal="right" indent="1"/>
    </xf>
    <xf numFmtId="0" fontId="54" fillId="8" borderId="0" xfId="0" applyFont="1" applyFill="1" applyBorder="1" applyAlignment="1" applyProtection="1">
      <alignment horizontal="right" indent="1"/>
    </xf>
    <xf numFmtId="0" fontId="51" fillId="0" borderId="6" xfId="0" applyFont="1" applyFill="1" applyBorder="1" applyAlignment="1" applyProtection="1">
      <alignment horizontal="center" vertical="center" wrapText="1"/>
    </xf>
    <xf numFmtId="167" fontId="51" fillId="9" borderId="29" xfId="0" applyNumberFormat="1" applyFont="1" applyFill="1" applyBorder="1" applyProtection="1"/>
    <xf numFmtId="167" fontId="51" fillId="9" borderId="29" xfId="0" applyNumberFormat="1" applyFont="1" applyFill="1" applyBorder="1" applyAlignment="1" applyProtection="1">
      <alignment horizontal="center" vertical="center" wrapText="1"/>
    </xf>
    <xf numFmtId="3" fontId="54" fillId="0" borderId="34" xfId="0" applyNumberFormat="1" applyFont="1" applyFill="1" applyBorder="1" applyAlignment="1" applyProtection="1">
      <alignment vertical="center"/>
      <protection locked="0"/>
    </xf>
    <xf numFmtId="166" fontId="54" fillId="4" borderId="34" xfId="0" applyNumberFormat="1" applyFont="1" applyFill="1" applyBorder="1" applyAlignment="1" applyProtection="1">
      <alignment vertical="center"/>
    </xf>
    <xf numFmtId="167" fontId="54" fillId="4" borderId="34" xfId="0" applyNumberFormat="1" applyFont="1" applyFill="1" applyBorder="1" applyAlignment="1" applyProtection="1">
      <alignment vertical="center"/>
    </xf>
    <xf numFmtId="167" fontId="55" fillId="0" borderId="34" xfId="0" applyNumberFormat="1" applyFont="1" applyFill="1" applyBorder="1" applyAlignment="1" applyProtection="1">
      <alignment vertical="center"/>
      <protection locked="0"/>
    </xf>
    <xf numFmtId="166" fontId="54" fillId="4" borderId="34" xfId="545" applyNumberFormat="1" applyFont="1" applyFill="1" applyBorder="1" applyAlignment="1" applyProtection="1">
      <alignment vertical="center"/>
    </xf>
    <xf numFmtId="166" fontId="54" fillId="4" borderId="52" xfId="0" applyNumberFormat="1" applyFont="1" applyFill="1" applyBorder="1" applyAlignment="1" applyProtection="1">
      <alignment vertical="center"/>
    </xf>
    <xf numFmtId="1" fontId="55" fillId="0" borderId="28" xfId="0" applyNumberFormat="1" applyFont="1" applyFill="1" applyBorder="1" applyAlignment="1" applyProtection="1">
      <alignment horizontal="right" indent="1"/>
      <protection locked="0"/>
    </xf>
    <xf numFmtId="0" fontId="55" fillId="0" borderId="0" xfId="0" applyFont="1" applyFill="1" applyBorder="1" applyProtection="1">
      <protection locked="0"/>
    </xf>
    <xf numFmtId="0" fontId="6" fillId="0" borderId="29" xfId="0" applyFont="1" applyFill="1" applyBorder="1" applyAlignment="1" applyProtection="1">
      <alignment horizontal="center" vertical="center" wrapText="1"/>
    </xf>
    <xf numFmtId="0" fontId="54" fillId="0" borderId="0" xfId="0" applyFont="1" applyFill="1" applyBorder="1" applyProtection="1">
      <protection locked="0"/>
    </xf>
    <xf numFmtId="3" fontId="54" fillId="0" borderId="6" xfId="0" applyNumberFormat="1" applyFont="1" applyFill="1" applyBorder="1" applyAlignment="1" applyProtection="1">
      <alignment vertical="center"/>
      <protection locked="0"/>
    </xf>
    <xf numFmtId="167" fontId="55" fillId="0" borderId="33" xfId="0" applyNumberFormat="1" applyFont="1" applyFill="1" applyBorder="1" applyAlignment="1" applyProtection="1">
      <alignment vertical="center"/>
      <protection locked="0"/>
    </xf>
    <xf numFmtId="4" fontId="55" fillId="0" borderId="0" xfId="0" applyNumberFormat="1" applyFont="1" applyFill="1" applyBorder="1" applyAlignment="1" applyProtection="1">
      <alignment horizontal="right" indent="1"/>
      <protection locked="0"/>
    </xf>
    <xf numFmtId="0" fontId="54" fillId="30" borderId="0" xfId="0" applyFont="1" applyFill="1" applyBorder="1" applyProtection="1"/>
    <xf numFmtId="167" fontId="6" fillId="0" borderId="21" xfId="0" applyNumberFormat="1" applyFont="1" applyFill="1" applyBorder="1" applyAlignment="1" applyProtection="1">
      <alignment horizontal="center" vertical="center" wrapText="1"/>
    </xf>
    <xf numFmtId="167" fontId="6" fillId="0" borderId="23" xfId="0" applyNumberFormat="1" applyFont="1" applyFill="1" applyBorder="1" applyAlignment="1" applyProtection="1">
      <alignment horizontal="center" vertical="center" wrapText="1"/>
    </xf>
    <xf numFmtId="167" fontId="6" fillId="0" borderId="25" xfId="0" applyNumberFormat="1" applyFont="1" applyFill="1" applyBorder="1" applyAlignment="1" applyProtection="1">
      <alignment horizontal="center" vertical="center" wrapText="1"/>
    </xf>
    <xf numFmtId="0" fontId="2" fillId="0" borderId="2" xfId="0" applyFont="1" applyFill="1" applyBorder="1" applyAlignment="1" applyProtection="1">
      <alignment horizontal="center" vertical="center"/>
    </xf>
    <xf numFmtId="0" fontId="6" fillId="0" borderId="5"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2" fillId="3" borderId="5" xfId="0" applyFont="1" applyFill="1" applyBorder="1" applyAlignment="1" applyProtection="1">
      <alignment horizontal="center" vertical="center"/>
    </xf>
    <xf numFmtId="0" fontId="2" fillId="3" borderId="4" xfId="0" applyFont="1" applyFill="1" applyBorder="1" applyAlignment="1" applyProtection="1">
      <alignment horizontal="center" vertical="center"/>
    </xf>
    <xf numFmtId="0" fontId="2" fillId="3" borderId="3" xfId="0" applyFont="1" applyFill="1" applyBorder="1" applyAlignment="1" applyProtection="1">
      <alignment horizontal="center" vertical="center"/>
    </xf>
    <xf numFmtId="0" fontId="2" fillId="3" borderId="2" xfId="0" applyFont="1" applyFill="1" applyBorder="1" applyAlignment="1" applyProtection="1">
      <alignment horizontal="center" vertical="center" wrapText="1"/>
    </xf>
    <xf numFmtId="0" fontId="2" fillId="3" borderId="2" xfId="0" applyFont="1" applyFill="1" applyBorder="1" applyAlignment="1" applyProtection="1">
      <alignment horizontal="center" vertical="center"/>
    </xf>
    <xf numFmtId="0" fontId="10" fillId="0" borderId="0" xfId="0" applyFont="1" applyBorder="1" applyAlignment="1" applyProtection="1">
      <alignment horizontal="left" wrapText="1"/>
    </xf>
    <xf numFmtId="2" fontId="6" fillId="0" borderId="5" xfId="0" applyNumberFormat="1" applyFont="1" applyFill="1" applyBorder="1" applyAlignment="1" applyProtection="1">
      <alignment horizontal="center" vertical="center" wrapText="1"/>
    </xf>
    <xf numFmtId="2" fontId="6" fillId="0" borderId="4" xfId="0" applyNumberFormat="1" applyFont="1" applyFill="1" applyBorder="1" applyAlignment="1" applyProtection="1">
      <alignment horizontal="center" vertical="center" wrapText="1"/>
    </xf>
    <xf numFmtId="2" fontId="6" fillId="0" borderId="3" xfId="0" applyNumberFormat="1" applyFont="1" applyFill="1" applyBorder="1" applyAlignment="1" applyProtection="1">
      <alignment horizontal="center" vertical="center" wrapText="1"/>
    </xf>
    <xf numFmtId="0" fontId="8" fillId="0" borderId="20" xfId="0" applyFont="1" applyFill="1" applyBorder="1" applyAlignment="1" applyProtection="1">
      <alignment horizontal="center" vertical="center" wrapText="1"/>
    </xf>
    <xf numFmtId="0" fontId="8" fillId="0" borderId="22" xfId="0" applyFont="1" applyFill="1" applyBorder="1" applyAlignment="1" applyProtection="1">
      <alignment horizontal="center" vertical="center" wrapText="1"/>
    </xf>
    <xf numFmtId="0" fontId="8" fillId="0" borderId="24" xfId="0" applyFont="1" applyFill="1" applyBorder="1" applyAlignment="1" applyProtection="1">
      <alignment horizontal="center" vertical="center" wrapText="1"/>
    </xf>
    <xf numFmtId="0" fontId="9" fillId="16" borderId="17" xfId="0" applyFont="1" applyFill="1" applyBorder="1" applyAlignment="1" applyProtection="1">
      <alignment horizontal="center" vertical="center"/>
    </xf>
    <xf numFmtId="0" fontId="9" fillId="16" borderId="18" xfId="0" applyFont="1" applyFill="1" applyBorder="1" applyAlignment="1" applyProtection="1">
      <alignment horizontal="center" vertical="center"/>
    </xf>
    <xf numFmtId="0" fontId="9" fillId="16" borderId="19" xfId="0" applyFont="1" applyFill="1" applyBorder="1" applyAlignment="1" applyProtection="1">
      <alignment horizontal="center" vertical="center"/>
    </xf>
    <xf numFmtId="0" fontId="9" fillId="15" borderId="17" xfId="0" applyFont="1" applyFill="1" applyBorder="1" applyAlignment="1" applyProtection="1">
      <alignment horizontal="center" vertical="center"/>
    </xf>
    <xf numFmtId="0" fontId="9" fillId="15" borderId="18" xfId="0" applyFont="1" applyFill="1" applyBorder="1" applyAlignment="1" applyProtection="1">
      <alignment horizontal="center" vertical="center"/>
    </xf>
    <xf numFmtId="0" fontId="9" fillId="15" borderId="19" xfId="0" applyFont="1" applyFill="1" applyBorder="1" applyAlignment="1" applyProtection="1">
      <alignment horizontal="center" vertical="center"/>
    </xf>
    <xf numFmtId="0" fontId="9" fillId="20" borderId="17" xfId="0" applyFont="1" applyFill="1" applyBorder="1" applyAlignment="1" applyProtection="1">
      <alignment horizontal="center" vertical="center"/>
    </xf>
    <xf numFmtId="0" fontId="9" fillId="20" borderId="18" xfId="0" applyFont="1" applyFill="1" applyBorder="1" applyAlignment="1" applyProtection="1">
      <alignment horizontal="center" vertical="center"/>
    </xf>
    <xf numFmtId="0" fontId="9" fillId="20" borderId="19" xfId="0" applyFont="1" applyFill="1" applyBorder="1" applyAlignment="1" applyProtection="1">
      <alignment horizontal="center" vertical="center"/>
    </xf>
    <xf numFmtId="0" fontId="9" fillId="17" borderId="17" xfId="0" applyFont="1" applyFill="1" applyBorder="1" applyAlignment="1" applyProtection="1">
      <alignment horizontal="center" vertical="center"/>
    </xf>
    <xf numFmtId="0" fontId="9" fillId="17" borderId="18" xfId="0" applyFont="1" applyFill="1" applyBorder="1" applyAlignment="1" applyProtection="1">
      <alignment horizontal="center" vertical="center"/>
    </xf>
    <xf numFmtId="0" fontId="9" fillId="17" borderId="19" xfId="0" applyFont="1" applyFill="1" applyBorder="1" applyAlignment="1" applyProtection="1">
      <alignment horizontal="center" vertical="center"/>
    </xf>
    <xf numFmtId="0" fontId="9" fillId="18" borderId="17" xfId="0" applyFont="1" applyFill="1" applyBorder="1" applyAlignment="1" applyProtection="1">
      <alignment horizontal="center" vertical="center"/>
    </xf>
    <xf numFmtId="0" fontId="9" fillId="18" borderId="18" xfId="0" applyFont="1" applyFill="1" applyBorder="1" applyAlignment="1" applyProtection="1">
      <alignment horizontal="center" vertical="center"/>
    </xf>
    <xf numFmtId="0" fontId="9" fillId="18" borderId="19" xfId="0" applyFont="1" applyFill="1" applyBorder="1" applyAlignment="1" applyProtection="1">
      <alignment horizontal="center" vertical="center"/>
    </xf>
    <xf numFmtId="0" fontId="9" fillId="19" borderId="17" xfId="0" applyFont="1" applyFill="1" applyBorder="1" applyAlignment="1" applyProtection="1">
      <alignment horizontal="center" vertical="center"/>
    </xf>
    <xf numFmtId="0" fontId="9" fillId="19" borderId="18" xfId="0" applyFont="1" applyFill="1" applyBorder="1" applyAlignment="1" applyProtection="1">
      <alignment horizontal="center" vertical="center"/>
    </xf>
    <xf numFmtId="0" fontId="9" fillId="19" borderId="19" xfId="0" applyFont="1" applyFill="1" applyBorder="1" applyAlignment="1" applyProtection="1">
      <alignment horizontal="center" vertical="center"/>
    </xf>
    <xf numFmtId="0" fontId="0" fillId="0" borderId="8" xfId="0" applyFont="1" applyBorder="1" applyAlignment="1" applyProtection="1">
      <alignment horizontal="left" vertical="top" wrapText="1"/>
    </xf>
    <xf numFmtId="0" fontId="0" fillId="0" borderId="7" xfId="0" applyFont="1" applyBorder="1" applyAlignment="1" applyProtection="1">
      <alignment horizontal="left" vertical="top" wrapText="1"/>
    </xf>
    <xf numFmtId="0" fontId="0" fillId="0" borderId="6" xfId="0" applyFont="1" applyBorder="1" applyAlignment="1" applyProtection="1">
      <alignment horizontal="left" vertical="top" wrapText="1"/>
    </xf>
    <xf numFmtId="0" fontId="2" fillId="0" borderId="8" xfId="0" applyFont="1" applyBorder="1" applyAlignment="1" applyProtection="1">
      <alignment horizontal="left" vertical="top"/>
    </xf>
    <xf numFmtId="0" fontId="2" fillId="0" borderId="7" xfId="0" applyFont="1" applyBorder="1" applyAlignment="1" applyProtection="1">
      <alignment horizontal="left" vertical="top"/>
    </xf>
    <xf numFmtId="0" fontId="2" fillId="0" borderId="6" xfId="0" applyFont="1" applyBorder="1" applyAlignment="1" applyProtection="1">
      <alignment horizontal="left" vertical="top"/>
    </xf>
    <xf numFmtId="0" fontId="2" fillId="0" borderId="8" xfId="0" applyFont="1" applyBorder="1" applyAlignment="1" applyProtection="1">
      <alignment horizontal="left" vertical="top" wrapText="1"/>
    </xf>
    <xf numFmtId="0" fontId="2" fillId="0" borderId="7" xfId="0" applyFont="1" applyBorder="1" applyAlignment="1" applyProtection="1">
      <alignment horizontal="left" vertical="top" wrapText="1"/>
    </xf>
    <xf numFmtId="0" fontId="2" fillId="0" borderId="6" xfId="0" applyFont="1" applyBorder="1" applyAlignment="1" applyProtection="1">
      <alignment horizontal="left" vertical="top" wrapText="1"/>
    </xf>
    <xf numFmtId="0" fontId="2" fillId="0" borderId="8"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6" fillId="0" borderId="50"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6" fillId="0" borderId="12" xfId="0" applyFont="1" applyFill="1" applyBorder="1" applyAlignment="1" applyProtection="1">
      <alignment horizontal="center" vertical="center" wrapText="1"/>
    </xf>
    <xf numFmtId="0" fontId="6" fillId="15" borderId="50" xfId="0" applyFont="1" applyFill="1" applyBorder="1" applyAlignment="1" applyProtection="1">
      <alignment horizontal="center"/>
    </xf>
    <xf numFmtId="0" fontId="6" fillId="15" borderId="12" xfId="0" applyFont="1" applyFill="1" applyBorder="1" applyAlignment="1" applyProtection="1">
      <alignment horizontal="center"/>
    </xf>
    <xf numFmtId="0" fontId="6" fillId="16" borderId="50" xfId="0" applyFont="1" applyFill="1" applyBorder="1" applyAlignment="1" applyProtection="1">
      <alignment horizontal="center"/>
    </xf>
    <xf numFmtId="0" fontId="6" fillId="16" borderId="12" xfId="0" applyFont="1" applyFill="1" applyBorder="1" applyAlignment="1" applyProtection="1">
      <alignment horizontal="center"/>
    </xf>
    <xf numFmtId="0" fontId="6" fillId="17" borderId="50" xfId="0" applyFont="1" applyFill="1" applyBorder="1" applyAlignment="1" applyProtection="1">
      <alignment horizontal="center"/>
    </xf>
    <xf numFmtId="0" fontId="6" fillId="17" borderId="12" xfId="0" applyFont="1" applyFill="1" applyBorder="1" applyAlignment="1" applyProtection="1">
      <alignment horizontal="center"/>
    </xf>
    <xf numFmtId="0" fontId="6" fillId="18" borderId="50" xfId="0" applyFont="1" applyFill="1" applyBorder="1" applyAlignment="1" applyProtection="1">
      <alignment horizontal="center"/>
    </xf>
    <xf numFmtId="0" fontId="6" fillId="18" borderId="12" xfId="0" applyFont="1" applyFill="1" applyBorder="1" applyAlignment="1" applyProtection="1">
      <alignment horizontal="center"/>
    </xf>
    <xf numFmtId="0" fontId="6" fillId="19" borderId="50" xfId="0" applyFont="1" applyFill="1" applyBorder="1" applyAlignment="1" applyProtection="1">
      <alignment horizontal="center"/>
    </xf>
    <xf numFmtId="0" fontId="6" fillId="19" borderId="12" xfId="0" applyFont="1" applyFill="1" applyBorder="1" applyAlignment="1" applyProtection="1">
      <alignment horizontal="center"/>
    </xf>
    <xf numFmtId="0" fontId="6" fillId="20" borderId="50" xfId="0" applyFont="1" applyFill="1" applyBorder="1" applyAlignment="1" applyProtection="1">
      <alignment horizontal="center"/>
    </xf>
    <xf numFmtId="0" fontId="6" fillId="20" borderId="12" xfId="0" applyFont="1" applyFill="1" applyBorder="1" applyAlignment="1" applyProtection="1">
      <alignment horizontal="center"/>
    </xf>
    <xf numFmtId="0" fontId="6" fillId="29" borderId="50" xfId="0" applyFont="1" applyFill="1" applyBorder="1" applyAlignment="1" applyProtection="1">
      <alignment horizontal="center"/>
    </xf>
    <xf numFmtId="0" fontId="6" fillId="29" borderId="12" xfId="0" applyFont="1" applyFill="1" applyBorder="1" applyAlignment="1" applyProtection="1">
      <alignment horizontal="center"/>
    </xf>
    <xf numFmtId="0" fontId="5" fillId="3" borderId="8" xfId="0" applyFont="1" applyFill="1" applyBorder="1" applyAlignment="1" applyProtection="1">
      <alignment horizontal="center" vertical="top"/>
    </xf>
    <xf numFmtId="0" fontId="5" fillId="3" borderId="6" xfId="0" applyFont="1" applyFill="1" applyBorder="1" applyAlignment="1" applyProtection="1">
      <alignment horizontal="center" vertical="top"/>
    </xf>
    <xf numFmtId="0" fontId="44" fillId="3" borderId="8" xfId="0" applyFont="1" applyFill="1" applyBorder="1" applyAlignment="1" applyProtection="1">
      <alignment horizontal="center"/>
    </xf>
    <xf numFmtId="0" fontId="44" fillId="3" borderId="6" xfId="0" applyFont="1" applyFill="1" applyBorder="1" applyAlignment="1" applyProtection="1">
      <alignment horizontal="center"/>
    </xf>
    <xf numFmtId="0" fontId="0" fillId="3" borderId="8" xfId="0" applyFont="1" applyFill="1" applyBorder="1" applyAlignment="1" applyProtection="1">
      <alignment horizontal="left" vertical="top" wrapText="1"/>
    </xf>
    <xf numFmtId="0" fontId="0" fillId="3" borderId="6" xfId="0" applyFont="1" applyFill="1" applyBorder="1" applyAlignment="1" applyProtection="1">
      <alignment horizontal="left" vertical="top" wrapText="1"/>
    </xf>
    <xf numFmtId="0" fontId="0" fillId="3" borderId="8" xfId="0" applyFont="1" applyFill="1" applyBorder="1" applyAlignment="1" applyProtection="1">
      <alignment horizontal="left" vertical="top" wrapText="1"/>
      <protection locked="0"/>
    </xf>
    <xf numFmtId="0" fontId="0" fillId="3" borderId="6" xfId="0" applyFont="1" applyFill="1" applyBorder="1" applyAlignment="1" applyProtection="1">
      <alignment horizontal="left" vertical="top" wrapText="1"/>
      <protection locked="0"/>
    </xf>
    <xf numFmtId="167" fontId="55" fillId="8" borderId="40" xfId="0" applyNumberFormat="1" applyFont="1" applyFill="1" applyBorder="1" applyAlignment="1" applyProtection="1">
      <alignment vertical="top" wrapText="1"/>
    </xf>
    <xf numFmtId="167" fontId="55" fillId="8" borderId="41" xfId="0" applyNumberFormat="1" applyFont="1" applyFill="1" applyBorder="1" applyAlignment="1" applyProtection="1">
      <alignment vertical="top" wrapText="1"/>
    </xf>
    <xf numFmtId="167" fontId="55" fillId="8" borderId="42" xfId="0" applyNumberFormat="1" applyFont="1" applyFill="1" applyBorder="1" applyAlignment="1" applyProtection="1">
      <alignment vertical="top" wrapText="1"/>
    </xf>
    <xf numFmtId="167" fontId="55" fillId="8" borderId="39" xfId="0" applyNumberFormat="1" applyFont="1" applyFill="1" applyBorder="1" applyAlignment="1" applyProtection="1">
      <alignment vertical="top" wrapText="1"/>
    </xf>
    <xf numFmtId="167" fontId="55" fillId="8" borderId="0" xfId="0" applyNumberFormat="1" applyFont="1" applyFill="1" applyBorder="1" applyAlignment="1" applyProtection="1">
      <alignment vertical="top" wrapText="1"/>
    </xf>
    <xf numFmtId="167" fontId="55" fillId="8" borderId="29" xfId="0" applyNumberFormat="1" applyFont="1" applyFill="1" applyBorder="1" applyAlignment="1" applyProtection="1">
      <alignment vertical="top" wrapText="1"/>
    </xf>
    <xf numFmtId="167" fontId="55" fillId="8" borderId="44" xfId="0" applyNumberFormat="1" applyFont="1" applyFill="1" applyBorder="1" applyAlignment="1" applyProtection="1">
      <alignment vertical="top" wrapText="1"/>
    </xf>
    <xf numFmtId="167" fontId="55" fillId="8" borderId="45" xfId="0" applyNumberFormat="1" applyFont="1" applyFill="1" applyBorder="1" applyAlignment="1" applyProtection="1">
      <alignment vertical="top" wrapText="1"/>
    </xf>
    <xf numFmtId="167" fontId="55" fillId="8" borderId="46" xfId="0" applyNumberFormat="1" applyFont="1" applyFill="1" applyBorder="1" applyAlignment="1" applyProtection="1">
      <alignment vertical="top" wrapText="1"/>
    </xf>
    <xf numFmtId="167" fontId="52" fillId="8" borderId="8" xfId="0" applyNumberFormat="1" applyFont="1" applyFill="1" applyBorder="1" applyAlignment="1" applyProtection="1">
      <alignment horizontal="center" vertical="center" wrapText="1"/>
    </xf>
    <xf numFmtId="167" fontId="52" fillId="8" borderId="7" xfId="0" applyNumberFormat="1" applyFont="1" applyFill="1" applyBorder="1" applyAlignment="1" applyProtection="1">
      <alignment horizontal="center" vertical="center" wrapText="1"/>
    </xf>
    <xf numFmtId="167" fontId="52" fillId="8" borderId="33" xfId="0" applyNumberFormat="1" applyFont="1" applyFill="1" applyBorder="1" applyAlignment="1" applyProtection="1">
      <alignment horizontal="center" vertical="center" wrapText="1"/>
    </xf>
    <xf numFmtId="0" fontId="48" fillId="12" borderId="17" xfId="0" applyFont="1" applyFill="1" applyBorder="1" applyAlignment="1" applyProtection="1">
      <alignment horizontal="center"/>
    </xf>
    <xf numFmtId="0" fontId="48" fillId="12" borderId="18" xfId="0" applyFont="1" applyFill="1" applyBorder="1" applyAlignment="1" applyProtection="1">
      <alignment horizontal="center"/>
    </xf>
    <xf numFmtId="0" fontId="48" fillId="12" borderId="19" xfId="0" applyFont="1" applyFill="1" applyBorder="1" applyAlignment="1" applyProtection="1">
      <alignment horizontal="center"/>
    </xf>
    <xf numFmtId="0" fontId="48" fillId="13" borderId="17" xfId="0" applyFont="1" applyFill="1" applyBorder="1" applyAlignment="1" applyProtection="1">
      <alignment horizontal="center"/>
    </xf>
    <xf numFmtId="0" fontId="48" fillId="13" borderId="18" xfId="0" applyFont="1" applyFill="1" applyBorder="1" applyAlignment="1" applyProtection="1">
      <alignment horizontal="center"/>
    </xf>
    <xf numFmtId="0" fontId="48" fillId="13" borderId="19" xfId="0" applyFont="1" applyFill="1" applyBorder="1" applyAlignment="1" applyProtection="1">
      <alignment horizontal="center"/>
    </xf>
    <xf numFmtId="167" fontId="51" fillId="12" borderId="2" xfId="0" applyNumberFormat="1" applyFont="1" applyFill="1" applyBorder="1" applyAlignment="1" applyProtection="1">
      <alignment horizontal="center" vertical="center" wrapText="1"/>
    </xf>
    <xf numFmtId="167" fontId="51" fillId="13" borderId="2" xfId="0" applyNumberFormat="1" applyFont="1" applyFill="1" applyBorder="1" applyAlignment="1" applyProtection="1">
      <alignment horizontal="center" vertical="center" wrapText="1"/>
    </xf>
    <xf numFmtId="0" fontId="48" fillId="27" borderId="17" xfId="0" applyFont="1" applyFill="1" applyBorder="1" applyAlignment="1" applyProtection="1">
      <alignment horizontal="center"/>
    </xf>
    <xf numFmtId="0" fontId="48" fillId="27" borderId="18" xfId="0" applyFont="1" applyFill="1" applyBorder="1" applyAlignment="1" applyProtection="1">
      <alignment horizontal="center"/>
    </xf>
    <xf numFmtId="0" fontId="48" fillId="27" borderId="19" xfId="0" applyFont="1" applyFill="1" applyBorder="1" applyAlignment="1" applyProtection="1">
      <alignment horizontal="center"/>
    </xf>
    <xf numFmtId="0" fontId="48" fillId="28" borderId="17" xfId="0" applyFont="1" applyFill="1" applyBorder="1" applyAlignment="1" applyProtection="1">
      <alignment horizontal="center"/>
    </xf>
    <xf numFmtId="0" fontId="48" fillId="28" borderId="18" xfId="0" applyFont="1" applyFill="1" applyBorder="1" applyAlignment="1" applyProtection="1">
      <alignment horizontal="center"/>
    </xf>
    <xf numFmtId="0" fontId="48" fillId="28" borderId="19" xfId="0" applyFont="1" applyFill="1" applyBorder="1" applyAlignment="1" applyProtection="1">
      <alignment horizontal="center"/>
    </xf>
    <xf numFmtId="0" fontId="55" fillId="8" borderId="41" xfId="0" applyNumberFormat="1" applyFont="1" applyFill="1" applyBorder="1" applyAlignment="1" applyProtection="1">
      <alignment horizontal="left" vertical="top" wrapText="1"/>
    </xf>
    <xf numFmtId="0" fontId="55" fillId="8" borderId="42" xfId="0" applyNumberFormat="1" applyFont="1" applyFill="1" applyBorder="1" applyAlignment="1" applyProtection="1">
      <alignment horizontal="left" vertical="top" wrapText="1"/>
    </xf>
    <xf numFmtId="0" fontId="55" fillId="8" borderId="0" xfId="0" applyNumberFormat="1" applyFont="1" applyFill="1" applyBorder="1" applyAlignment="1" applyProtection="1">
      <alignment horizontal="left" vertical="top" wrapText="1"/>
    </xf>
    <xf numFmtId="0" fontId="55" fillId="8" borderId="29" xfId="0" applyNumberFormat="1" applyFont="1" applyFill="1" applyBorder="1" applyAlignment="1" applyProtection="1">
      <alignment horizontal="left" vertical="top" wrapText="1"/>
    </xf>
    <xf numFmtId="0" fontId="55" fillId="8" borderId="45" xfId="0" applyNumberFormat="1" applyFont="1" applyFill="1" applyBorder="1" applyAlignment="1" applyProtection="1">
      <alignment horizontal="left" vertical="top" wrapText="1"/>
    </xf>
    <xf numFmtId="0" fontId="55" fillId="8" borderId="46" xfId="0" applyNumberFormat="1" applyFont="1" applyFill="1" applyBorder="1" applyAlignment="1" applyProtection="1">
      <alignment horizontal="left" vertical="top" wrapText="1"/>
    </xf>
    <xf numFmtId="0" fontId="48" fillId="9" borderId="17" xfId="0" applyFont="1" applyFill="1" applyBorder="1" applyAlignment="1" applyProtection="1">
      <alignment horizontal="center"/>
    </xf>
    <xf numFmtId="0" fontId="48" fillId="9" borderId="18" xfId="0" applyFont="1" applyFill="1" applyBorder="1" applyAlignment="1" applyProtection="1">
      <alignment horizontal="center"/>
    </xf>
    <xf numFmtId="0" fontId="48" fillId="9" borderId="19" xfId="0" applyFont="1" applyFill="1" applyBorder="1" applyAlignment="1" applyProtection="1">
      <alignment horizontal="center"/>
    </xf>
    <xf numFmtId="167" fontId="51" fillId="9" borderId="2" xfId="0" applyNumberFormat="1" applyFont="1" applyFill="1" applyBorder="1" applyAlignment="1" applyProtection="1">
      <alignment horizontal="center" vertical="center" wrapText="1"/>
    </xf>
    <xf numFmtId="167" fontId="51" fillId="28" borderId="2" xfId="0" applyNumberFormat="1" applyFont="1" applyFill="1" applyBorder="1" applyAlignment="1" applyProtection="1">
      <alignment horizontal="center" vertical="center" wrapText="1"/>
    </xf>
    <xf numFmtId="167" fontId="51" fillId="27" borderId="2" xfId="0" applyNumberFormat="1" applyFont="1" applyFill="1" applyBorder="1" applyAlignment="1" applyProtection="1">
      <alignment horizontal="center" vertical="center" wrapText="1"/>
    </xf>
    <xf numFmtId="167" fontId="51" fillId="11" borderId="2" xfId="0" applyNumberFormat="1" applyFont="1" applyFill="1" applyBorder="1" applyAlignment="1" applyProtection="1">
      <alignment horizontal="center" vertical="center" wrapText="1"/>
    </xf>
    <xf numFmtId="167" fontId="55" fillId="8" borderId="40" xfId="0" applyNumberFormat="1" applyFont="1" applyFill="1" applyBorder="1" applyAlignment="1" applyProtection="1">
      <alignment vertical="top" wrapText="1"/>
      <protection locked="0"/>
    </xf>
    <xf numFmtId="167" fontId="55" fillId="8" borderId="41" xfId="0" applyNumberFormat="1" applyFont="1" applyFill="1" applyBorder="1" applyAlignment="1" applyProtection="1">
      <alignment vertical="top" wrapText="1"/>
      <protection locked="0"/>
    </xf>
    <xf numFmtId="167" fontId="55" fillId="8" borderId="42" xfId="0" applyNumberFormat="1" applyFont="1" applyFill="1" applyBorder="1" applyAlignment="1" applyProtection="1">
      <alignment vertical="top" wrapText="1"/>
      <protection locked="0"/>
    </xf>
    <xf numFmtId="167" fontId="55" fillId="8" borderId="39" xfId="0" applyNumberFormat="1" applyFont="1" applyFill="1" applyBorder="1" applyAlignment="1" applyProtection="1">
      <alignment vertical="top" wrapText="1"/>
      <protection locked="0"/>
    </xf>
    <xf numFmtId="167" fontId="55" fillId="8" borderId="0" xfId="0" applyNumberFormat="1" applyFont="1" applyFill="1" applyBorder="1" applyAlignment="1" applyProtection="1">
      <alignment vertical="top" wrapText="1"/>
      <protection locked="0"/>
    </xf>
    <xf numFmtId="167" fontId="55" fillId="8" borderId="29" xfId="0" applyNumberFormat="1" applyFont="1" applyFill="1" applyBorder="1" applyAlignment="1" applyProtection="1">
      <alignment vertical="top" wrapText="1"/>
      <protection locked="0"/>
    </xf>
    <xf numFmtId="167" fontId="55" fillId="8" borderId="44" xfId="0" applyNumberFormat="1" applyFont="1" applyFill="1" applyBorder="1" applyAlignment="1" applyProtection="1">
      <alignment vertical="top" wrapText="1"/>
      <protection locked="0"/>
    </xf>
    <xf numFmtId="167" fontId="55" fillId="8" borderId="45" xfId="0" applyNumberFormat="1" applyFont="1" applyFill="1" applyBorder="1" applyAlignment="1" applyProtection="1">
      <alignment vertical="top" wrapText="1"/>
      <protection locked="0"/>
    </xf>
    <xf numFmtId="167" fontId="55" fillId="8" borderId="46" xfId="0" applyNumberFormat="1" applyFont="1" applyFill="1" applyBorder="1" applyAlignment="1" applyProtection="1">
      <alignment vertical="top" wrapText="1"/>
      <protection locked="0"/>
    </xf>
    <xf numFmtId="0" fontId="48" fillId="11" borderId="18" xfId="0" applyFont="1" applyFill="1" applyBorder="1" applyAlignment="1" applyProtection="1">
      <alignment horizontal="center"/>
    </xf>
    <xf numFmtId="0" fontId="48" fillId="11" borderId="19" xfId="0" applyFont="1" applyFill="1" applyBorder="1" applyAlignment="1" applyProtection="1">
      <alignment horizontal="center"/>
    </xf>
    <xf numFmtId="0" fontId="49" fillId="11" borderId="17" xfId="0" applyFont="1" applyFill="1" applyBorder="1" applyAlignment="1" applyProtection="1">
      <alignment horizontal="center"/>
    </xf>
    <xf numFmtId="0" fontId="49" fillId="11" borderId="18" xfId="0" applyFont="1" applyFill="1" applyBorder="1" applyAlignment="1" applyProtection="1">
      <alignment horizontal="center"/>
    </xf>
    <xf numFmtId="0" fontId="49" fillId="11" borderId="19" xfId="0" applyFont="1" applyFill="1" applyBorder="1" applyAlignment="1" applyProtection="1">
      <alignment horizontal="center"/>
    </xf>
  </cellXfs>
  <cellStyles count="559">
    <cellStyle name="Comma" xfId="557" builtinId="3"/>
    <cellStyle name="Comma 10" xfId="2" xr:uid="{00000000-0005-0000-0000-000001000000}"/>
    <cellStyle name="Comma 11" xfId="3" xr:uid="{00000000-0005-0000-0000-000002000000}"/>
    <cellStyle name="Comma 11 2" xfId="4" xr:uid="{00000000-0005-0000-0000-000003000000}"/>
    <cellStyle name="Comma 12" xfId="5" xr:uid="{00000000-0005-0000-0000-000004000000}"/>
    <cellStyle name="Comma 13" xfId="6" xr:uid="{00000000-0005-0000-0000-000005000000}"/>
    <cellStyle name="Comma 14" xfId="7" xr:uid="{00000000-0005-0000-0000-000006000000}"/>
    <cellStyle name="Comma 15" xfId="8" xr:uid="{00000000-0005-0000-0000-000007000000}"/>
    <cellStyle name="Comma 2" xfId="9" xr:uid="{00000000-0005-0000-0000-000008000000}"/>
    <cellStyle name="Comma 2 2" xfId="10" xr:uid="{00000000-0005-0000-0000-000009000000}"/>
    <cellStyle name="Comma 2 2 2" xfId="11" xr:uid="{00000000-0005-0000-0000-00000A000000}"/>
    <cellStyle name="Comma 2 3" xfId="12" xr:uid="{00000000-0005-0000-0000-00000B000000}"/>
    <cellStyle name="Comma 2 4" xfId="13" xr:uid="{00000000-0005-0000-0000-00000C000000}"/>
    <cellStyle name="Comma 2 5" xfId="14" xr:uid="{00000000-0005-0000-0000-00000D000000}"/>
    <cellStyle name="Comma 3" xfId="15" xr:uid="{00000000-0005-0000-0000-00000E000000}"/>
    <cellStyle name="Comma 3 2" xfId="16" xr:uid="{00000000-0005-0000-0000-00000F000000}"/>
    <cellStyle name="Comma 3 2 2" xfId="17" xr:uid="{00000000-0005-0000-0000-000010000000}"/>
    <cellStyle name="Comma 4" xfId="18" xr:uid="{00000000-0005-0000-0000-000011000000}"/>
    <cellStyle name="Comma 4 2" xfId="19" xr:uid="{00000000-0005-0000-0000-000012000000}"/>
    <cellStyle name="Comma 4 3" xfId="20" xr:uid="{00000000-0005-0000-0000-000013000000}"/>
    <cellStyle name="Comma 5" xfId="21" xr:uid="{00000000-0005-0000-0000-000014000000}"/>
    <cellStyle name="Comma 5 2" xfId="22" xr:uid="{00000000-0005-0000-0000-000015000000}"/>
    <cellStyle name="Comma 6" xfId="23" xr:uid="{00000000-0005-0000-0000-000016000000}"/>
    <cellStyle name="Comma 6 2" xfId="24" xr:uid="{00000000-0005-0000-0000-000017000000}"/>
    <cellStyle name="Comma 7" xfId="25" xr:uid="{00000000-0005-0000-0000-000018000000}"/>
    <cellStyle name="Comma 7 2" xfId="26" xr:uid="{00000000-0005-0000-0000-000019000000}"/>
    <cellStyle name="Comma 7 3" xfId="27" xr:uid="{00000000-0005-0000-0000-00001A000000}"/>
    <cellStyle name="Comma 8" xfId="28" xr:uid="{00000000-0005-0000-0000-00001B000000}"/>
    <cellStyle name="Comma 9" xfId="29" xr:uid="{00000000-0005-0000-0000-00001C000000}"/>
    <cellStyle name="Comma 9 2" xfId="30" xr:uid="{00000000-0005-0000-0000-00001D000000}"/>
    <cellStyle name="Currency 2" xfId="31" xr:uid="{00000000-0005-0000-0000-00001E000000}"/>
    <cellStyle name="Currency 2 2" xfId="32" xr:uid="{00000000-0005-0000-0000-00001F000000}"/>
    <cellStyle name="Currency 2 2 2" xfId="33" xr:uid="{00000000-0005-0000-0000-000020000000}"/>
    <cellStyle name="Currency 2 3" xfId="34" xr:uid="{00000000-0005-0000-0000-000021000000}"/>
    <cellStyle name="Currency 2 4" xfId="35" xr:uid="{00000000-0005-0000-0000-000022000000}"/>
    <cellStyle name="Currency 2 4 2" xfId="36" xr:uid="{00000000-0005-0000-0000-000023000000}"/>
    <cellStyle name="Currency 2 5" xfId="37" xr:uid="{00000000-0005-0000-0000-000024000000}"/>
    <cellStyle name="Currency 3" xfId="38" xr:uid="{00000000-0005-0000-0000-000025000000}"/>
    <cellStyle name="Currency 3 2" xfId="39" xr:uid="{00000000-0005-0000-0000-000026000000}"/>
    <cellStyle name="Currency 4" xfId="40" xr:uid="{00000000-0005-0000-0000-000027000000}"/>
    <cellStyle name="Currency 4 2" xfId="41" xr:uid="{00000000-0005-0000-0000-000028000000}"/>
    <cellStyle name="Currency 4 3" xfId="42" xr:uid="{00000000-0005-0000-0000-000029000000}"/>
    <cellStyle name="Currency 5" xfId="43" xr:uid="{00000000-0005-0000-0000-00002A000000}"/>
    <cellStyle name="Currency 6" xfId="44" xr:uid="{00000000-0005-0000-0000-00002B000000}"/>
    <cellStyle name="Currency 6 2" xfId="45" xr:uid="{00000000-0005-0000-0000-00002C000000}"/>
    <cellStyle name="Currency 7" xfId="46" xr:uid="{00000000-0005-0000-0000-00002D000000}"/>
    <cellStyle name="Followed Hyperlink 2" xfId="47" xr:uid="{00000000-0005-0000-0000-00002E000000}"/>
    <cellStyle name="Hyperlink 2" xfId="48" xr:uid="{00000000-0005-0000-0000-00002F000000}"/>
    <cellStyle name="Hyperlink 2 2" xfId="49" xr:uid="{00000000-0005-0000-0000-000030000000}"/>
    <cellStyle name="Hyperlink 3" xfId="50" xr:uid="{00000000-0005-0000-0000-000031000000}"/>
    <cellStyle name="Hyperlink 4" xfId="51" xr:uid="{00000000-0005-0000-0000-000032000000}"/>
    <cellStyle name="Hyperlink 5" xfId="52" xr:uid="{00000000-0005-0000-0000-000033000000}"/>
    <cellStyle name="Normal" xfId="0" builtinId="0"/>
    <cellStyle name="Normal 10" xfId="53" xr:uid="{00000000-0005-0000-0000-000035000000}"/>
    <cellStyle name="Normal 10 2" xfId="54" xr:uid="{00000000-0005-0000-0000-000036000000}"/>
    <cellStyle name="Normal 10 3" xfId="55" xr:uid="{00000000-0005-0000-0000-000037000000}"/>
    <cellStyle name="Normal 10 4" xfId="56" xr:uid="{00000000-0005-0000-0000-000038000000}"/>
    <cellStyle name="Normal 100" xfId="57" xr:uid="{00000000-0005-0000-0000-000039000000}"/>
    <cellStyle name="Normal 101" xfId="58" xr:uid="{00000000-0005-0000-0000-00003A000000}"/>
    <cellStyle name="Normal 102" xfId="59" xr:uid="{00000000-0005-0000-0000-00003B000000}"/>
    <cellStyle name="Normal 103" xfId="60" xr:uid="{00000000-0005-0000-0000-00003C000000}"/>
    <cellStyle name="Normal 104" xfId="61" xr:uid="{00000000-0005-0000-0000-00003D000000}"/>
    <cellStyle name="Normal 105" xfId="62" xr:uid="{00000000-0005-0000-0000-00003E000000}"/>
    <cellStyle name="Normal 106" xfId="63" xr:uid="{00000000-0005-0000-0000-00003F000000}"/>
    <cellStyle name="Normal 107" xfId="64" xr:uid="{00000000-0005-0000-0000-000040000000}"/>
    <cellStyle name="Normal 108" xfId="65" xr:uid="{00000000-0005-0000-0000-000041000000}"/>
    <cellStyle name="Normal 109" xfId="66" xr:uid="{00000000-0005-0000-0000-000042000000}"/>
    <cellStyle name="Normal 11" xfId="67" xr:uid="{00000000-0005-0000-0000-000043000000}"/>
    <cellStyle name="Normal 11 2" xfId="68" xr:uid="{00000000-0005-0000-0000-000044000000}"/>
    <cellStyle name="Normal 110" xfId="69" xr:uid="{00000000-0005-0000-0000-000045000000}"/>
    <cellStyle name="Normal 111" xfId="70" xr:uid="{00000000-0005-0000-0000-000046000000}"/>
    <cellStyle name="Normal 112" xfId="71" xr:uid="{00000000-0005-0000-0000-000047000000}"/>
    <cellStyle name="Normal 113" xfId="72" xr:uid="{00000000-0005-0000-0000-000048000000}"/>
    <cellStyle name="Normal 114" xfId="73" xr:uid="{00000000-0005-0000-0000-000049000000}"/>
    <cellStyle name="Normal 115" xfId="74" xr:uid="{00000000-0005-0000-0000-00004A000000}"/>
    <cellStyle name="Normal 116" xfId="75" xr:uid="{00000000-0005-0000-0000-00004B000000}"/>
    <cellStyle name="Normal 117" xfId="76" xr:uid="{00000000-0005-0000-0000-00004C000000}"/>
    <cellStyle name="Normal 118" xfId="77" xr:uid="{00000000-0005-0000-0000-00004D000000}"/>
    <cellStyle name="Normal 119" xfId="78" xr:uid="{00000000-0005-0000-0000-00004E000000}"/>
    <cellStyle name="Normal 12" xfId="79" xr:uid="{00000000-0005-0000-0000-00004F000000}"/>
    <cellStyle name="Normal 120" xfId="80" xr:uid="{00000000-0005-0000-0000-000050000000}"/>
    <cellStyle name="Normal 121" xfId="81" xr:uid="{00000000-0005-0000-0000-000051000000}"/>
    <cellStyle name="Normal 122" xfId="82" xr:uid="{00000000-0005-0000-0000-000052000000}"/>
    <cellStyle name="Normal 123" xfId="83" xr:uid="{00000000-0005-0000-0000-000053000000}"/>
    <cellStyle name="Normal 124" xfId="84" xr:uid="{00000000-0005-0000-0000-000054000000}"/>
    <cellStyle name="Normal 125" xfId="85" xr:uid="{00000000-0005-0000-0000-000055000000}"/>
    <cellStyle name="Normal 126" xfId="86" xr:uid="{00000000-0005-0000-0000-000056000000}"/>
    <cellStyle name="Normal 127" xfId="87" xr:uid="{00000000-0005-0000-0000-000057000000}"/>
    <cellStyle name="Normal 128" xfId="88" xr:uid="{00000000-0005-0000-0000-000058000000}"/>
    <cellStyle name="Normal 129" xfId="89" xr:uid="{00000000-0005-0000-0000-000059000000}"/>
    <cellStyle name="Normal 13" xfId="90" xr:uid="{00000000-0005-0000-0000-00005A000000}"/>
    <cellStyle name="Normal 13 2" xfId="91" xr:uid="{00000000-0005-0000-0000-00005B000000}"/>
    <cellStyle name="Normal 130" xfId="92" xr:uid="{00000000-0005-0000-0000-00005C000000}"/>
    <cellStyle name="Normal 131" xfId="93" xr:uid="{00000000-0005-0000-0000-00005D000000}"/>
    <cellStyle name="Normal 132" xfId="94" xr:uid="{00000000-0005-0000-0000-00005E000000}"/>
    <cellStyle name="Normal 133" xfId="95" xr:uid="{00000000-0005-0000-0000-00005F000000}"/>
    <cellStyle name="Normal 134" xfId="96" xr:uid="{00000000-0005-0000-0000-000060000000}"/>
    <cellStyle name="Normal 135" xfId="97" xr:uid="{00000000-0005-0000-0000-000061000000}"/>
    <cellStyle name="Normal 136" xfId="98" xr:uid="{00000000-0005-0000-0000-000062000000}"/>
    <cellStyle name="Normal 137" xfId="99" xr:uid="{00000000-0005-0000-0000-000063000000}"/>
    <cellStyle name="Normal 138" xfId="100" xr:uid="{00000000-0005-0000-0000-000064000000}"/>
    <cellStyle name="Normal 139" xfId="101" xr:uid="{00000000-0005-0000-0000-000065000000}"/>
    <cellStyle name="Normal 14" xfId="102" xr:uid="{00000000-0005-0000-0000-000066000000}"/>
    <cellStyle name="Normal 140" xfId="103" xr:uid="{00000000-0005-0000-0000-000067000000}"/>
    <cellStyle name="Normal 141" xfId="104" xr:uid="{00000000-0005-0000-0000-000068000000}"/>
    <cellStyle name="Normal 142" xfId="105" xr:uid="{00000000-0005-0000-0000-000069000000}"/>
    <cellStyle name="Normal 143" xfId="106" xr:uid="{00000000-0005-0000-0000-00006A000000}"/>
    <cellStyle name="Normal 144" xfId="107" xr:uid="{00000000-0005-0000-0000-00006B000000}"/>
    <cellStyle name="Normal 145" xfId="108" xr:uid="{00000000-0005-0000-0000-00006C000000}"/>
    <cellStyle name="Normal 146" xfId="109" xr:uid="{00000000-0005-0000-0000-00006D000000}"/>
    <cellStyle name="Normal 147" xfId="110" xr:uid="{00000000-0005-0000-0000-00006E000000}"/>
    <cellStyle name="Normal 148" xfId="111" xr:uid="{00000000-0005-0000-0000-00006F000000}"/>
    <cellStyle name="Normal 149" xfId="112" xr:uid="{00000000-0005-0000-0000-000070000000}"/>
    <cellStyle name="Normal 15" xfId="113" xr:uid="{00000000-0005-0000-0000-000071000000}"/>
    <cellStyle name="Normal 150" xfId="114" xr:uid="{00000000-0005-0000-0000-000072000000}"/>
    <cellStyle name="Normal 151" xfId="115" xr:uid="{00000000-0005-0000-0000-000073000000}"/>
    <cellStyle name="Normal 152" xfId="116" xr:uid="{00000000-0005-0000-0000-000074000000}"/>
    <cellStyle name="Normal 153" xfId="117" xr:uid="{00000000-0005-0000-0000-000075000000}"/>
    <cellStyle name="Normal 154" xfId="118" xr:uid="{00000000-0005-0000-0000-000076000000}"/>
    <cellStyle name="Normal 155" xfId="119" xr:uid="{00000000-0005-0000-0000-000077000000}"/>
    <cellStyle name="Normal 156" xfId="120" xr:uid="{00000000-0005-0000-0000-000078000000}"/>
    <cellStyle name="Normal 157" xfId="121" xr:uid="{00000000-0005-0000-0000-000079000000}"/>
    <cellStyle name="Normal 158" xfId="122" xr:uid="{00000000-0005-0000-0000-00007A000000}"/>
    <cellStyle name="Normal 159" xfId="123" xr:uid="{00000000-0005-0000-0000-00007B000000}"/>
    <cellStyle name="Normal 16" xfId="124" xr:uid="{00000000-0005-0000-0000-00007C000000}"/>
    <cellStyle name="Normal 160" xfId="125" xr:uid="{00000000-0005-0000-0000-00007D000000}"/>
    <cellStyle name="Normal 161" xfId="126" xr:uid="{00000000-0005-0000-0000-00007E000000}"/>
    <cellStyle name="Normal 162" xfId="127" xr:uid="{00000000-0005-0000-0000-00007F000000}"/>
    <cellStyle name="Normal 163" xfId="128" xr:uid="{00000000-0005-0000-0000-000080000000}"/>
    <cellStyle name="Normal 164" xfId="129" xr:uid="{00000000-0005-0000-0000-000081000000}"/>
    <cellStyle name="Normal 165" xfId="130" xr:uid="{00000000-0005-0000-0000-000082000000}"/>
    <cellStyle name="Normal 166" xfId="131" xr:uid="{00000000-0005-0000-0000-000083000000}"/>
    <cellStyle name="Normal 167" xfId="132" xr:uid="{00000000-0005-0000-0000-000084000000}"/>
    <cellStyle name="Normal 168" xfId="133" xr:uid="{00000000-0005-0000-0000-000085000000}"/>
    <cellStyle name="Normal 169" xfId="134" xr:uid="{00000000-0005-0000-0000-000086000000}"/>
    <cellStyle name="Normal 17" xfId="135" xr:uid="{00000000-0005-0000-0000-000087000000}"/>
    <cellStyle name="Normal 170" xfId="136" xr:uid="{00000000-0005-0000-0000-000088000000}"/>
    <cellStyle name="Normal 171" xfId="137" xr:uid="{00000000-0005-0000-0000-000089000000}"/>
    <cellStyle name="Normal 172" xfId="138" xr:uid="{00000000-0005-0000-0000-00008A000000}"/>
    <cellStyle name="Normal 173" xfId="139" xr:uid="{00000000-0005-0000-0000-00008B000000}"/>
    <cellStyle name="Normal 174" xfId="140" xr:uid="{00000000-0005-0000-0000-00008C000000}"/>
    <cellStyle name="Normal 175" xfId="141" xr:uid="{00000000-0005-0000-0000-00008D000000}"/>
    <cellStyle name="Normal 176" xfId="142" xr:uid="{00000000-0005-0000-0000-00008E000000}"/>
    <cellStyle name="Normal 177" xfId="143" xr:uid="{00000000-0005-0000-0000-00008F000000}"/>
    <cellStyle name="Normal 178" xfId="144" xr:uid="{00000000-0005-0000-0000-000090000000}"/>
    <cellStyle name="Normal 179" xfId="145" xr:uid="{00000000-0005-0000-0000-000091000000}"/>
    <cellStyle name="Normal 18" xfId="146" xr:uid="{00000000-0005-0000-0000-000092000000}"/>
    <cellStyle name="Normal 180" xfId="147" xr:uid="{00000000-0005-0000-0000-000093000000}"/>
    <cellStyle name="Normal 181" xfId="148" xr:uid="{00000000-0005-0000-0000-000094000000}"/>
    <cellStyle name="Normal 182" xfId="149" xr:uid="{00000000-0005-0000-0000-000095000000}"/>
    <cellStyle name="Normal 183" xfId="150" xr:uid="{00000000-0005-0000-0000-000096000000}"/>
    <cellStyle name="Normal 184" xfId="151" xr:uid="{00000000-0005-0000-0000-000097000000}"/>
    <cellStyle name="Normal 185" xfId="152" xr:uid="{00000000-0005-0000-0000-000098000000}"/>
    <cellStyle name="Normal 186" xfId="153" xr:uid="{00000000-0005-0000-0000-000099000000}"/>
    <cellStyle name="Normal 187" xfId="154" xr:uid="{00000000-0005-0000-0000-00009A000000}"/>
    <cellStyle name="Normal 188" xfId="155" xr:uid="{00000000-0005-0000-0000-00009B000000}"/>
    <cellStyle name="Normal 189" xfId="156" xr:uid="{00000000-0005-0000-0000-00009C000000}"/>
    <cellStyle name="Normal 19" xfId="157" xr:uid="{00000000-0005-0000-0000-00009D000000}"/>
    <cellStyle name="Normal 190" xfId="158" xr:uid="{00000000-0005-0000-0000-00009E000000}"/>
    <cellStyle name="Normal 191" xfId="159" xr:uid="{00000000-0005-0000-0000-00009F000000}"/>
    <cellStyle name="Normal 192" xfId="160" xr:uid="{00000000-0005-0000-0000-0000A0000000}"/>
    <cellStyle name="Normal 193" xfId="161" xr:uid="{00000000-0005-0000-0000-0000A1000000}"/>
    <cellStyle name="Normal 194" xfId="162" xr:uid="{00000000-0005-0000-0000-0000A2000000}"/>
    <cellStyle name="Normal 195" xfId="163" xr:uid="{00000000-0005-0000-0000-0000A3000000}"/>
    <cellStyle name="Normal 196" xfId="164" xr:uid="{00000000-0005-0000-0000-0000A4000000}"/>
    <cellStyle name="Normal 197" xfId="165" xr:uid="{00000000-0005-0000-0000-0000A5000000}"/>
    <cellStyle name="Normal 198" xfId="166" xr:uid="{00000000-0005-0000-0000-0000A6000000}"/>
    <cellStyle name="Normal 199" xfId="167" xr:uid="{00000000-0005-0000-0000-0000A7000000}"/>
    <cellStyle name="Normal 2" xfId="168" xr:uid="{00000000-0005-0000-0000-0000A8000000}"/>
    <cellStyle name="Normal 2 10" xfId="169" xr:uid="{00000000-0005-0000-0000-0000A9000000}"/>
    <cellStyle name="Normal 2 10 2" xfId="170" xr:uid="{00000000-0005-0000-0000-0000AA000000}"/>
    <cellStyle name="Normal 2 11" xfId="171" xr:uid="{00000000-0005-0000-0000-0000AB000000}"/>
    <cellStyle name="Normal 2 11 2" xfId="172" xr:uid="{00000000-0005-0000-0000-0000AC000000}"/>
    <cellStyle name="Normal 2 2" xfId="173" xr:uid="{00000000-0005-0000-0000-0000AD000000}"/>
    <cellStyle name="Normal 2 2 2" xfId="174" xr:uid="{00000000-0005-0000-0000-0000AE000000}"/>
    <cellStyle name="Normal 2 2 2 2" xfId="175" xr:uid="{00000000-0005-0000-0000-0000AF000000}"/>
    <cellStyle name="Normal 2 2 3" xfId="176" xr:uid="{00000000-0005-0000-0000-0000B0000000}"/>
    <cellStyle name="Normal 2 2 4" xfId="177" xr:uid="{00000000-0005-0000-0000-0000B1000000}"/>
    <cellStyle name="Normal 2 2 5" xfId="178" xr:uid="{00000000-0005-0000-0000-0000B2000000}"/>
    <cellStyle name="Normal 2 3" xfId="179" xr:uid="{00000000-0005-0000-0000-0000B3000000}"/>
    <cellStyle name="Normal 2 3 2" xfId="180" xr:uid="{00000000-0005-0000-0000-0000B4000000}"/>
    <cellStyle name="Normal 2 3 3" xfId="181" xr:uid="{00000000-0005-0000-0000-0000B5000000}"/>
    <cellStyle name="Normal 2 4" xfId="182" xr:uid="{00000000-0005-0000-0000-0000B6000000}"/>
    <cellStyle name="Normal 2 5" xfId="183" xr:uid="{00000000-0005-0000-0000-0000B7000000}"/>
    <cellStyle name="Normal 2 6" xfId="1" xr:uid="{00000000-0005-0000-0000-0000B8000000}"/>
    <cellStyle name="Normal 2 6 2" xfId="184" xr:uid="{00000000-0005-0000-0000-0000B9000000}"/>
    <cellStyle name="Normal 2 7" xfId="185" xr:uid="{00000000-0005-0000-0000-0000BA000000}"/>
    <cellStyle name="Normal 2 8" xfId="186" xr:uid="{00000000-0005-0000-0000-0000BB000000}"/>
    <cellStyle name="Normal 2 8 2" xfId="187" xr:uid="{00000000-0005-0000-0000-0000BC000000}"/>
    <cellStyle name="Normal 2 9" xfId="188" xr:uid="{00000000-0005-0000-0000-0000BD000000}"/>
    <cellStyle name="Normal 20" xfId="189" xr:uid="{00000000-0005-0000-0000-0000BE000000}"/>
    <cellStyle name="Normal 200" xfId="190" xr:uid="{00000000-0005-0000-0000-0000BF000000}"/>
    <cellStyle name="Normal 201" xfId="191" xr:uid="{00000000-0005-0000-0000-0000C0000000}"/>
    <cellStyle name="Normal 202" xfId="192" xr:uid="{00000000-0005-0000-0000-0000C1000000}"/>
    <cellStyle name="Normal 203" xfId="193" xr:uid="{00000000-0005-0000-0000-0000C2000000}"/>
    <cellStyle name="Normal 204" xfId="194" xr:uid="{00000000-0005-0000-0000-0000C3000000}"/>
    <cellStyle name="Normal 205" xfId="195" xr:uid="{00000000-0005-0000-0000-0000C4000000}"/>
    <cellStyle name="Normal 206" xfId="196" xr:uid="{00000000-0005-0000-0000-0000C5000000}"/>
    <cellStyle name="Normal 207" xfId="197" xr:uid="{00000000-0005-0000-0000-0000C6000000}"/>
    <cellStyle name="Normal 208" xfId="198" xr:uid="{00000000-0005-0000-0000-0000C7000000}"/>
    <cellStyle name="Normal 209" xfId="199" xr:uid="{00000000-0005-0000-0000-0000C8000000}"/>
    <cellStyle name="Normal 21" xfId="200" xr:uid="{00000000-0005-0000-0000-0000C9000000}"/>
    <cellStyle name="Normal 210" xfId="201" xr:uid="{00000000-0005-0000-0000-0000CA000000}"/>
    <cellStyle name="Normal 211" xfId="202" xr:uid="{00000000-0005-0000-0000-0000CB000000}"/>
    <cellStyle name="Normal 212" xfId="203" xr:uid="{00000000-0005-0000-0000-0000CC000000}"/>
    <cellStyle name="Normal 213" xfId="204" xr:uid="{00000000-0005-0000-0000-0000CD000000}"/>
    <cellStyle name="Normal 214" xfId="205" xr:uid="{00000000-0005-0000-0000-0000CE000000}"/>
    <cellStyle name="Normal 215" xfId="206" xr:uid="{00000000-0005-0000-0000-0000CF000000}"/>
    <cellStyle name="Normal 216" xfId="207" xr:uid="{00000000-0005-0000-0000-0000D0000000}"/>
    <cellStyle name="Normal 217" xfId="208" xr:uid="{00000000-0005-0000-0000-0000D1000000}"/>
    <cellStyle name="Normal 218" xfId="209" xr:uid="{00000000-0005-0000-0000-0000D2000000}"/>
    <cellStyle name="Normal 219" xfId="210" xr:uid="{00000000-0005-0000-0000-0000D3000000}"/>
    <cellStyle name="Normal 22" xfId="211" xr:uid="{00000000-0005-0000-0000-0000D4000000}"/>
    <cellStyle name="Normal 220" xfId="212" xr:uid="{00000000-0005-0000-0000-0000D5000000}"/>
    <cellStyle name="Normal 221" xfId="213" xr:uid="{00000000-0005-0000-0000-0000D6000000}"/>
    <cellStyle name="Normal 222" xfId="214" xr:uid="{00000000-0005-0000-0000-0000D7000000}"/>
    <cellStyle name="Normal 223" xfId="215" xr:uid="{00000000-0005-0000-0000-0000D8000000}"/>
    <cellStyle name="Normal 224" xfId="216" xr:uid="{00000000-0005-0000-0000-0000D9000000}"/>
    <cellStyle name="Normal 225" xfId="217" xr:uid="{00000000-0005-0000-0000-0000DA000000}"/>
    <cellStyle name="Normal 226" xfId="218" xr:uid="{00000000-0005-0000-0000-0000DB000000}"/>
    <cellStyle name="Normal 227" xfId="219" xr:uid="{00000000-0005-0000-0000-0000DC000000}"/>
    <cellStyle name="Normal 228" xfId="220" xr:uid="{00000000-0005-0000-0000-0000DD000000}"/>
    <cellStyle name="Normal 229" xfId="221" xr:uid="{00000000-0005-0000-0000-0000DE000000}"/>
    <cellStyle name="Normal 23" xfId="222" xr:uid="{00000000-0005-0000-0000-0000DF000000}"/>
    <cellStyle name="Normal 230" xfId="223" xr:uid="{00000000-0005-0000-0000-0000E0000000}"/>
    <cellStyle name="Normal 231" xfId="224" xr:uid="{00000000-0005-0000-0000-0000E1000000}"/>
    <cellStyle name="Normal 232" xfId="225" xr:uid="{00000000-0005-0000-0000-0000E2000000}"/>
    <cellStyle name="Normal 233" xfId="226" xr:uid="{00000000-0005-0000-0000-0000E3000000}"/>
    <cellStyle name="Normal 234" xfId="227" xr:uid="{00000000-0005-0000-0000-0000E4000000}"/>
    <cellStyle name="Normal 235" xfId="228" xr:uid="{00000000-0005-0000-0000-0000E5000000}"/>
    <cellStyle name="Normal 236" xfId="229" xr:uid="{00000000-0005-0000-0000-0000E6000000}"/>
    <cellStyle name="Normal 237" xfId="230" xr:uid="{00000000-0005-0000-0000-0000E7000000}"/>
    <cellStyle name="Normal 238" xfId="231" xr:uid="{00000000-0005-0000-0000-0000E8000000}"/>
    <cellStyle name="Normal 239" xfId="232" xr:uid="{00000000-0005-0000-0000-0000E9000000}"/>
    <cellStyle name="Normal 24" xfId="233" xr:uid="{00000000-0005-0000-0000-0000EA000000}"/>
    <cellStyle name="Normal 240" xfId="234" xr:uid="{00000000-0005-0000-0000-0000EB000000}"/>
    <cellStyle name="Normal 241" xfId="235" xr:uid="{00000000-0005-0000-0000-0000EC000000}"/>
    <cellStyle name="Normal 242" xfId="236" xr:uid="{00000000-0005-0000-0000-0000ED000000}"/>
    <cellStyle name="Normal 243" xfId="237" xr:uid="{00000000-0005-0000-0000-0000EE000000}"/>
    <cellStyle name="Normal 244" xfId="238" xr:uid="{00000000-0005-0000-0000-0000EF000000}"/>
    <cellStyle name="Normal 245" xfId="239" xr:uid="{00000000-0005-0000-0000-0000F0000000}"/>
    <cellStyle name="Normal 246" xfId="240" xr:uid="{00000000-0005-0000-0000-0000F1000000}"/>
    <cellStyle name="Normal 247" xfId="241" xr:uid="{00000000-0005-0000-0000-0000F2000000}"/>
    <cellStyle name="Normal 248" xfId="242" xr:uid="{00000000-0005-0000-0000-0000F3000000}"/>
    <cellStyle name="Normal 249" xfId="243" xr:uid="{00000000-0005-0000-0000-0000F4000000}"/>
    <cellStyle name="Normal 25" xfId="244" xr:uid="{00000000-0005-0000-0000-0000F5000000}"/>
    <cellStyle name="Normal 250" xfId="245" xr:uid="{00000000-0005-0000-0000-0000F6000000}"/>
    <cellStyle name="Normal 251" xfId="246" xr:uid="{00000000-0005-0000-0000-0000F7000000}"/>
    <cellStyle name="Normal 252" xfId="247" xr:uid="{00000000-0005-0000-0000-0000F8000000}"/>
    <cellStyle name="Normal 253" xfId="248" xr:uid="{00000000-0005-0000-0000-0000F9000000}"/>
    <cellStyle name="Normal 254" xfId="249" xr:uid="{00000000-0005-0000-0000-0000FA000000}"/>
    <cellStyle name="Normal 255" xfId="250" xr:uid="{00000000-0005-0000-0000-0000FB000000}"/>
    <cellStyle name="Normal 256" xfId="251" xr:uid="{00000000-0005-0000-0000-0000FC000000}"/>
    <cellStyle name="Normal 257" xfId="252" xr:uid="{00000000-0005-0000-0000-0000FD000000}"/>
    <cellStyle name="Normal 258" xfId="253" xr:uid="{00000000-0005-0000-0000-0000FE000000}"/>
    <cellStyle name="Normal 259" xfId="254" xr:uid="{00000000-0005-0000-0000-0000FF000000}"/>
    <cellStyle name="Normal 26" xfId="255" xr:uid="{00000000-0005-0000-0000-000000010000}"/>
    <cellStyle name="Normal 260" xfId="256" xr:uid="{00000000-0005-0000-0000-000001010000}"/>
    <cellStyle name="Normal 261" xfId="257" xr:uid="{00000000-0005-0000-0000-000002010000}"/>
    <cellStyle name="Normal 262" xfId="258" xr:uid="{00000000-0005-0000-0000-000003010000}"/>
    <cellStyle name="Normal 263" xfId="259" xr:uid="{00000000-0005-0000-0000-000004010000}"/>
    <cellStyle name="Normal 264" xfId="260" xr:uid="{00000000-0005-0000-0000-000005010000}"/>
    <cellStyle name="Normal 265" xfId="261" xr:uid="{00000000-0005-0000-0000-000006010000}"/>
    <cellStyle name="Normal 266" xfId="262" xr:uid="{00000000-0005-0000-0000-000007010000}"/>
    <cellStyle name="Normal 267" xfId="263" xr:uid="{00000000-0005-0000-0000-000008010000}"/>
    <cellStyle name="Normal 268" xfId="264" xr:uid="{00000000-0005-0000-0000-000009010000}"/>
    <cellStyle name="Normal 269" xfId="265" xr:uid="{00000000-0005-0000-0000-00000A010000}"/>
    <cellStyle name="Normal 27" xfId="266" xr:uid="{00000000-0005-0000-0000-00000B010000}"/>
    <cellStyle name="Normal 270" xfId="267" xr:uid="{00000000-0005-0000-0000-00000C010000}"/>
    <cellStyle name="Normal 271" xfId="268" xr:uid="{00000000-0005-0000-0000-00000D010000}"/>
    <cellStyle name="Normal 272" xfId="269" xr:uid="{00000000-0005-0000-0000-00000E010000}"/>
    <cellStyle name="Normal 273" xfId="270" xr:uid="{00000000-0005-0000-0000-00000F010000}"/>
    <cellStyle name="Normal 274" xfId="271" xr:uid="{00000000-0005-0000-0000-000010010000}"/>
    <cellStyle name="Normal 275" xfId="272" xr:uid="{00000000-0005-0000-0000-000011010000}"/>
    <cellStyle name="Normal 276" xfId="273" xr:uid="{00000000-0005-0000-0000-000012010000}"/>
    <cellStyle name="Normal 277" xfId="274" xr:uid="{00000000-0005-0000-0000-000013010000}"/>
    <cellStyle name="Normal 278" xfId="275" xr:uid="{00000000-0005-0000-0000-000014010000}"/>
    <cellStyle name="Normal 279" xfId="276" xr:uid="{00000000-0005-0000-0000-000015010000}"/>
    <cellStyle name="Normal 28" xfId="277" xr:uid="{00000000-0005-0000-0000-000016010000}"/>
    <cellStyle name="Normal 280" xfId="278" xr:uid="{00000000-0005-0000-0000-000017010000}"/>
    <cellStyle name="Normal 281" xfId="279" xr:uid="{00000000-0005-0000-0000-000018010000}"/>
    <cellStyle name="Normal 282" xfId="280" xr:uid="{00000000-0005-0000-0000-000019010000}"/>
    <cellStyle name="Normal 283" xfId="281" xr:uid="{00000000-0005-0000-0000-00001A010000}"/>
    <cellStyle name="Normal 284" xfId="282" xr:uid="{00000000-0005-0000-0000-00001B010000}"/>
    <cellStyle name="Normal 285" xfId="283" xr:uid="{00000000-0005-0000-0000-00001C010000}"/>
    <cellStyle name="Normal 286" xfId="284" xr:uid="{00000000-0005-0000-0000-00001D010000}"/>
    <cellStyle name="Normal 287" xfId="285" xr:uid="{00000000-0005-0000-0000-00001E010000}"/>
    <cellStyle name="Normal 288" xfId="286" xr:uid="{00000000-0005-0000-0000-00001F010000}"/>
    <cellStyle name="Normal 289" xfId="287" xr:uid="{00000000-0005-0000-0000-000020010000}"/>
    <cellStyle name="Normal 29" xfId="288" xr:uid="{00000000-0005-0000-0000-000021010000}"/>
    <cellStyle name="Normal 290" xfId="289" xr:uid="{00000000-0005-0000-0000-000022010000}"/>
    <cellStyle name="Normal 291" xfId="290" xr:uid="{00000000-0005-0000-0000-000023010000}"/>
    <cellStyle name="Normal 292" xfId="291" xr:uid="{00000000-0005-0000-0000-000024010000}"/>
    <cellStyle name="Normal 293" xfId="292" xr:uid="{00000000-0005-0000-0000-000025010000}"/>
    <cellStyle name="Normal 294" xfId="293" xr:uid="{00000000-0005-0000-0000-000026010000}"/>
    <cellStyle name="Normal 295" xfId="294" xr:uid="{00000000-0005-0000-0000-000027010000}"/>
    <cellStyle name="Normal 296" xfId="295" xr:uid="{00000000-0005-0000-0000-000028010000}"/>
    <cellStyle name="Normal 297" xfId="296" xr:uid="{00000000-0005-0000-0000-000029010000}"/>
    <cellStyle name="Normal 298" xfId="297" xr:uid="{00000000-0005-0000-0000-00002A010000}"/>
    <cellStyle name="Normal 299" xfId="298" xr:uid="{00000000-0005-0000-0000-00002B010000}"/>
    <cellStyle name="Normal 3" xfId="299" xr:uid="{00000000-0005-0000-0000-00002C010000}"/>
    <cellStyle name="Normal 3 10" xfId="300" xr:uid="{00000000-0005-0000-0000-00002D010000}"/>
    <cellStyle name="Normal 3 100" xfId="301" xr:uid="{00000000-0005-0000-0000-00002E010000}"/>
    <cellStyle name="Normal 3 101" xfId="302" xr:uid="{00000000-0005-0000-0000-00002F010000}"/>
    <cellStyle name="Normal 3 102" xfId="303" xr:uid="{00000000-0005-0000-0000-000030010000}"/>
    <cellStyle name="Normal 3 103" xfId="304" xr:uid="{00000000-0005-0000-0000-000031010000}"/>
    <cellStyle name="Normal 3 104" xfId="305" xr:uid="{00000000-0005-0000-0000-000032010000}"/>
    <cellStyle name="Normal 3 105" xfId="306" xr:uid="{00000000-0005-0000-0000-000033010000}"/>
    <cellStyle name="Normal 3 106" xfId="307" xr:uid="{00000000-0005-0000-0000-000034010000}"/>
    <cellStyle name="Normal 3 107" xfId="308" xr:uid="{00000000-0005-0000-0000-000035010000}"/>
    <cellStyle name="Normal 3 108" xfId="309" xr:uid="{00000000-0005-0000-0000-000036010000}"/>
    <cellStyle name="Normal 3 109" xfId="310" xr:uid="{00000000-0005-0000-0000-000037010000}"/>
    <cellStyle name="Normal 3 11" xfId="311" xr:uid="{00000000-0005-0000-0000-000038010000}"/>
    <cellStyle name="Normal 3 110" xfId="312" xr:uid="{00000000-0005-0000-0000-000039010000}"/>
    <cellStyle name="Normal 3 111" xfId="313" xr:uid="{00000000-0005-0000-0000-00003A010000}"/>
    <cellStyle name="Normal 3 112" xfId="314" xr:uid="{00000000-0005-0000-0000-00003B010000}"/>
    <cellStyle name="Normal 3 113" xfId="315" xr:uid="{00000000-0005-0000-0000-00003C010000}"/>
    <cellStyle name="Normal 3 114" xfId="316" xr:uid="{00000000-0005-0000-0000-00003D010000}"/>
    <cellStyle name="Normal 3 115" xfId="317" xr:uid="{00000000-0005-0000-0000-00003E010000}"/>
    <cellStyle name="Normal 3 116" xfId="318" xr:uid="{00000000-0005-0000-0000-00003F010000}"/>
    <cellStyle name="Normal 3 117" xfId="319" xr:uid="{00000000-0005-0000-0000-000040010000}"/>
    <cellStyle name="Normal 3 118" xfId="320" xr:uid="{00000000-0005-0000-0000-000041010000}"/>
    <cellStyle name="Normal 3 119" xfId="321" xr:uid="{00000000-0005-0000-0000-000042010000}"/>
    <cellStyle name="Normal 3 12" xfId="322" xr:uid="{00000000-0005-0000-0000-000043010000}"/>
    <cellStyle name="Normal 3 120" xfId="323" xr:uid="{00000000-0005-0000-0000-000044010000}"/>
    <cellStyle name="Normal 3 121" xfId="324" xr:uid="{00000000-0005-0000-0000-000045010000}"/>
    <cellStyle name="Normal 3 122" xfId="325" xr:uid="{00000000-0005-0000-0000-000046010000}"/>
    <cellStyle name="Normal 3 123" xfId="326" xr:uid="{00000000-0005-0000-0000-000047010000}"/>
    <cellStyle name="Normal 3 124" xfId="327" xr:uid="{00000000-0005-0000-0000-000048010000}"/>
    <cellStyle name="Normal 3 125" xfId="328" xr:uid="{00000000-0005-0000-0000-000049010000}"/>
    <cellStyle name="Normal 3 126" xfId="329" xr:uid="{00000000-0005-0000-0000-00004A010000}"/>
    <cellStyle name="Normal 3 127" xfId="330" xr:uid="{00000000-0005-0000-0000-00004B010000}"/>
    <cellStyle name="Normal 3 128" xfId="331" xr:uid="{00000000-0005-0000-0000-00004C010000}"/>
    <cellStyle name="Normal 3 128 2" xfId="332" xr:uid="{00000000-0005-0000-0000-00004D010000}"/>
    <cellStyle name="Normal 3 129" xfId="333" xr:uid="{00000000-0005-0000-0000-00004E010000}"/>
    <cellStyle name="Normal 3 13" xfId="334" xr:uid="{00000000-0005-0000-0000-00004F010000}"/>
    <cellStyle name="Normal 3 14" xfId="335" xr:uid="{00000000-0005-0000-0000-000050010000}"/>
    <cellStyle name="Normal 3 15" xfId="336" xr:uid="{00000000-0005-0000-0000-000051010000}"/>
    <cellStyle name="Normal 3 16" xfId="337" xr:uid="{00000000-0005-0000-0000-000052010000}"/>
    <cellStyle name="Normal 3 17" xfId="338" xr:uid="{00000000-0005-0000-0000-000053010000}"/>
    <cellStyle name="Normal 3 18" xfId="339" xr:uid="{00000000-0005-0000-0000-000054010000}"/>
    <cellStyle name="Normal 3 19" xfId="340" xr:uid="{00000000-0005-0000-0000-000055010000}"/>
    <cellStyle name="Normal 3 2" xfId="341" xr:uid="{00000000-0005-0000-0000-000056010000}"/>
    <cellStyle name="Normal 3 20" xfId="342" xr:uid="{00000000-0005-0000-0000-000057010000}"/>
    <cellStyle name="Normal 3 21" xfId="343" xr:uid="{00000000-0005-0000-0000-000058010000}"/>
    <cellStyle name="Normal 3 22" xfId="344" xr:uid="{00000000-0005-0000-0000-000059010000}"/>
    <cellStyle name="Normal 3 23" xfId="345" xr:uid="{00000000-0005-0000-0000-00005A010000}"/>
    <cellStyle name="Normal 3 24" xfId="346" xr:uid="{00000000-0005-0000-0000-00005B010000}"/>
    <cellStyle name="Normal 3 25" xfId="347" xr:uid="{00000000-0005-0000-0000-00005C010000}"/>
    <cellStyle name="Normal 3 26" xfId="348" xr:uid="{00000000-0005-0000-0000-00005D010000}"/>
    <cellStyle name="Normal 3 27" xfId="349" xr:uid="{00000000-0005-0000-0000-00005E010000}"/>
    <cellStyle name="Normal 3 28" xfId="350" xr:uid="{00000000-0005-0000-0000-00005F010000}"/>
    <cellStyle name="Normal 3 29" xfId="351" xr:uid="{00000000-0005-0000-0000-000060010000}"/>
    <cellStyle name="Normal 3 3" xfId="352" xr:uid="{00000000-0005-0000-0000-000061010000}"/>
    <cellStyle name="Normal 3 30" xfId="353" xr:uid="{00000000-0005-0000-0000-000062010000}"/>
    <cellStyle name="Normal 3 31" xfId="354" xr:uid="{00000000-0005-0000-0000-000063010000}"/>
    <cellStyle name="Normal 3 32" xfId="355" xr:uid="{00000000-0005-0000-0000-000064010000}"/>
    <cellStyle name="Normal 3 33" xfId="356" xr:uid="{00000000-0005-0000-0000-000065010000}"/>
    <cellStyle name="Normal 3 34" xfId="357" xr:uid="{00000000-0005-0000-0000-000066010000}"/>
    <cellStyle name="Normal 3 35" xfId="358" xr:uid="{00000000-0005-0000-0000-000067010000}"/>
    <cellStyle name="Normal 3 36" xfId="359" xr:uid="{00000000-0005-0000-0000-000068010000}"/>
    <cellStyle name="Normal 3 37" xfId="360" xr:uid="{00000000-0005-0000-0000-000069010000}"/>
    <cellStyle name="Normal 3 38" xfId="361" xr:uid="{00000000-0005-0000-0000-00006A010000}"/>
    <cellStyle name="Normal 3 39" xfId="362" xr:uid="{00000000-0005-0000-0000-00006B010000}"/>
    <cellStyle name="Normal 3 4" xfId="363" xr:uid="{00000000-0005-0000-0000-00006C010000}"/>
    <cellStyle name="Normal 3 40" xfId="364" xr:uid="{00000000-0005-0000-0000-00006D010000}"/>
    <cellStyle name="Normal 3 41" xfId="365" xr:uid="{00000000-0005-0000-0000-00006E010000}"/>
    <cellStyle name="Normal 3 42" xfId="366" xr:uid="{00000000-0005-0000-0000-00006F010000}"/>
    <cellStyle name="Normal 3 43" xfId="367" xr:uid="{00000000-0005-0000-0000-000070010000}"/>
    <cellStyle name="Normal 3 44" xfId="368" xr:uid="{00000000-0005-0000-0000-000071010000}"/>
    <cellStyle name="Normal 3 45" xfId="369" xr:uid="{00000000-0005-0000-0000-000072010000}"/>
    <cellStyle name="Normal 3 46" xfId="370" xr:uid="{00000000-0005-0000-0000-000073010000}"/>
    <cellStyle name="Normal 3 47" xfId="371" xr:uid="{00000000-0005-0000-0000-000074010000}"/>
    <cellStyle name="Normal 3 48" xfId="372" xr:uid="{00000000-0005-0000-0000-000075010000}"/>
    <cellStyle name="Normal 3 49" xfId="373" xr:uid="{00000000-0005-0000-0000-000076010000}"/>
    <cellStyle name="Normal 3 5" xfId="374" xr:uid="{00000000-0005-0000-0000-000077010000}"/>
    <cellStyle name="Normal 3 50" xfId="375" xr:uid="{00000000-0005-0000-0000-000078010000}"/>
    <cellStyle name="Normal 3 51" xfId="376" xr:uid="{00000000-0005-0000-0000-000079010000}"/>
    <cellStyle name="Normal 3 52" xfId="377" xr:uid="{00000000-0005-0000-0000-00007A010000}"/>
    <cellStyle name="Normal 3 53" xfId="378" xr:uid="{00000000-0005-0000-0000-00007B010000}"/>
    <cellStyle name="Normal 3 54" xfId="379" xr:uid="{00000000-0005-0000-0000-00007C010000}"/>
    <cellStyle name="Normal 3 55" xfId="380" xr:uid="{00000000-0005-0000-0000-00007D010000}"/>
    <cellStyle name="Normal 3 56" xfId="381" xr:uid="{00000000-0005-0000-0000-00007E010000}"/>
    <cellStyle name="Normal 3 57" xfId="382" xr:uid="{00000000-0005-0000-0000-00007F010000}"/>
    <cellStyle name="Normal 3 58" xfId="383" xr:uid="{00000000-0005-0000-0000-000080010000}"/>
    <cellStyle name="Normal 3 59" xfId="384" xr:uid="{00000000-0005-0000-0000-000081010000}"/>
    <cellStyle name="Normal 3 6" xfId="385" xr:uid="{00000000-0005-0000-0000-000082010000}"/>
    <cellStyle name="Normal 3 60" xfId="386" xr:uid="{00000000-0005-0000-0000-000083010000}"/>
    <cellStyle name="Normal 3 61" xfId="387" xr:uid="{00000000-0005-0000-0000-000084010000}"/>
    <cellStyle name="Normal 3 62" xfId="388" xr:uid="{00000000-0005-0000-0000-000085010000}"/>
    <cellStyle name="Normal 3 63" xfId="389" xr:uid="{00000000-0005-0000-0000-000086010000}"/>
    <cellStyle name="Normal 3 64" xfId="390" xr:uid="{00000000-0005-0000-0000-000087010000}"/>
    <cellStyle name="Normal 3 65" xfId="391" xr:uid="{00000000-0005-0000-0000-000088010000}"/>
    <cellStyle name="Normal 3 66" xfId="392" xr:uid="{00000000-0005-0000-0000-000089010000}"/>
    <cellStyle name="Normal 3 67" xfId="393" xr:uid="{00000000-0005-0000-0000-00008A010000}"/>
    <cellStyle name="Normal 3 68" xfId="394" xr:uid="{00000000-0005-0000-0000-00008B010000}"/>
    <cellStyle name="Normal 3 69" xfId="395" xr:uid="{00000000-0005-0000-0000-00008C010000}"/>
    <cellStyle name="Normal 3 7" xfId="396" xr:uid="{00000000-0005-0000-0000-00008D010000}"/>
    <cellStyle name="Normal 3 70" xfId="397" xr:uid="{00000000-0005-0000-0000-00008E010000}"/>
    <cellStyle name="Normal 3 71" xfId="398" xr:uid="{00000000-0005-0000-0000-00008F010000}"/>
    <cellStyle name="Normal 3 72" xfId="399" xr:uid="{00000000-0005-0000-0000-000090010000}"/>
    <cellStyle name="Normal 3 73" xfId="400" xr:uid="{00000000-0005-0000-0000-000091010000}"/>
    <cellStyle name="Normal 3 74" xfId="401" xr:uid="{00000000-0005-0000-0000-000092010000}"/>
    <cellStyle name="Normal 3 75" xfId="402" xr:uid="{00000000-0005-0000-0000-000093010000}"/>
    <cellStyle name="Normal 3 76" xfId="403" xr:uid="{00000000-0005-0000-0000-000094010000}"/>
    <cellStyle name="Normal 3 77" xfId="404" xr:uid="{00000000-0005-0000-0000-000095010000}"/>
    <cellStyle name="Normal 3 78" xfId="405" xr:uid="{00000000-0005-0000-0000-000096010000}"/>
    <cellStyle name="Normal 3 79" xfId="406" xr:uid="{00000000-0005-0000-0000-000097010000}"/>
    <cellStyle name="Normal 3 8" xfId="407" xr:uid="{00000000-0005-0000-0000-000098010000}"/>
    <cellStyle name="Normal 3 80" xfId="408" xr:uid="{00000000-0005-0000-0000-000099010000}"/>
    <cellStyle name="Normal 3 81" xfId="409" xr:uid="{00000000-0005-0000-0000-00009A010000}"/>
    <cellStyle name="Normal 3 82" xfId="410" xr:uid="{00000000-0005-0000-0000-00009B010000}"/>
    <cellStyle name="Normal 3 83" xfId="411" xr:uid="{00000000-0005-0000-0000-00009C010000}"/>
    <cellStyle name="Normal 3 84" xfId="412" xr:uid="{00000000-0005-0000-0000-00009D010000}"/>
    <cellStyle name="Normal 3 85" xfId="413" xr:uid="{00000000-0005-0000-0000-00009E010000}"/>
    <cellStyle name="Normal 3 86" xfId="414" xr:uid="{00000000-0005-0000-0000-00009F010000}"/>
    <cellStyle name="Normal 3 87" xfId="415" xr:uid="{00000000-0005-0000-0000-0000A0010000}"/>
    <cellStyle name="Normal 3 88" xfId="416" xr:uid="{00000000-0005-0000-0000-0000A1010000}"/>
    <cellStyle name="Normal 3 89" xfId="417" xr:uid="{00000000-0005-0000-0000-0000A2010000}"/>
    <cellStyle name="Normal 3 9" xfId="418" xr:uid="{00000000-0005-0000-0000-0000A3010000}"/>
    <cellStyle name="Normal 3 90" xfId="419" xr:uid="{00000000-0005-0000-0000-0000A4010000}"/>
    <cellStyle name="Normal 3 91" xfId="420" xr:uid="{00000000-0005-0000-0000-0000A5010000}"/>
    <cellStyle name="Normal 3 92" xfId="421" xr:uid="{00000000-0005-0000-0000-0000A6010000}"/>
    <cellStyle name="Normal 3 93" xfId="422" xr:uid="{00000000-0005-0000-0000-0000A7010000}"/>
    <cellStyle name="Normal 3 94" xfId="423" xr:uid="{00000000-0005-0000-0000-0000A8010000}"/>
    <cellStyle name="Normal 3 95" xfId="424" xr:uid="{00000000-0005-0000-0000-0000A9010000}"/>
    <cellStyle name="Normal 3 96" xfId="425" xr:uid="{00000000-0005-0000-0000-0000AA010000}"/>
    <cellStyle name="Normal 3 97" xfId="426" xr:uid="{00000000-0005-0000-0000-0000AB010000}"/>
    <cellStyle name="Normal 3 98" xfId="427" xr:uid="{00000000-0005-0000-0000-0000AC010000}"/>
    <cellStyle name="Normal 3 99" xfId="428" xr:uid="{00000000-0005-0000-0000-0000AD010000}"/>
    <cellStyle name="Normal 30" xfId="429" xr:uid="{00000000-0005-0000-0000-0000AE010000}"/>
    <cellStyle name="Normal 300" xfId="430" xr:uid="{00000000-0005-0000-0000-0000AF010000}"/>
    <cellStyle name="Normal 301" xfId="431" xr:uid="{00000000-0005-0000-0000-0000B0010000}"/>
    <cellStyle name="Normal 302" xfId="432" xr:uid="{00000000-0005-0000-0000-0000B1010000}"/>
    <cellStyle name="Normal 303" xfId="433" xr:uid="{00000000-0005-0000-0000-0000B2010000}"/>
    <cellStyle name="Normal 304" xfId="434" xr:uid="{00000000-0005-0000-0000-0000B3010000}"/>
    <cellStyle name="Normal 305" xfId="435" xr:uid="{00000000-0005-0000-0000-0000B4010000}"/>
    <cellStyle name="Normal 306" xfId="436" xr:uid="{00000000-0005-0000-0000-0000B5010000}"/>
    <cellStyle name="Normal 307" xfId="437" xr:uid="{00000000-0005-0000-0000-0000B6010000}"/>
    <cellStyle name="Normal 308" xfId="438" xr:uid="{00000000-0005-0000-0000-0000B7010000}"/>
    <cellStyle name="Normal 309" xfId="439" xr:uid="{00000000-0005-0000-0000-0000B8010000}"/>
    <cellStyle name="Normal 31" xfId="440" xr:uid="{00000000-0005-0000-0000-0000B9010000}"/>
    <cellStyle name="Normal 310" xfId="441" xr:uid="{00000000-0005-0000-0000-0000BA010000}"/>
    <cellStyle name="Normal 311" xfId="442" xr:uid="{00000000-0005-0000-0000-0000BB010000}"/>
    <cellStyle name="Normal 312" xfId="443" xr:uid="{00000000-0005-0000-0000-0000BC010000}"/>
    <cellStyle name="Normal 313" xfId="444" xr:uid="{00000000-0005-0000-0000-0000BD010000}"/>
    <cellStyle name="Normal 314" xfId="445" xr:uid="{00000000-0005-0000-0000-0000BE010000}"/>
    <cellStyle name="Normal 315" xfId="446" xr:uid="{00000000-0005-0000-0000-0000BF010000}"/>
    <cellStyle name="Normal 316" xfId="447" xr:uid="{00000000-0005-0000-0000-0000C0010000}"/>
    <cellStyle name="Normal 317" xfId="448" xr:uid="{00000000-0005-0000-0000-0000C1010000}"/>
    <cellStyle name="Normal 318" xfId="449" xr:uid="{00000000-0005-0000-0000-0000C2010000}"/>
    <cellStyle name="Normal 319" xfId="450" xr:uid="{00000000-0005-0000-0000-0000C3010000}"/>
    <cellStyle name="Normal 319 2" xfId="451" xr:uid="{00000000-0005-0000-0000-0000C4010000}"/>
    <cellStyle name="Normal 32" xfId="452" xr:uid="{00000000-0005-0000-0000-0000C5010000}"/>
    <cellStyle name="Normal 320" xfId="453" xr:uid="{00000000-0005-0000-0000-0000C6010000}"/>
    <cellStyle name="Normal 321" xfId="454" xr:uid="{00000000-0005-0000-0000-0000C7010000}"/>
    <cellStyle name="Normal 322" xfId="455" xr:uid="{00000000-0005-0000-0000-0000C8010000}"/>
    <cellStyle name="Normal 323" xfId="456" xr:uid="{00000000-0005-0000-0000-0000C9010000}"/>
    <cellStyle name="Normal 324" xfId="457" xr:uid="{00000000-0005-0000-0000-0000CA010000}"/>
    <cellStyle name="Normal 33" xfId="458" xr:uid="{00000000-0005-0000-0000-0000CB010000}"/>
    <cellStyle name="Normal 34" xfId="459" xr:uid="{00000000-0005-0000-0000-0000CC010000}"/>
    <cellStyle name="Normal 35" xfId="460" xr:uid="{00000000-0005-0000-0000-0000CD010000}"/>
    <cellStyle name="Normal 36" xfId="461" xr:uid="{00000000-0005-0000-0000-0000CE010000}"/>
    <cellStyle name="Normal 37" xfId="462" xr:uid="{00000000-0005-0000-0000-0000CF010000}"/>
    <cellStyle name="Normal 38" xfId="463" xr:uid="{00000000-0005-0000-0000-0000D0010000}"/>
    <cellStyle name="Normal 39" xfId="464" xr:uid="{00000000-0005-0000-0000-0000D1010000}"/>
    <cellStyle name="Normal 4" xfId="465" xr:uid="{00000000-0005-0000-0000-0000D2010000}"/>
    <cellStyle name="Normal 4 2" xfId="466" xr:uid="{00000000-0005-0000-0000-0000D3010000}"/>
    <cellStyle name="Normal 4 3" xfId="467" xr:uid="{00000000-0005-0000-0000-0000D4010000}"/>
    <cellStyle name="Normal 40" xfId="468" xr:uid="{00000000-0005-0000-0000-0000D5010000}"/>
    <cellStyle name="Normal 41" xfId="469" xr:uid="{00000000-0005-0000-0000-0000D6010000}"/>
    <cellStyle name="Normal 42" xfId="470" xr:uid="{00000000-0005-0000-0000-0000D7010000}"/>
    <cellStyle name="Normal 43" xfId="471" xr:uid="{00000000-0005-0000-0000-0000D8010000}"/>
    <cellStyle name="Normal 44" xfId="472" xr:uid="{00000000-0005-0000-0000-0000D9010000}"/>
    <cellStyle name="Normal 45" xfId="473" xr:uid="{00000000-0005-0000-0000-0000DA010000}"/>
    <cellStyle name="Normal 46" xfId="474" xr:uid="{00000000-0005-0000-0000-0000DB010000}"/>
    <cellStyle name="Normal 47" xfId="475" xr:uid="{00000000-0005-0000-0000-0000DC010000}"/>
    <cellStyle name="Normal 48" xfId="476" xr:uid="{00000000-0005-0000-0000-0000DD010000}"/>
    <cellStyle name="Normal 49" xfId="477" xr:uid="{00000000-0005-0000-0000-0000DE010000}"/>
    <cellStyle name="Normal 5" xfId="478" xr:uid="{00000000-0005-0000-0000-0000DF010000}"/>
    <cellStyle name="Normal 5 2" xfId="479" xr:uid="{00000000-0005-0000-0000-0000E0010000}"/>
    <cellStyle name="Normal 50" xfId="480" xr:uid="{00000000-0005-0000-0000-0000E1010000}"/>
    <cellStyle name="Normal 51" xfId="481" xr:uid="{00000000-0005-0000-0000-0000E2010000}"/>
    <cellStyle name="Normal 52" xfId="482" xr:uid="{00000000-0005-0000-0000-0000E3010000}"/>
    <cellStyle name="Normal 53" xfId="483" xr:uid="{00000000-0005-0000-0000-0000E4010000}"/>
    <cellStyle name="Normal 54" xfId="484" xr:uid="{00000000-0005-0000-0000-0000E5010000}"/>
    <cellStyle name="Normal 55" xfId="485" xr:uid="{00000000-0005-0000-0000-0000E6010000}"/>
    <cellStyle name="Normal 56" xfId="486" xr:uid="{00000000-0005-0000-0000-0000E7010000}"/>
    <cellStyle name="Normal 57" xfId="487" xr:uid="{00000000-0005-0000-0000-0000E8010000}"/>
    <cellStyle name="Normal 58" xfId="488" xr:uid="{00000000-0005-0000-0000-0000E9010000}"/>
    <cellStyle name="Normal 59" xfId="489" xr:uid="{00000000-0005-0000-0000-0000EA010000}"/>
    <cellStyle name="Normal 6" xfId="490" xr:uid="{00000000-0005-0000-0000-0000EB010000}"/>
    <cellStyle name="Normal 6 2" xfId="491" xr:uid="{00000000-0005-0000-0000-0000EC010000}"/>
    <cellStyle name="Normal 6 3" xfId="492" xr:uid="{00000000-0005-0000-0000-0000ED010000}"/>
    <cellStyle name="Normal 6 4" xfId="493" xr:uid="{00000000-0005-0000-0000-0000EE010000}"/>
    <cellStyle name="Normal 6 4 2" xfId="494" xr:uid="{00000000-0005-0000-0000-0000EF010000}"/>
    <cellStyle name="Normal 6 5" xfId="495" xr:uid="{00000000-0005-0000-0000-0000F0010000}"/>
    <cellStyle name="Normal 60" xfId="496" xr:uid="{00000000-0005-0000-0000-0000F1010000}"/>
    <cellStyle name="Normal 61" xfId="497" xr:uid="{00000000-0005-0000-0000-0000F2010000}"/>
    <cellStyle name="Normal 62" xfId="498" xr:uid="{00000000-0005-0000-0000-0000F3010000}"/>
    <cellStyle name="Normal 63" xfId="499" xr:uid="{00000000-0005-0000-0000-0000F4010000}"/>
    <cellStyle name="Normal 64" xfId="500" xr:uid="{00000000-0005-0000-0000-0000F5010000}"/>
    <cellStyle name="Normal 65" xfId="501" xr:uid="{00000000-0005-0000-0000-0000F6010000}"/>
    <cellStyle name="Normal 66" xfId="502" xr:uid="{00000000-0005-0000-0000-0000F7010000}"/>
    <cellStyle name="Normal 67" xfId="503" xr:uid="{00000000-0005-0000-0000-0000F8010000}"/>
    <cellStyle name="Normal 68" xfId="504" xr:uid="{00000000-0005-0000-0000-0000F9010000}"/>
    <cellStyle name="Normal 69" xfId="505" xr:uid="{00000000-0005-0000-0000-0000FA010000}"/>
    <cellStyle name="Normal 7" xfId="506" xr:uid="{00000000-0005-0000-0000-0000FB010000}"/>
    <cellStyle name="Normal 7 2" xfId="507" xr:uid="{00000000-0005-0000-0000-0000FC010000}"/>
    <cellStyle name="Normal 70" xfId="508" xr:uid="{00000000-0005-0000-0000-0000FD010000}"/>
    <cellStyle name="Normal 71" xfId="509" xr:uid="{00000000-0005-0000-0000-0000FE010000}"/>
    <cellStyle name="Normal 72" xfId="510" xr:uid="{00000000-0005-0000-0000-0000FF010000}"/>
    <cellStyle name="Normal 73" xfId="511" xr:uid="{00000000-0005-0000-0000-000000020000}"/>
    <cellStyle name="Normal 74" xfId="512" xr:uid="{00000000-0005-0000-0000-000001020000}"/>
    <cellStyle name="Normal 75" xfId="513" xr:uid="{00000000-0005-0000-0000-000002020000}"/>
    <cellStyle name="Normal 76" xfId="514" xr:uid="{00000000-0005-0000-0000-000003020000}"/>
    <cellStyle name="Normal 77" xfId="515" xr:uid="{00000000-0005-0000-0000-000004020000}"/>
    <cellStyle name="Normal 78" xfId="516" xr:uid="{00000000-0005-0000-0000-000005020000}"/>
    <cellStyle name="Normal 79" xfId="517" xr:uid="{00000000-0005-0000-0000-000006020000}"/>
    <cellStyle name="Normal 8" xfId="518" xr:uid="{00000000-0005-0000-0000-000007020000}"/>
    <cellStyle name="Normal 8 2" xfId="519" xr:uid="{00000000-0005-0000-0000-000008020000}"/>
    <cellStyle name="Normal 80" xfId="520" xr:uid="{00000000-0005-0000-0000-000009020000}"/>
    <cellStyle name="Normal 81" xfId="521" xr:uid="{00000000-0005-0000-0000-00000A020000}"/>
    <cellStyle name="Normal 82" xfId="522" xr:uid="{00000000-0005-0000-0000-00000B020000}"/>
    <cellStyle name="Normal 83" xfId="523" xr:uid="{00000000-0005-0000-0000-00000C020000}"/>
    <cellStyle name="Normal 84" xfId="524" xr:uid="{00000000-0005-0000-0000-00000D020000}"/>
    <cellStyle name="Normal 85" xfId="525" xr:uid="{00000000-0005-0000-0000-00000E020000}"/>
    <cellStyle name="Normal 86" xfId="526" xr:uid="{00000000-0005-0000-0000-00000F020000}"/>
    <cellStyle name="Normal 87" xfId="527" xr:uid="{00000000-0005-0000-0000-000010020000}"/>
    <cellStyle name="Normal 88" xfId="528" xr:uid="{00000000-0005-0000-0000-000011020000}"/>
    <cellStyle name="Normal 89" xfId="529" xr:uid="{00000000-0005-0000-0000-000012020000}"/>
    <cellStyle name="Normal 9" xfId="530" xr:uid="{00000000-0005-0000-0000-000013020000}"/>
    <cellStyle name="Normal 9 2" xfId="531" xr:uid="{00000000-0005-0000-0000-000014020000}"/>
    <cellStyle name="Normal 9 3" xfId="532" xr:uid="{00000000-0005-0000-0000-000015020000}"/>
    <cellStyle name="Normal 90" xfId="533" xr:uid="{00000000-0005-0000-0000-000016020000}"/>
    <cellStyle name="Normal 91" xfId="534" xr:uid="{00000000-0005-0000-0000-000017020000}"/>
    <cellStyle name="Normal 92" xfId="535" xr:uid="{00000000-0005-0000-0000-000018020000}"/>
    <cellStyle name="Normal 93" xfId="536" xr:uid="{00000000-0005-0000-0000-000019020000}"/>
    <cellStyle name="Normal 94" xfId="537" xr:uid="{00000000-0005-0000-0000-00001A020000}"/>
    <cellStyle name="Normal 95" xfId="538" xr:uid="{00000000-0005-0000-0000-00001B020000}"/>
    <cellStyle name="Normal 96" xfId="539" xr:uid="{00000000-0005-0000-0000-00001C020000}"/>
    <cellStyle name="Normal 97" xfId="540" xr:uid="{00000000-0005-0000-0000-00001D020000}"/>
    <cellStyle name="Normal 98" xfId="541" xr:uid="{00000000-0005-0000-0000-00001E020000}"/>
    <cellStyle name="Normal 99" xfId="542" xr:uid="{00000000-0005-0000-0000-00001F020000}"/>
    <cellStyle name="Note 2" xfId="543" xr:uid="{00000000-0005-0000-0000-000020020000}"/>
    <cellStyle name="Note 3" xfId="544" xr:uid="{00000000-0005-0000-0000-000021020000}"/>
    <cellStyle name="Percent" xfId="558" builtinId="5"/>
    <cellStyle name="Percent 2" xfId="545" xr:uid="{00000000-0005-0000-0000-000023020000}"/>
    <cellStyle name="Percent 2 2" xfId="546" xr:uid="{00000000-0005-0000-0000-000024020000}"/>
    <cellStyle name="Percent 2 3" xfId="547" xr:uid="{00000000-0005-0000-0000-000025020000}"/>
    <cellStyle name="Percent 2 4" xfId="548" xr:uid="{00000000-0005-0000-0000-000026020000}"/>
    <cellStyle name="Percent 2 5" xfId="549" xr:uid="{00000000-0005-0000-0000-000027020000}"/>
    <cellStyle name="Percent 2 5 2" xfId="550" xr:uid="{00000000-0005-0000-0000-000028020000}"/>
    <cellStyle name="Percent 3" xfId="551" xr:uid="{00000000-0005-0000-0000-000029020000}"/>
    <cellStyle name="Percent 3 2" xfId="552" xr:uid="{00000000-0005-0000-0000-00002A020000}"/>
    <cellStyle name="Percent 3 2 2" xfId="553" xr:uid="{00000000-0005-0000-0000-00002B020000}"/>
    <cellStyle name="Percent 4" xfId="554" xr:uid="{00000000-0005-0000-0000-00002C020000}"/>
    <cellStyle name="Percent 4 2" xfId="555" xr:uid="{00000000-0005-0000-0000-00002D020000}"/>
    <cellStyle name="Title 2" xfId="556" xr:uid="{00000000-0005-0000-0000-00002E0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BF36"/>
  <sheetViews>
    <sheetView tabSelected="1" zoomScale="80" zoomScaleNormal="80" workbookViewId="0">
      <pane xSplit="3" ySplit="5" topLeftCell="AR6" activePane="bottomRight" state="frozen"/>
      <selection pane="topRight" activeCell="D1" sqref="D1"/>
      <selection pane="bottomLeft" activeCell="A6" sqref="A6"/>
      <selection pane="bottomRight" activeCell="AZ13" sqref="AZ13"/>
    </sheetView>
  </sheetViews>
  <sheetFormatPr defaultColWidth="9.140625" defaultRowHeight="14.25"/>
  <cols>
    <col min="1" max="1" width="2.140625" style="69" customWidth="1"/>
    <col min="2" max="2" width="21" style="69" customWidth="1"/>
    <col min="3" max="3" width="21.28515625" style="69" customWidth="1"/>
    <col min="4" max="4" width="14.140625" style="69" hidden="1" customWidth="1"/>
    <col min="5" max="7" width="13.140625" style="69" hidden="1" customWidth="1"/>
    <col min="8" max="8" width="16.42578125" style="84" hidden="1" customWidth="1"/>
    <col min="9" max="9" width="14.140625" style="69" hidden="1" customWidth="1"/>
    <col min="10" max="12" width="13.140625" style="69" hidden="1" customWidth="1"/>
    <col min="13" max="13" width="14.42578125" style="84" hidden="1" customWidth="1"/>
    <col min="14" max="14" width="14.140625" style="69" hidden="1" customWidth="1"/>
    <col min="15" max="17" width="13.140625" style="69" hidden="1" customWidth="1"/>
    <col min="18" max="18" width="14.42578125" style="84" hidden="1" customWidth="1"/>
    <col min="19" max="19" width="14.28515625" style="69" hidden="1" customWidth="1"/>
    <col min="20" max="22" width="13.140625" style="69" hidden="1" customWidth="1"/>
    <col min="23" max="23" width="14.42578125" style="84" hidden="1" customWidth="1"/>
    <col min="24" max="24" width="14.140625" style="69" hidden="1" customWidth="1"/>
    <col min="25" max="27" width="13.140625" style="69" hidden="1" customWidth="1"/>
    <col min="28" max="28" width="14.42578125" style="84" hidden="1" customWidth="1"/>
    <col min="29" max="29" width="14.140625" style="69" hidden="1" customWidth="1"/>
    <col min="30" max="32" width="13.140625" style="69" hidden="1" customWidth="1"/>
    <col min="33" max="33" width="14.42578125" style="84" hidden="1" customWidth="1"/>
    <col min="34" max="34" width="14.140625" style="69" hidden="1" customWidth="1"/>
    <col min="35" max="37" width="13.140625" style="69" hidden="1" customWidth="1"/>
    <col min="38" max="38" width="14.42578125" style="84" hidden="1" customWidth="1"/>
    <col min="39" max="39" width="14.140625" style="69" hidden="1" customWidth="1"/>
    <col min="40" max="42" width="13.140625" style="69" hidden="1" customWidth="1"/>
    <col min="43" max="43" width="14.42578125" style="84" hidden="1" customWidth="1"/>
    <col min="44" max="44" width="14.140625" style="69" customWidth="1"/>
    <col min="45" max="47" width="13.140625" style="69" customWidth="1"/>
    <col min="48" max="48" width="14.42578125" style="84" customWidth="1"/>
    <col min="49" max="49" width="14.140625" style="69" customWidth="1"/>
    <col min="50" max="52" width="13.140625" style="69" customWidth="1"/>
    <col min="53" max="53" width="14.42578125" style="84" customWidth="1"/>
    <col min="54" max="54" width="14.140625" style="69" customWidth="1"/>
    <col min="55" max="57" width="13.140625" style="69" customWidth="1"/>
    <col min="58" max="58" width="14.42578125" style="84" customWidth="1"/>
    <col min="59" max="701" width="9.140625" style="69"/>
    <col min="702" max="702" width="0" style="69" hidden="1" customWidth="1"/>
    <col min="703" max="16384" width="9.140625" style="69"/>
  </cols>
  <sheetData>
    <row r="1" spans="2:58" s="268" customFormat="1" ht="15.75" thickBot="1">
      <c r="H1" s="269"/>
      <c r="M1" s="269"/>
      <c r="R1" s="269"/>
      <c r="W1" s="269"/>
      <c r="AB1" s="269"/>
      <c r="AG1" s="269"/>
      <c r="AL1" s="269"/>
      <c r="AQ1" s="269"/>
      <c r="AV1" s="269"/>
      <c r="BA1" s="269"/>
      <c r="BF1" s="269"/>
    </row>
    <row r="2" spans="2:58" s="268" customFormat="1" ht="23.25" customHeight="1">
      <c r="B2" s="270"/>
      <c r="C2" s="271"/>
      <c r="D2" s="442" t="s">
        <v>67</v>
      </c>
      <c r="E2" s="443"/>
      <c r="F2" s="443"/>
      <c r="G2" s="443"/>
      <c r="H2" s="444"/>
      <c r="I2" s="439" t="s">
        <v>70</v>
      </c>
      <c r="J2" s="440"/>
      <c r="K2" s="440"/>
      <c r="L2" s="440"/>
      <c r="M2" s="441"/>
      <c r="N2" s="436" t="s">
        <v>71</v>
      </c>
      <c r="O2" s="437"/>
      <c r="P2" s="437"/>
      <c r="Q2" s="437"/>
      <c r="R2" s="438"/>
      <c r="S2" s="445" t="s">
        <v>72</v>
      </c>
      <c r="T2" s="446"/>
      <c r="U2" s="446"/>
      <c r="V2" s="446"/>
      <c r="W2" s="447"/>
      <c r="X2" s="448" t="s">
        <v>69</v>
      </c>
      <c r="Y2" s="449"/>
      <c r="Z2" s="449"/>
      <c r="AA2" s="449"/>
      <c r="AB2" s="450"/>
      <c r="AC2" s="451" t="s">
        <v>68</v>
      </c>
      <c r="AD2" s="452"/>
      <c r="AE2" s="452"/>
      <c r="AF2" s="452"/>
      <c r="AG2" s="453"/>
      <c r="AH2" s="442" t="s">
        <v>73</v>
      </c>
      <c r="AI2" s="443"/>
      <c r="AJ2" s="443"/>
      <c r="AK2" s="443"/>
      <c r="AL2" s="444"/>
      <c r="AM2" s="439" t="s">
        <v>74</v>
      </c>
      <c r="AN2" s="440"/>
      <c r="AO2" s="440"/>
      <c r="AP2" s="440"/>
      <c r="AQ2" s="441"/>
      <c r="AR2" s="436" t="s">
        <v>76</v>
      </c>
      <c r="AS2" s="437"/>
      <c r="AT2" s="437"/>
      <c r="AU2" s="437"/>
      <c r="AV2" s="438"/>
      <c r="AW2" s="445" t="s">
        <v>77</v>
      </c>
      <c r="AX2" s="446"/>
      <c r="AY2" s="446"/>
      <c r="AZ2" s="446"/>
      <c r="BA2" s="447"/>
      <c r="BB2" s="448" t="s">
        <v>78</v>
      </c>
      <c r="BC2" s="449"/>
      <c r="BD2" s="449"/>
      <c r="BE2" s="449"/>
      <c r="BF2" s="450"/>
    </row>
    <row r="3" spans="2:58" ht="24" customHeight="1" thickBot="1">
      <c r="B3" s="53" t="s">
        <v>63</v>
      </c>
      <c r="D3" s="433" t="s">
        <v>1</v>
      </c>
      <c r="E3" s="421" t="s">
        <v>2</v>
      </c>
      <c r="F3" s="421" t="s">
        <v>12</v>
      </c>
      <c r="G3" s="430" t="s">
        <v>3</v>
      </c>
      <c r="H3" s="417" t="s">
        <v>9</v>
      </c>
      <c r="I3" s="433" t="s">
        <v>1</v>
      </c>
      <c r="J3" s="421" t="s">
        <v>2</v>
      </c>
      <c r="K3" s="421" t="s">
        <v>12</v>
      </c>
      <c r="L3" s="430" t="s">
        <v>3</v>
      </c>
      <c r="M3" s="417" t="s">
        <v>9</v>
      </c>
      <c r="N3" s="433" t="s">
        <v>1</v>
      </c>
      <c r="O3" s="421" t="s">
        <v>2</v>
      </c>
      <c r="P3" s="421" t="s">
        <v>12</v>
      </c>
      <c r="Q3" s="430" t="s">
        <v>3</v>
      </c>
      <c r="R3" s="417" t="s">
        <v>9</v>
      </c>
      <c r="S3" s="433" t="s">
        <v>1</v>
      </c>
      <c r="T3" s="421" t="s">
        <v>2</v>
      </c>
      <c r="U3" s="421" t="s">
        <v>12</v>
      </c>
      <c r="V3" s="430" t="s">
        <v>3</v>
      </c>
      <c r="W3" s="417" t="s">
        <v>9</v>
      </c>
      <c r="X3" s="433" t="s">
        <v>1</v>
      </c>
      <c r="Y3" s="421" t="s">
        <v>2</v>
      </c>
      <c r="Z3" s="421" t="s">
        <v>12</v>
      </c>
      <c r="AA3" s="430" t="s">
        <v>3</v>
      </c>
      <c r="AB3" s="417" t="s">
        <v>9</v>
      </c>
      <c r="AC3" s="433" t="s">
        <v>1</v>
      </c>
      <c r="AD3" s="421" t="s">
        <v>2</v>
      </c>
      <c r="AE3" s="421" t="s">
        <v>12</v>
      </c>
      <c r="AF3" s="430" t="s">
        <v>3</v>
      </c>
      <c r="AG3" s="417" t="s">
        <v>9</v>
      </c>
      <c r="AH3" s="433" t="s">
        <v>1</v>
      </c>
      <c r="AI3" s="421" t="s">
        <v>2</v>
      </c>
      <c r="AJ3" s="421" t="s">
        <v>12</v>
      </c>
      <c r="AK3" s="430" t="s">
        <v>3</v>
      </c>
      <c r="AL3" s="417" t="s">
        <v>9</v>
      </c>
      <c r="AM3" s="433" t="s">
        <v>1</v>
      </c>
      <c r="AN3" s="421" t="s">
        <v>2</v>
      </c>
      <c r="AO3" s="421" t="s">
        <v>12</v>
      </c>
      <c r="AP3" s="430" t="s">
        <v>3</v>
      </c>
      <c r="AQ3" s="417" t="s">
        <v>9</v>
      </c>
      <c r="AR3" s="433" t="s">
        <v>1</v>
      </c>
      <c r="AS3" s="421" t="s">
        <v>2</v>
      </c>
      <c r="AT3" s="421" t="s">
        <v>12</v>
      </c>
      <c r="AU3" s="430" t="s">
        <v>3</v>
      </c>
      <c r="AV3" s="417" t="s">
        <v>9</v>
      </c>
      <c r="AW3" s="433" t="s">
        <v>1</v>
      </c>
      <c r="AX3" s="421" t="s">
        <v>2</v>
      </c>
      <c r="AY3" s="421" t="s">
        <v>12</v>
      </c>
      <c r="AZ3" s="430" t="s">
        <v>3</v>
      </c>
      <c r="BA3" s="417" t="s">
        <v>9</v>
      </c>
      <c r="BB3" s="433" t="s">
        <v>1</v>
      </c>
      <c r="BC3" s="421" t="s">
        <v>2</v>
      </c>
      <c r="BD3" s="421" t="s">
        <v>12</v>
      </c>
      <c r="BE3" s="430" t="s">
        <v>3</v>
      </c>
      <c r="BF3" s="417" t="s">
        <v>9</v>
      </c>
    </row>
    <row r="4" spans="2:58" ht="18" customHeight="1" thickBot="1">
      <c r="B4" s="290" t="s">
        <v>157</v>
      </c>
      <c r="C4" s="8"/>
      <c r="D4" s="434"/>
      <c r="E4" s="422"/>
      <c r="F4" s="422"/>
      <c r="G4" s="431"/>
      <c r="H4" s="418"/>
      <c r="I4" s="434"/>
      <c r="J4" s="422"/>
      <c r="K4" s="422"/>
      <c r="L4" s="431"/>
      <c r="M4" s="418"/>
      <c r="N4" s="434"/>
      <c r="O4" s="422"/>
      <c r="P4" s="422"/>
      <c r="Q4" s="431"/>
      <c r="R4" s="418"/>
      <c r="S4" s="434"/>
      <c r="T4" s="422"/>
      <c r="U4" s="422"/>
      <c r="V4" s="431"/>
      <c r="W4" s="418"/>
      <c r="X4" s="434"/>
      <c r="Y4" s="422"/>
      <c r="Z4" s="422"/>
      <c r="AA4" s="431"/>
      <c r="AB4" s="418"/>
      <c r="AC4" s="434"/>
      <c r="AD4" s="422"/>
      <c r="AE4" s="422"/>
      <c r="AF4" s="431"/>
      <c r="AG4" s="418"/>
      <c r="AH4" s="434"/>
      <c r="AI4" s="422"/>
      <c r="AJ4" s="422"/>
      <c r="AK4" s="431"/>
      <c r="AL4" s="418"/>
      <c r="AM4" s="434"/>
      <c r="AN4" s="422"/>
      <c r="AO4" s="422"/>
      <c r="AP4" s="431"/>
      <c r="AQ4" s="418"/>
      <c r="AR4" s="434"/>
      <c r="AS4" s="422"/>
      <c r="AT4" s="422"/>
      <c r="AU4" s="431"/>
      <c r="AV4" s="418"/>
      <c r="AW4" s="434"/>
      <c r="AX4" s="422"/>
      <c r="AY4" s="422"/>
      <c r="AZ4" s="431"/>
      <c r="BA4" s="418"/>
      <c r="BB4" s="434"/>
      <c r="BC4" s="422"/>
      <c r="BD4" s="422"/>
      <c r="BE4" s="431"/>
      <c r="BF4" s="418"/>
    </row>
    <row r="5" spans="2:58" ht="18" customHeight="1">
      <c r="B5" s="9"/>
      <c r="C5" s="10"/>
      <c r="D5" s="435"/>
      <c r="E5" s="423"/>
      <c r="F5" s="423"/>
      <c r="G5" s="432"/>
      <c r="H5" s="419"/>
      <c r="I5" s="435"/>
      <c r="J5" s="423"/>
      <c r="K5" s="423"/>
      <c r="L5" s="432"/>
      <c r="M5" s="419"/>
      <c r="N5" s="435"/>
      <c r="O5" s="423"/>
      <c r="P5" s="423"/>
      <c r="Q5" s="432"/>
      <c r="R5" s="419"/>
      <c r="S5" s="435"/>
      <c r="T5" s="423"/>
      <c r="U5" s="423"/>
      <c r="V5" s="432"/>
      <c r="W5" s="419"/>
      <c r="X5" s="435"/>
      <c r="Y5" s="423"/>
      <c r="Z5" s="423"/>
      <c r="AA5" s="432"/>
      <c r="AB5" s="419"/>
      <c r="AC5" s="435"/>
      <c r="AD5" s="423"/>
      <c r="AE5" s="423"/>
      <c r="AF5" s="432"/>
      <c r="AG5" s="419"/>
      <c r="AH5" s="435"/>
      <c r="AI5" s="423"/>
      <c r="AJ5" s="423"/>
      <c r="AK5" s="432"/>
      <c r="AL5" s="419"/>
      <c r="AM5" s="435"/>
      <c r="AN5" s="423"/>
      <c r="AO5" s="423"/>
      <c r="AP5" s="432"/>
      <c r="AQ5" s="419"/>
      <c r="AR5" s="435"/>
      <c r="AS5" s="423"/>
      <c r="AT5" s="423"/>
      <c r="AU5" s="432"/>
      <c r="AV5" s="419"/>
      <c r="AW5" s="435"/>
      <c r="AX5" s="423"/>
      <c r="AY5" s="423"/>
      <c r="AZ5" s="432"/>
      <c r="BA5" s="419"/>
      <c r="BB5" s="435"/>
      <c r="BC5" s="423"/>
      <c r="BD5" s="423"/>
      <c r="BE5" s="432"/>
      <c r="BF5" s="419"/>
    </row>
    <row r="6" spans="2:58" ht="36.75" customHeight="1">
      <c r="B6" s="62" t="s">
        <v>64</v>
      </c>
      <c r="C6" s="11"/>
      <c r="D6" s="32"/>
      <c r="E6" s="6"/>
      <c r="F6" s="6"/>
      <c r="G6" s="6"/>
      <c r="H6" s="36"/>
      <c r="I6" s="32"/>
      <c r="J6" s="6"/>
      <c r="K6" s="6"/>
      <c r="L6" s="6"/>
      <c r="M6" s="36"/>
      <c r="N6" s="32"/>
      <c r="O6" s="6"/>
      <c r="P6" s="6"/>
      <c r="Q6" s="6"/>
      <c r="R6" s="36"/>
      <c r="S6" s="32"/>
      <c r="T6" s="6"/>
      <c r="U6" s="6"/>
      <c r="V6" s="6"/>
      <c r="W6" s="36"/>
      <c r="X6" s="32"/>
      <c r="Y6" s="6"/>
      <c r="Z6" s="6"/>
      <c r="AA6" s="6"/>
      <c r="AB6" s="36"/>
      <c r="AC6" s="32"/>
      <c r="AD6" s="6"/>
      <c r="AE6" s="6"/>
      <c r="AF6" s="6"/>
      <c r="AG6" s="36"/>
      <c r="AH6" s="32"/>
      <c r="AI6" s="6"/>
      <c r="AJ6" s="6"/>
      <c r="AK6" s="6"/>
      <c r="AL6" s="36"/>
      <c r="AM6" s="32"/>
      <c r="AN6" s="6"/>
      <c r="AO6" s="6"/>
      <c r="AP6" s="6"/>
      <c r="AQ6" s="36"/>
      <c r="AR6" s="32"/>
      <c r="AS6" s="6"/>
      <c r="AT6" s="6"/>
      <c r="AU6" s="6"/>
      <c r="AV6" s="36"/>
      <c r="AW6" s="32"/>
      <c r="AX6" s="6"/>
      <c r="AY6" s="6"/>
      <c r="AZ6" s="6"/>
      <c r="BA6" s="36"/>
      <c r="BB6" s="32"/>
      <c r="BC6" s="6"/>
      <c r="BD6" s="6"/>
      <c r="BE6" s="6"/>
      <c r="BF6" s="36"/>
    </row>
    <row r="7" spans="2:58" ht="18" customHeight="1">
      <c r="B7" s="424" t="s">
        <v>4</v>
      </c>
      <c r="C7" s="165" t="s">
        <v>5</v>
      </c>
      <c r="D7" s="272">
        <v>0</v>
      </c>
      <c r="E7" s="273">
        <v>376349</v>
      </c>
      <c r="F7" s="273">
        <v>184828</v>
      </c>
      <c r="G7" s="4">
        <v>8568.6755555555555</v>
      </c>
      <c r="H7" s="279">
        <v>20682076</v>
      </c>
      <c r="I7" s="274">
        <v>0</v>
      </c>
      <c r="J7" s="273">
        <v>351511.5</v>
      </c>
      <c r="K7" s="273">
        <v>157672.5</v>
      </c>
      <c r="L7" s="4">
        <v>7986.5583333333334</v>
      </c>
      <c r="M7" s="279">
        <v>19851361</v>
      </c>
      <c r="N7" s="274">
        <v>19708</v>
      </c>
      <c r="O7" s="273">
        <v>328173</v>
      </c>
      <c r="P7" s="273">
        <v>134862.39999999999</v>
      </c>
      <c r="Q7" s="4">
        <v>7442.5804444444448</v>
      </c>
      <c r="R7" s="279">
        <v>23338168</v>
      </c>
      <c r="S7" s="274">
        <v>17481</v>
      </c>
      <c r="T7" s="273">
        <v>277183.5</v>
      </c>
      <c r="U7" s="273">
        <v>119072.8</v>
      </c>
      <c r="V7" s="4">
        <v>6291.9364444444445</v>
      </c>
      <c r="W7" s="279">
        <v>22352326</v>
      </c>
      <c r="X7" s="274">
        <v>19831</v>
      </c>
      <c r="Y7" s="274">
        <v>267219.5</v>
      </c>
      <c r="Z7" s="274">
        <v>109653.5</v>
      </c>
      <c r="AA7" s="4">
        <v>6060.0483333333332</v>
      </c>
      <c r="AB7" s="279">
        <v>21634763</v>
      </c>
      <c r="AC7" s="61">
        <v>17706</v>
      </c>
      <c r="AD7" s="3">
        <v>287237</v>
      </c>
      <c r="AE7" s="3">
        <v>98523</v>
      </c>
      <c r="AF7" s="4">
        <v>6492.514444444445</v>
      </c>
      <c r="AG7" s="279">
        <v>20915175</v>
      </c>
      <c r="AH7" s="61">
        <v>17766</v>
      </c>
      <c r="AI7" s="3">
        <v>279473</v>
      </c>
      <c r="AJ7" s="3">
        <v>93003</v>
      </c>
      <c r="AK7" s="4">
        <v>6313.847777777778</v>
      </c>
      <c r="AL7" s="279">
        <v>20614664</v>
      </c>
      <c r="AM7" s="61">
        <v>14525</v>
      </c>
      <c r="AN7" s="3">
        <v>163707.5</v>
      </c>
      <c r="AO7" s="3">
        <v>38021.5</v>
      </c>
      <c r="AP7" s="4">
        <f>IF($B$4="quarter",SUM((AN7/45),(AO7/900)),IF($B$4="semester",SUM((AN7/30),AO7/900)))</f>
        <v>5499.1627777777785</v>
      </c>
      <c r="AQ7" s="279">
        <v>18208306</v>
      </c>
      <c r="AR7" s="61">
        <v>14319</v>
      </c>
      <c r="AS7" s="3">
        <v>160047</v>
      </c>
      <c r="AT7" s="3">
        <v>29588.9</v>
      </c>
      <c r="AU7" s="4">
        <f>IF($B$4="quarter",SUM((AS7/45),(AT7/900)),IF($B$4="semester",SUM((AS7/30),AT7/900)))</f>
        <v>5367.7765555555552</v>
      </c>
      <c r="AV7" s="279">
        <v>17623535</v>
      </c>
      <c r="AW7" s="61">
        <v>15775</v>
      </c>
      <c r="AX7" s="3">
        <v>158572</v>
      </c>
      <c r="AY7" s="3">
        <v>40980</v>
      </c>
      <c r="AZ7" s="4">
        <f>IF($B$4="quarter",SUM((AX7/45),(AY7/900)),IF($B$4="semester",SUM((AX7/30),AY7/900)))</f>
        <v>5331.2666666666673</v>
      </c>
      <c r="BA7" s="279">
        <v>17452487</v>
      </c>
      <c r="BB7" s="31">
        <v>14876</v>
      </c>
      <c r="BC7" s="2">
        <v>156970</v>
      </c>
      <c r="BD7" s="2">
        <v>39061</v>
      </c>
      <c r="BE7" s="4">
        <f>IF($B$4="quarter",SUM((BC7/45),(BD7/900)),IF($B$4="semester",SUM((BC7/30),BD7/900)))</f>
        <v>5275.7344444444443</v>
      </c>
      <c r="BF7" s="180">
        <v>17357681</v>
      </c>
    </row>
    <row r="8" spans="2:58" ht="18" customHeight="1">
      <c r="B8" s="425"/>
      <c r="C8" s="165" t="s">
        <v>6</v>
      </c>
      <c r="D8" s="272">
        <v>0</v>
      </c>
      <c r="E8" s="273">
        <v>21382</v>
      </c>
      <c r="F8" s="273">
        <v>4739</v>
      </c>
      <c r="G8" s="4">
        <v>480.42111111111114</v>
      </c>
      <c r="H8" s="279">
        <v>1447001</v>
      </c>
      <c r="I8" s="274">
        <v>0</v>
      </c>
      <c r="J8" s="273">
        <v>19450</v>
      </c>
      <c r="K8" s="273">
        <v>674</v>
      </c>
      <c r="L8" s="4">
        <v>432.9711111111111</v>
      </c>
      <c r="M8" s="279">
        <v>1372532</v>
      </c>
      <c r="N8" s="274">
        <v>1015</v>
      </c>
      <c r="O8" s="273">
        <v>21359</v>
      </c>
      <c r="P8" s="273">
        <v>2665.3</v>
      </c>
      <c r="Q8" s="4">
        <v>477.6058888888889</v>
      </c>
      <c r="R8" s="279">
        <v>3334470</v>
      </c>
      <c r="S8" s="274">
        <v>1018</v>
      </c>
      <c r="T8" s="273">
        <v>21307</v>
      </c>
      <c r="U8" s="273">
        <v>2138.5</v>
      </c>
      <c r="V8" s="4">
        <v>475.86500000000001</v>
      </c>
      <c r="W8" s="279">
        <v>3054405</v>
      </c>
      <c r="X8" s="274">
        <v>976</v>
      </c>
      <c r="Y8" s="274">
        <v>21848.5</v>
      </c>
      <c r="Z8" s="274">
        <v>2107.6999999999998</v>
      </c>
      <c r="AA8" s="4">
        <v>487.86411111111113</v>
      </c>
      <c r="AB8" s="279">
        <v>1489585</v>
      </c>
      <c r="AC8" s="61">
        <v>1285</v>
      </c>
      <c r="AD8" s="3">
        <v>22843.5</v>
      </c>
      <c r="AE8" s="3">
        <v>2044.7</v>
      </c>
      <c r="AF8" s="4">
        <v>509.90522222222222</v>
      </c>
      <c r="AG8" s="279">
        <v>1933806</v>
      </c>
      <c r="AH8" s="61">
        <v>1269</v>
      </c>
      <c r="AI8" s="3">
        <v>21957.5</v>
      </c>
      <c r="AJ8" s="3">
        <v>2565</v>
      </c>
      <c r="AK8" s="4">
        <v>490.79444444444448</v>
      </c>
      <c r="AL8" s="279">
        <v>1886188</v>
      </c>
      <c r="AM8" s="61">
        <v>993</v>
      </c>
      <c r="AN8" s="3">
        <v>11626.5</v>
      </c>
      <c r="AO8" s="3">
        <v>1565.5</v>
      </c>
      <c r="AP8" s="4">
        <f>IF($B$4="quarter",SUM((AN8/45),(AO8/900)),IF($B$4="semester",SUM((AN8/30),AO8/900)))</f>
        <v>389.28944444444443</v>
      </c>
      <c r="AQ8" s="279">
        <v>1502499</v>
      </c>
      <c r="AR8" s="61">
        <v>840</v>
      </c>
      <c r="AS8" s="3">
        <v>11494</v>
      </c>
      <c r="AT8" s="3">
        <v>870.5</v>
      </c>
      <c r="AU8" s="4">
        <f>IF($B$4="quarter",SUM((AS8/45),(AT8/900)),IF($B$4="semester",SUM((AS8/30),AT8/900)))</f>
        <v>384.10055555555556</v>
      </c>
      <c r="AV8" s="279">
        <v>1483384</v>
      </c>
      <c r="AW8" s="61">
        <v>791</v>
      </c>
      <c r="AX8" s="3">
        <v>11266</v>
      </c>
      <c r="AY8" s="3">
        <v>2911</v>
      </c>
      <c r="AZ8" s="4">
        <f>IF($B$4="quarter",SUM((AX8/45),(AY8/900)),IF($B$4="semester",SUM((AX8/30),AY8/900)))</f>
        <v>378.76777777777778</v>
      </c>
      <c r="BA8" s="279">
        <v>1476520</v>
      </c>
      <c r="BB8" s="31">
        <v>869</v>
      </c>
      <c r="BC8" s="2">
        <v>11675</v>
      </c>
      <c r="BD8" s="2">
        <v>2905</v>
      </c>
      <c r="BE8" s="4">
        <f>IF($B$4="quarter",SUM((BC8/45),(BD8/900)),IF($B$4="semester",SUM((BC8/30),BD8/900)))</f>
        <v>392.39444444444445</v>
      </c>
      <c r="BF8" s="180">
        <v>1536192</v>
      </c>
    </row>
    <row r="9" spans="2:58" ht="18" customHeight="1">
      <c r="B9" s="426"/>
      <c r="C9" s="35" t="s">
        <v>75</v>
      </c>
      <c r="D9" s="33">
        <f t="shared" ref="D9:AF9" si="0">SUM(D7:D8)</f>
        <v>0</v>
      </c>
      <c r="E9" s="4">
        <f t="shared" si="0"/>
        <v>397731</v>
      </c>
      <c r="F9" s="4">
        <f t="shared" si="0"/>
        <v>189567</v>
      </c>
      <c r="G9" s="86">
        <f t="shared" si="0"/>
        <v>9049.0966666666664</v>
      </c>
      <c r="H9" s="39">
        <f>SUM(H7:H8)</f>
        <v>22129077</v>
      </c>
      <c r="I9" s="33">
        <f t="shared" si="0"/>
        <v>0</v>
      </c>
      <c r="J9" s="4">
        <f t="shared" si="0"/>
        <v>370961.5</v>
      </c>
      <c r="K9" s="4">
        <f t="shared" si="0"/>
        <v>158346.5</v>
      </c>
      <c r="L9" s="4">
        <f t="shared" si="0"/>
        <v>8419.5294444444444</v>
      </c>
      <c r="M9" s="39">
        <f>SUM(M7:M8)</f>
        <v>21223893</v>
      </c>
      <c r="N9" s="33">
        <f t="shared" si="0"/>
        <v>20723</v>
      </c>
      <c r="O9" s="4">
        <f t="shared" si="0"/>
        <v>349532</v>
      </c>
      <c r="P9" s="4">
        <f t="shared" si="0"/>
        <v>137527.69999999998</v>
      </c>
      <c r="Q9" s="4">
        <f t="shared" si="0"/>
        <v>7920.186333333334</v>
      </c>
      <c r="R9" s="39">
        <f>SUM(R7:R8)</f>
        <v>26672638</v>
      </c>
      <c r="S9" s="33">
        <f t="shared" si="0"/>
        <v>18499</v>
      </c>
      <c r="T9" s="4">
        <f t="shared" si="0"/>
        <v>298490.5</v>
      </c>
      <c r="U9" s="4">
        <f t="shared" si="0"/>
        <v>121211.3</v>
      </c>
      <c r="V9" s="4">
        <f t="shared" si="0"/>
        <v>6767.8014444444443</v>
      </c>
      <c r="W9" s="39">
        <f>SUM(W7:W8)</f>
        <v>25406731</v>
      </c>
      <c r="X9" s="33">
        <f t="shared" si="0"/>
        <v>20807</v>
      </c>
      <c r="Y9" s="4">
        <f t="shared" si="0"/>
        <v>289068</v>
      </c>
      <c r="Z9" s="4">
        <f t="shared" si="0"/>
        <v>111761.2</v>
      </c>
      <c r="AA9" s="4">
        <f t="shared" si="0"/>
        <v>6547.9124444444442</v>
      </c>
      <c r="AB9" s="39">
        <f>SUM(AB7:AB8)</f>
        <v>23124348</v>
      </c>
      <c r="AC9" s="33">
        <f t="shared" si="0"/>
        <v>18991</v>
      </c>
      <c r="AD9" s="4">
        <f t="shared" si="0"/>
        <v>310080.5</v>
      </c>
      <c r="AE9" s="4">
        <f t="shared" si="0"/>
        <v>100567.7</v>
      </c>
      <c r="AF9" s="4">
        <f t="shared" si="0"/>
        <v>7002.4196666666676</v>
      </c>
      <c r="AG9" s="39">
        <f>SUM(AG7:AG8)</f>
        <v>22848981</v>
      </c>
      <c r="AH9" s="33">
        <f t="shared" ref="AH9:AP9" si="1">SUM(AH7:AH8)</f>
        <v>19035</v>
      </c>
      <c r="AI9" s="4">
        <f t="shared" si="1"/>
        <v>301430.5</v>
      </c>
      <c r="AJ9" s="4">
        <f t="shared" si="1"/>
        <v>95568</v>
      </c>
      <c r="AK9" s="4">
        <f t="shared" si="1"/>
        <v>6804.6422222222227</v>
      </c>
      <c r="AL9" s="39">
        <f>SUM(AL7:AL8)</f>
        <v>22500852</v>
      </c>
      <c r="AM9" s="33">
        <f t="shared" si="1"/>
        <v>15518</v>
      </c>
      <c r="AN9" s="4">
        <f t="shared" si="1"/>
        <v>175334</v>
      </c>
      <c r="AO9" s="4">
        <f t="shared" si="1"/>
        <v>39587</v>
      </c>
      <c r="AP9" s="4">
        <f t="shared" si="1"/>
        <v>5888.4522222222231</v>
      </c>
      <c r="AQ9" s="39">
        <f>SUM(AQ7:AQ8)</f>
        <v>19710805</v>
      </c>
      <c r="AR9" s="33">
        <f t="shared" ref="AR9:AU9" si="2">SUM(AR7:AR8)</f>
        <v>15159</v>
      </c>
      <c r="AS9" s="4">
        <f t="shared" si="2"/>
        <v>171541</v>
      </c>
      <c r="AT9" s="4">
        <f t="shared" si="2"/>
        <v>30459.4</v>
      </c>
      <c r="AU9" s="4">
        <f t="shared" si="2"/>
        <v>5751.8771111111109</v>
      </c>
      <c r="AV9" s="39">
        <f>SUM(AV7:AV8)</f>
        <v>19106919</v>
      </c>
      <c r="AW9" s="33">
        <f t="shared" ref="AW9:BE9" si="3">SUM(AW7:AW8)</f>
        <v>16566</v>
      </c>
      <c r="AX9" s="4">
        <f t="shared" si="3"/>
        <v>169838</v>
      </c>
      <c r="AY9" s="4">
        <f t="shared" si="3"/>
        <v>43891</v>
      </c>
      <c r="AZ9" s="4">
        <f t="shared" si="3"/>
        <v>5710.0344444444454</v>
      </c>
      <c r="BA9" s="39">
        <f>SUM(BA7:BA8)</f>
        <v>18929007</v>
      </c>
      <c r="BB9" s="33">
        <f t="shared" si="3"/>
        <v>15745</v>
      </c>
      <c r="BC9" s="4">
        <f t="shared" si="3"/>
        <v>168645</v>
      </c>
      <c r="BD9" s="4">
        <f t="shared" si="3"/>
        <v>41966</v>
      </c>
      <c r="BE9" s="4">
        <f t="shared" si="3"/>
        <v>5668.1288888888885</v>
      </c>
      <c r="BF9" s="39">
        <f>SUM(BF7:BF8)</f>
        <v>18893873</v>
      </c>
    </row>
    <row r="10" spans="2:58" s="29" customFormat="1" ht="24.75" customHeight="1">
      <c r="B10" s="30" t="s">
        <v>10</v>
      </c>
      <c r="D10" s="32"/>
      <c r="E10" s="6"/>
      <c r="F10" s="6"/>
      <c r="G10" s="6"/>
      <c r="H10" s="41"/>
      <c r="I10" s="5"/>
      <c r="J10" s="6"/>
      <c r="K10" s="6"/>
      <c r="L10" s="6"/>
      <c r="M10" s="37"/>
      <c r="N10" s="32"/>
      <c r="O10" s="6"/>
      <c r="P10" s="6"/>
      <c r="Q10" s="6"/>
      <c r="R10" s="37"/>
      <c r="S10" s="32"/>
      <c r="T10" s="6"/>
      <c r="U10" s="6"/>
      <c r="V10" s="6"/>
      <c r="W10" s="37"/>
      <c r="X10" s="32"/>
      <c r="Y10" s="6"/>
      <c r="Z10" s="6"/>
      <c r="AA10" s="6"/>
      <c r="AB10" s="37"/>
      <c r="AC10" s="32"/>
      <c r="AD10" s="6"/>
      <c r="AE10" s="6"/>
      <c r="AF10" s="307"/>
      <c r="AG10" s="308"/>
      <c r="AH10" s="309"/>
      <c r="AI10" s="307"/>
      <c r="AJ10" s="307"/>
      <c r="AK10" s="307"/>
      <c r="AL10" s="308"/>
      <c r="AM10" s="309"/>
      <c r="AN10" s="307"/>
      <c r="AO10" s="307"/>
      <c r="AP10" s="307"/>
      <c r="AQ10" s="308"/>
      <c r="AR10" s="312"/>
      <c r="AS10" s="310"/>
      <c r="AT10" s="310"/>
      <c r="AU10" s="310"/>
      <c r="AV10" s="311"/>
      <c r="AW10" s="32"/>
      <c r="AX10" s="6"/>
      <c r="AY10" s="6"/>
      <c r="AZ10" s="6"/>
      <c r="BA10" s="37"/>
      <c r="BB10" s="32"/>
      <c r="BC10" s="6"/>
      <c r="BD10" s="6"/>
      <c r="BE10" s="6"/>
      <c r="BF10" s="37"/>
    </row>
    <row r="11" spans="2:58" s="70" customFormat="1" ht="18" customHeight="1">
      <c r="B11" s="43" t="s">
        <v>145</v>
      </c>
      <c r="C11" s="29"/>
      <c r="D11" s="32"/>
      <c r="E11" s="6"/>
      <c r="F11" s="6"/>
      <c r="G11" s="6"/>
      <c r="H11" s="276">
        <v>0</v>
      </c>
      <c r="I11" s="5"/>
      <c r="J11" s="6"/>
      <c r="K11" s="6"/>
      <c r="L11" s="6"/>
      <c r="M11" s="275">
        <v>0</v>
      </c>
      <c r="N11" s="32"/>
      <c r="O11" s="6"/>
      <c r="P11" s="6"/>
      <c r="Q11" s="6"/>
      <c r="R11" s="275"/>
      <c r="S11" s="32"/>
      <c r="T11" s="6"/>
      <c r="U11" s="6"/>
      <c r="V11" s="6"/>
      <c r="W11" s="275"/>
      <c r="X11" s="32"/>
      <c r="Y11" s="6"/>
      <c r="Z11" s="6"/>
      <c r="AA11" s="6"/>
      <c r="AB11" s="275"/>
      <c r="AC11" s="32"/>
      <c r="AD11" s="6"/>
      <c r="AE11" s="6"/>
      <c r="AF11" s="6"/>
      <c r="AG11" s="275"/>
      <c r="AH11" s="32"/>
      <c r="AI11" s="6"/>
      <c r="AJ11" s="6"/>
      <c r="AK11" s="6"/>
      <c r="AL11" s="275">
        <v>0</v>
      </c>
      <c r="AM11" s="32"/>
      <c r="AN11" s="6"/>
      <c r="AO11" s="6"/>
      <c r="AP11" s="6"/>
      <c r="AQ11" s="275">
        <v>0</v>
      </c>
      <c r="AR11" s="32"/>
      <c r="AS11" s="6"/>
      <c r="AT11" s="6"/>
      <c r="AU11" s="6"/>
      <c r="AV11" s="275">
        <v>0</v>
      </c>
      <c r="AW11" s="32"/>
      <c r="AX11" s="6"/>
      <c r="AY11" s="6"/>
      <c r="AZ11" s="6"/>
      <c r="BA11" s="275"/>
      <c r="BB11" s="32"/>
      <c r="BC11" s="6"/>
      <c r="BD11" s="6"/>
      <c r="BE11" s="6"/>
      <c r="BF11" s="38"/>
    </row>
    <row r="12" spans="2:58" s="70" customFormat="1" ht="18" customHeight="1">
      <c r="B12" s="43" t="s">
        <v>146</v>
      </c>
      <c r="C12" s="29"/>
      <c r="D12" s="32"/>
      <c r="E12" s="6"/>
      <c r="F12" s="6"/>
      <c r="G12" s="6"/>
      <c r="H12" s="276">
        <v>1047321</v>
      </c>
      <c r="I12" s="5"/>
      <c r="J12" s="6"/>
      <c r="K12" s="6"/>
      <c r="L12" s="6"/>
      <c r="M12" s="275">
        <v>1042302</v>
      </c>
      <c r="N12" s="32"/>
      <c r="O12" s="6"/>
      <c r="P12" s="6"/>
      <c r="Q12" s="6"/>
      <c r="R12" s="275">
        <v>1205762</v>
      </c>
      <c r="S12" s="32"/>
      <c r="T12" s="5"/>
      <c r="U12" s="5"/>
      <c r="V12" s="5"/>
      <c r="W12" s="275">
        <v>1419260</v>
      </c>
      <c r="X12" s="32"/>
      <c r="Y12" s="5"/>
      <c r="Z12" s="5"/>
      <c r="AA12" s="5"/>
      <c r="AB12" s="275">
        <v>1981796</v>
      </c>
      <c r="AC12" s="32"/>
      <c r="AD12" s="5"/>
      <c r="AE12" s="5"/>
      <c r="AF12" s="5"/>
      <c r="AG12" s="275">
        <v>2425075</v>
      </c>
      <c r="AH12" s="32"/>
      <c r="AI12" s="5"/>
      <c r="AJ12" s="5"/>
      <c r="AK12" s="5"/>
      <c r="AL12" s="275">
        <v>2489719</v>
      </c>
      <c r="AM12" s="32"/>
      <c r="AN12" s="5"/>
      <c r="AO12" s="5"/>
      <c r="AP12" s="5"/>
      <c r="AQ12" s="275">
        <v>2931693</v>
      </c>
      <c r="AR12" s="32"/>
      <c r="AS12" s="5"/>
      <c r="AT12" s="5"/>
      <c r="AU12" s="5"/>
      <c r="AV12" s="275">
        <v>2916589.85</v>
      </c>
      <c r="AW12" s="32"/>
      <c r="AX12" s="5"/>
      <c r="AY12" s="5"/>
      <c r="AZ12" s="5"/>
      <c r="BA12" s="275">
        <v>2805435</v>
      </c>
      <c r="BB12" s="32"/>
      <c r="BC12" s="5"/>
      <c r="BD12" s="5"/>
      <c r="BE12" s="5"/>
      <c r="BF12" s="38">
        <v>2611592.46</v>
      </c>
    </row>
    <row r="13" spans="2:58" s="70" customFormat="1" ht="18" customHeight="1">
      <c r="B13" s="43" t="s">
        <v>11</v>
      </c>
      <c r="C13" s="29"/>
      <c r="D13" s="32"/>
      <c r="E13" s="6"/>
      <c r="F13" s="6"/>
      <c r="G13" s="6"/>
      <c r="H13" s="39">
        <f>H9-H11-H12</f>
        <v>21081756</v>
      </c>
      <c r="I13" s="5"/>
      <c r="J13" s="6"/>
      <c r="K13" s="6"/>
      <c r="L13" s="6"/>
      <c r="M13" s="39">
        <f>M9-M11-M12</f>
        <v>20181591</v>
      </c>
      <c r="N13" s="32"/>
      <c r="O13" s="6"/>
      <c r="P13" s="6"/>
      <c r="Q13" s="6"/>
      <c r="R13" s="39">
        <f>R9-R11-R12</f>
        <v>25466876</v>
      </c>
      <c r="S13" s="32"/>
      <c r="T13" s="6"/>
      <c r="U13" s="6"/>
      <c r="V13" s="6"/>
      <c r="W13" s="39">
        <f>W9-W11-W12</f>
        <v>23987471</v>
      </c>
      <c r="X13" s="32"/>
      <c r="Y13" s="6"/>
      <c r="Z13" s="6"/>
      <c r="AA13" s="6"/>
      <c r="AB13" s="39">
        <f>AB9-AB11-AB12</f>
        <v>21142552</v>
      </c>
      <c r="AC13" s="32"/>
      <c r="AD13" s="6"/>
      <c r="AE13" s="6"/>
      <c r="AF13" s="6"/>
      <c r="AG13" s="39">
        <f>AG9-AG11-AG12</f>
        <v>20423906</v>
      </c>
      <c r="AH13" s="32"/>
      <c r="AI13" s="6"/>
      <c r="AJ13" s="6"/>
      <c r="AK13" s="6"/>
      <c r="AL13" s="39">
        <f>AL9-AL11-AL12</f>
        <v>20011133</v>
      </c>
      <c r="AM13" s="32"/>
      <c r="AN13" s="6"/>
      <c r="AO13" s="6"/>
      <c r="AP13" s="6"/>
      <c r="AQ13" s="39">
        <f>AQ9-AQ11-AQ12</f>
        <v>16779112</v>
      </c>
      <c r="AR13" s="32"/>
      <c r="AS13" s="6"/>
      <c r="AT13" s="6"/>
      <c r="AU13" s="6"/>
      <c r="AV13" s="39">
        <f>AV9-AV11-AV12</f>
        <v>16190329.15</v>
      </c>
      <c r="AW13" s="32"/>
      <c r="AX13" s="6"/>
      <c r="AY13" s="6"/>
      <c r="AZ13" s="6"/>
      <c r="BA13" s="39">
        <f>BA9-BA11-BA12</f>
        <v>16123572</v>
      </c>
      <c r="BB13" s="32"/>
      <c r="BC13" s="6"/>
      <c r="BD13" s="6"/>
      <c r="BE13" s="6"/>
      <c r="BF13" s="39">
        <f>BF9-BF11-BF12</f>
        <v>16282280.539999999</v>
      </c>
    </row>
    <row r="14" spans="2:58" s="70" customFormat="1" ht="15">
      <c r="B14" s="43"/>
      <c r="C14" s="29"/>
      <c r="D14" s="32"/>
      <c r="E14" s="6"/>
      <c r="F14" s="6"/>
      <c r="G14" s="6"/>
      <c r="H14" s="41"/>
      <c r="I14" s="5"/>
      <c r="J14" s="6"/>
      <c r="K14" s="6"/>
      <c r="L14" s="6"/>
      <c r="M14" s="37"/>
      <c r="N14" s="32"/>
      <c r="O14" s="6"/>
      <c r="P14" s="6"/>
      <c r="Q14" s="6"/>
      <c r="R14" s="37"/>
      <c r="S14" s="32"/>
      <c r="T14" s="6"/>
      <c r="U14" s="6"/>
      <c r="V14" s="6"/>
      <c r="W14" s="37"/>
      <c r="X14" s="32"/>
      <c r="Y14" s="6"/>
      <c r="Z14" s="6"/>
      <c r="AA14" s="6"/>
      <c r="AB14" s="37"/>
      <c r="AC14" s="32"/>
      <c r="AD14" s="6"/>
      <c r="AE14" s="6"/>
      <c r="AF14" s="6"/>
      <c r="AG14" s="37"/>
      <c r="AH14" s="32"/>
      <c r="AI14" s="6"/>
      <c r="AJ14" s="6"/>
      <c r="AK14" s="6"/>
      <c r="AL14" s="37"/>
      <c r="AM14" s="32"/>
      <c r="AN14" s="6"/>
      <c r="AO14" s="6"/>
      <c r="AP14" s="6"/>
      <c r="AQ14" s="37"/>
      <c r="AR14" s="32"/>
      <c r="AS14" s="6"/>
      <c r="AT14" s="6"/>
      <c r="AU14" s="6"/>
      <c r="AV14" s="37"/>
      <c r="AW14" s="32"/>
      <c r="AX14" s="6"/>
      <c r="AY14" s="6"/>
      <c r="AZ14" s="6"/>
      <c r="BA14" s="37"/>
      <c r="BB14" s="32"/>
      <c r="BC14" s="6"/>
      <c r="BD14" s="6"/>
      <c r="BE14" s="6"/>
      <c r="BF14" s="37"/>
    </row>
    <row r="15" spans="2:58" s="72" customFormat="1" ht="51" customHeight="1">
      <c r="B15" s="429" t="s">
        <v>66</v>
      </c>
      <c r="C15" s="429"/>
      <c r="D15" s="71"/>
      <c r="H15" s="73"/>
      <c r="I15" s="74"/>
      <c r="M15" s="75"/>
      <c r="N15" s="71"/>
      <c r="R15" s="75"/>
      <c r="S15" s="71"/>
      <c r="W15" s="75"/>
      <c r="X15" s="71"/>
      <c r="AB15" s="75"/>
      <c r="AC15" s="71"/>
      <c r="AG15" s="75"/>
      <c r="AH15" s="71"/>
      <c r="AL15" s="75"/>
      <c r="AM15" s="71"/>
      <c r="AQ15" s="75"/>
      <c r="AR15" s="71"/>
      <c r="AV15" s="75"/>
      <c r="AW15" s="71"/>
      <c r="BA15" s="75"/>
      <c r="BB15" s="71"/>
      <c r="BF15" s="75"/>
    </row>
    <row r="16" spans="2:58" ht="18" customHeight="1">
      <c r="B16" s="427" t="s">
        <v>7</v>
      </c>
      <c r="C16" s="165" t="s">
        <v>5</v>
      </c>
      <c r="D16" s="272">
        <v>2567</v>
      </c>
      <c r="E16" s="273">
        <v>21354</v>
      </c>
      <c r="F16" s="273">
        <v>0</v>
      </c>
      <c r="G16" s="4">
        <v>474.53333333333336</v>
      </c>
      <c r="H16" s="42"/>
      <c r="I16" s="274">
        <v>3024</v>
      </c>
      <c r="J16" s="273">
        <v>17453</v>
      </c>
      <c r="K16" s="273">
        <v>0</v>
      </c>
      <c r="L16" s="4">
        <v>387.84444444444443</v>
      </c>
      <c r="M16" s="40"/>
      <c r="N16" s="274">
        <v>1858</v>
      </c>
      <c r="O16" s="273">
        <v>13365</v>
      </c>
      <c r="P16" s="273"/>
      <c r="Q16" s="4">
        <v>297</v>
      </c>
      <c r="R16" s="40"/>
      <c r="S16" s="274">
        <v>1652</v>
      </c>
      <c r="T16" s="273">
        <v>10947</v>
      </c>
      <c r="U16" s="273">
        <v>0</v>
      </c>
      <c r="V16" s="4">
        <v>243.26666666666668</v>
      </c>
      <c r="W16" s="40"/>
      <c r="X16" s="274">
        <v>1751</v>
      </c>
      <c r="Y16" s="274">
        <v>11613</v>
      </c>
      <c r="Z16" s="274">
        <v>0</v>
      </c>
      <c r="AA16" s="4">
        <v>258.06666666666666</v>
      </c>
      <c r="AB16" s="40"/>
      <c r="AC16" s="61">
        <v>1839</v>
      </c>
      <c r="AD16" s="3">
        <v>11865</v>
      </c>
      <c r="AE16" s="385">
        <v>0</v>
      </c>
      <c r="AF16" s="4">
        <v>263.66666666666669</v>
      </c>
      <c r="AG16" s="40"/>
      <c r="AH16" s="61">
        <v>1612</v>
      </c>
      <c r="AI16" s="3">
        <v>10267.5</v>
      </c>
      <c r="AJ16" s="385">
        <v>0</v>
      </c>
      <c r="AK16" s="4">
        <v>228.16666666666666</v>
      </c>
      <c r="AL16" s="40"/>
      <c r="AM16" s="61">
        <v>1413</v>
      </c>
      <c r="AN16" s="3">
        <v>6099</v>
      </c>
      <c r="AO16" s="385">
        <v>0</v>
      </c>
      <c r="AP16" s="4">
        <f>IF($B$4="quarter",SUM((AN16/45),(AO16/900)),IF($B$4="semester",SUM((AN16/30),AO16/900)))</f>
        <v>203.3</v>
      </c>
      <c r="AQ16" s="40"/>
      <c r="AR16" s="61">
        <v>1202</v>
      </c>
      <c r="AS16" s="3">
        <v>5278</v>
      </c>
      <c r="AT16" s="385">
        <v>0</v>
      </c>
      <c r="AU16" s="4">
        <f>IF($B$4="quarter",SUM((AS16/45),(AT16/900)),IF($B$4="semester",SUM((AS16/30),AT16/900)))</f>
        <v>175.93333333333334</v>
      </c>
      <c r="AV16" s="40"/>
      <c r="AW16" s="61">
        <v>1266</v>
      </c>
      <c r="AX16" s="3">
        <v>5410</v>
      </c>
      <c r="AY16" s="385">
        <v>0</v>
      </c>
      <c r="AZ16" s="4">
        <f>IF($B$4="quarter",SUM((AX16/45),(AY16/900)),IF($B$4="semester",SUM((AX16/30),AY16/900)))</f>
        <v>180.33333333333334</v>
      </c>
      <c r="BA16" s="40"/>
      <c r="BB16" s="31">
        <v>1259</v>
      </c>
      <c r="BC16" s="2">
        <v>5005</v>
      </c>
      <c r="BD16" s="385">
        <v>0</v>
      </c>
      <c r="BE16" s="4">
        <f>IF($B$4="quarter",SUM((BC16/45),(BD16/900)),IF($B$4="semester",SUM((BC16/30),BD16/900)))</f>
        <v>166.83333333333334</v>
      </c>
      <c r="BF16" s="40"/>
    </row>
    <row r="17" spans="2:58" ht="18" customHeight="1">
      <c r="B17" s="428"/>
      <c r="C17" s="165" t="s">
        <v>6</v>
      </c>
      <c r="D17" s="277">
        <v>73</v>
      </c>
      <c r="E17" s="3">
        <v>1212</v>
      </c>
      <c r="F17" s="3">
        <v>0</v>
      </c>
      <c r="G17" s="4">
        <v>26.933333333333334</v>
      </c>
      <c r="H17" s="42"/>
      <c r="I17" s="274">
        <v>100</v>
      </c>
      <c r="J17" s="273">
        <v>573</v>
      </c>
      <c r="K17" s="273">
        <v>0</v>
      </c>
      <c r="L17" s="4">
        <v>12.733333333333333</v>
      </c>
      <c r="M17" s="40"/>
      <c r="N17" s="274">
        <v>99</v>
      </c>
      <c r="O17" s="273">
        <v>636</v>
      </c>
      <c r="P17" s="273"/>
      <c r="Q17" s="4">
        <v>14.133333333333333</v>
      </c>
      <c r="R17" s="40"/>
      <c r="S17" s="274">
        <v>66</v>
      </c>
      <c r="T17" s="273">
        <v>421.5</v>
      </c>
      <c r="U17" s="273">
        <v>0</v>
      </c>
      <c r="V17" s="4">
        <v>9.3666666666666671</v>
      </c>
      <c r="W17" s="40"/>
      <c r="X17" s="274">
        <v>82</v>
      </c>
      <c r="Y17" s="274">
        <v>481.5</v>
      </c>
      <c r="Z17" s="274">
        <v>0</v>
      </c>
      <c r="AA17" s="4">
        <v>10.7</v>
      </c>
      <c r="AB17" s="40"/>
      <c r="AC17" s="61">
        <v>98</v>
      </c>
      <c r="AD17" s="3">
        <v>655.5</v>
      </c>
      <c r="AE17" s="385">
        <v>0</v>
      </c>
      <c r="AF17" s="4">
        <v>14.566666666666666</v>
      </c>
      <c r="AG17" s="40"/>
      <c r="AH17" s="61">
        <v>92</v>
      </c>
      <c r="AI17" s="3">
        <v>594</v>
      </c>
      <c r="AJ17" s="385">
        <v>0</v>
      </c>
      <c r="AK17" s="4">
        <v>13.2</v>
      </c>
      <c r="AL17" s="40"/>
      <c r="AM17" s="61">
        <v>97</v>
      </c>
      <c r="AN17" s="3">
        <v>419</v>
      </c>
      <c r="AO17" s="385">
        <v>0</v>
      </c>
      <c r="AP17" s="4">
        <f>IF($B$4="quarter",SUM((AN17/45),(AO17/900)),IF($B$4="semester",SUM((AN17/30),AO17/900)))</f>
        <v>13.966666666666667</v>
      </c>
      <c r="AQ17" s="40"/>
      <c r="AR17" s="61">
        <v>70</v>
      </c>
      <c r="AS17" s="3">
        <v>298</v>
      </c>
      <c r="AT17" s="385">
        <v>0</v>
      </c>
      <c r="AU17" s="4">
        <f>IF($B$4="quarter",SUM((AS17/45),(AT17/900)),IF($B$4="semester",SUM((AS17/30),AT17/900)))</f>
        <v>9.9333333333333336</v>
      </c>
      <c r="AV17" s="40"/>
      <c r="AW17" s="61">
        <v>65</v>
      </c>
      <c r="AX17" s="3">
        <v>263</v>
      </c>
      <c r="AY17" s="385">
        <v>0</v>
      </c>
      <c r="AZ17" s="4">
        <f>IF($B$4="quarter",SUM((AX17/45),(AY17/900)),IF($B$4="semester",SUM((AX17/30),AY17/900)))</f>
        <v>8.7666666666666675</v>
      </c>
      <c r="BA17" s="40"/>
      <c r="BB17" s="31">
        <v>73</v>
      </c>
      <c r="BC17" s="2">
        <v>285</v>
      </c>
      <c r="BD17" s="385">
        <v>0</v>
      </c>
      <c r="BE17" s="4">
        <f>IF($B$4="quarter",SUM((BC17/45),(BD17/900)),IF($B$4="semester",SUM((BC17/30),BD17/900)))</f>
        <v>9.5</v>
      </c>
      <c r="BF17" s="40"/>
    </row>
    <row r="18" spans="2:58" ht="18" customHeight="1">
      <c r="B18" s="428"/>
      <c r="C18" s="166" t="s">
        <v>75</v>
      </c>
      <c r="D18" s="68">
        <f>SUM(D16:D17)</f>
        <v>2640</v>
      </c>
      <c r="E18" s="4">
        <f>SUM(E16:E17)</f>
        <v>22566</v>
      </c>
      <c r="F18" s="4">
        <f>SUM(F16:F17)</f>
        <v>0</v>
      </c>
      <c r="G18" s="4">
        <f>SUM(G16:G17)</f>
        <v>501.4666666666667</v>
      </c>
      <c r="H18" s="42"/>
      <c r="I18" s="33">
        <f>SUM(I16:I17)</f>
        <v>3124</v>
      </c>
      <c r="J18" s="4">
        <f>SUM(J16:J17)</f>
        <v>18026</v>
      </c>
      <c r="K18" s="4">
        <f>SUM(K16:K17)</f>
        <v>0</v>
      </c>
      <c r="L18" s="4">
        <f>SUM(L16:L17)</f>
        <v>400.57777777777778</v>
      </c>
      <c r="M18" s="40"/>
      <c r="N18" s="33">
        <f>SUM(N16:N17)</f>
        <v>1957</v>
      </c>
      <c r="O18" s="4">
        <f>SUM(O16:O17)</f>
        <v>14001</v>
      </c>
      <c r="P18" s="4">
        <f>SUM(P16:P17)</f>
        <v>0</v>
      </c>
      <c r="Q18" s="4">
        <f>SUM(Q16:Q17)</f>
        <v>311.13333333333333</v>
      </c>
      <c r="R18" s="40"/>
      <c r="S18" s="33">
        <f>SUM(S16:S17)</f>
        <v>1718</v>
      </c>
      <c r="T18" s="4">
        <f>SUM(T16:T17)</f>
        <v>11368.5</v>
      </c>
      <c r="U18" s="4">
        <f>SUM(U16:U17)</f>
        <v>0</v>
      </c>
      <c r="V18" s="4">
        <f>SUM(V16:V17)</f>
        <v>252.63333333333335</v>
      </c>
      <c r="W18" s="40"/>
      <c r="X18" s="33">
        <f>SUM(X16:X17)</f>
        <v>1833</v>
      </c>
      <c r="Y18" s="4">
        <f>SUM(Y16:Y17)</f>
        <v>12094.5</v>
      </c>
      <c r="Z18" s="4">
        <f>SUM(Z16:Z17)</f>
        <v>0</v>
      </c>
      <c r="AA18" s="4">
        <f>SUM(AA16:AA17)</f>
        <v>268.76666666666665</v>
      </c>
      <c r="AB18" s="40"/>
      <c r="AC18" s="33">
        <f>SUM(AC16:AC17)</f>
        <v>1937</v>
      </c>
      <c r="AD18" s="4">
        <f>SUM(AD16:AD17)</f>
        <v>12520.5</v>
      </c>
      <c r="AE18" s="385">
        <f>SUM(AE16:AE17)</f>
        <v>0</v>
      </c>
      <c r="AF18" s="4">
        <f>SUM(AF16:AF17)</f>
        <v>278.23333333333335</v>
      </c>
      <c r="AG18" s="40"/>
      <c r="AH18" s="33">
        <f>SUM(AH16:AH17)</f>
        <v>1704</v>
      </c>
      <c r="AI18" s="4">
        <f>SUM(AI16:AI17)</f>
        <v>10861.5</v>
      </c>
      <c r="AJ18" s="385">
        <f>SUM(AJ16:AJ17)</f>
        <v>0</v>
      </c>
      <c r="AK18" s="4">
        <f>SUM(AK16:AK17)</f>
        <v>241.36666666666665</v>
      </c>
      <c r="AL18" s="40"/>
      <c r="AM18" s="33">
        <f>SUM(AM16:AM17)</f>
        <v>1510</v>
      </c>
      <c r="AN18" s="4">
        <f>SUM(AN16:AN17)</f>
        <v>6518</v>
      </c>
      <c r="AO18" s="385">
        <f>SUM(AO16:AO17)</f>
        <v>0</v>
      </c>
      <c r="AP18" s="4">
        <f>SUM(AP16:AP17)</f>
        <v>217.26666666666668</v>
      </c>
      <c r="AQ18" s="40"/>
      <c r="AR18" s="33">
        <f>SUM(AR16:AR17)</f>
        <v>1272</v>
      </c>
      <c r="AS18" s="4">
        <f>SUM(AS16:AS17)</f>
        <v>5576</v>
      </c>
      <c r="AT18" s="385">
        <f>SUM(AT16:AT17)</f>
        <v>0</v>
      </c>
      <c r="AU18" s="4">
        <f>SUM(AU16:AU17)</f>
        <v>185.86666666666667</v>
      </c>
      <c r="AV18" s="40"/>
      <c r="AW18" s="33">
        <f>SUM(AW16:AW17)</f>
        <v>1331</v>
      </c>
      <c r="AX18" s="4">
        <f>SUM(AX16:AX17)</f>
        <v>5673</v>
      </c>
      <c r="AY18" s="385">
        <f>SUM(AY16:AY17)</f>
        <v>0</v>
      </c>
      <c r="AZ18" s="4">
        <f>SUM(AZ16:AZ17)</f>
        <v>189.10000000000002</v>
      </c>
      <c r="BA18" s="40"/>
      <c r="BB18" s="33">
        <f>SUM(BB16:BB17)</f>
        <v>1332</v>
      </c>
      <c r="BC18" s="4">
        <f>SUM(BC16:BC17)</f>
        <v>5290</v>
      </c>
      <c r="BD18" s="385">
        <f>SUM(BD16:BD17)</f>
        <v>0</v>
      </c>
      <c r="BE18" s="4">
        <f>SUM(BE16:BE17)</f>
        <v>176.33333333333334</v>
      </c>
      <c r="BF18" s="40"/>
    </row>
    <row r="19" spans="2:58" s="70" customFormat="1">
      <c r="B19" s="76"/>
      <c r="C19" s="167"/>
      <c r="D19" s="164"/>
      <c r="E19" s="76"/>
      <c r="F19" s="76"/>
      <c r="G19" s="76"/>
      <c r="H19" s="77"/>
      <c r="I19" s="64"/>
      <c r="J19" s="76"/>
      <c r="K19" s="76"/>
      <c r="L19" s="76"/>
      <c r="M19" s="78"/>
      <c r="N19" s="64"/>
      <c r="O19" s="76"/>
      <c r="P19" s="76"/>
      <c r="Q19" s="76"/>
      <c r="R19" s="78"/>
      <c r="S19" s="64"/>
      <c r="T19" s="76"/>
      <c r="U19" s="76"/>
      <c r="V19" s="76"/>
      <c r="W19" s="78"/>
      <c r="X19" s="64"/>
      <c r="Y19" s="76"/>
      <c r="Z19" s="76"/>
      <c r="AA19" s="76"/>
      <c r="AB19" s="78"/>
      <c r="AC19" s="64"/>
      <c r="AD19" s="76"/>
      <c r="AE19" s="76"/>
      <c r="AF19" s="76"/>
      <c r="AG19" s="78"/>
      <c r="AH19" s="64"/>
      <c r="AI19" s="76"/>
      <c r="AJ19" s="76"/>
      <c r="AK19" s="76"/>
      <c r="AL19" s="78"/>
      <c r="AM19" s="64"/>
      <c r="AN19" s="76"/>
      <c r="AO19" s="76"/>
      <c r="AP19" s="76"/>
      <c r="AQ19" s="78"/>
      <c r="AR19" s="64"/>
      <c r="AS19" s="76"/>
      <c r="AT19" s="76"/>
      <c r="AU19" s="76"/>
      <c r="AV19" s="78"/>
      <c r="AW19" s="64"/>
      <c r="AX19" s="76"/>
      <c r="AY19" s="76"/>
      <c r="AZ19" s="76"/>
      <c r="BA19" s="78"/>
      <c r="BB19" s="64"/>
      <c r="BC19" s="76"/>
      <c r="BD19" s="76"/>
      <c r="BE19" s="76"/>
      <c r="BF19" s="78"/>
    </row>
    <row r="20" spans="2:58" ht="18" customHeight="1">
      <c r="B20" s="420" t="s">
        <v>8</v>
      </c>
      <c r="C20" s="165" t="s">
        <v>5</v>
      </c>
      <c r="D20" s="277">
        <v>0</v>
      </c>
      <c r="E20" s="3">
        <v>0</v>
      </c>
      <c r="F20" s="3">
        <v>0</v>
      </c>
      <c r="G20" s="4">
        <v>0</v>
      </c>
      <c r="H20" s="42"/>
      <c r="I20" s="274"/>
      <c r="J20" s="273"/>
      <c r="K20" s="273">
        <v>0</v>
      </c>
      <c r="L20" s="4">
        <v>0</v>
      </c>
      <c r="M20" s="40"/>
      <c r="N20" s="274">
        <v>1461</v>
      </c>
      <c r="O20" s="273">
        <v>11647.5</v>
      </c>
      <c r="P20" s="273"/>
      <c r="Q20" s="4">
        <v>258.83333333333331</v>
      </c>
      <c r="R20" s="40"/>
      <c r="S20" s="274">
        <v>1888</v>
      </c>
      <c r="T20" s="273">
        <v>17751</v>
      </c>
      <c r="U20" s="273"/>
      <c r="V20" s="4">
        <v>394.46666666666664</v>
      </c>
      <c r="W20" s="40"/>
      <c r="X20" s="274">
        <v>2137</v>
      </c>
      <c r="Y20" s="274">
        <v>21157.5</v>
      </c>
      <c r="Z20" s="274">
        <v>0</v>
      </c>
      <c r="AA20" s="4">
        <v>470.16666666666669</v>
      </c>
      <c r="AB20" s="40"/>
      <c r="AC20" s="61">
        <v>2201</v>
      </c>
      <c r="AD20" s="3">
        <v>21448.5</v>
      </c>
      <c r="AE20" s="385">
        <v>0</v>
      </c>
      <c r="AF20" s="4">
        <v>476.63333333333333</v>
      </c>
      <c r="AG20" s="40"/>
      <c r="AH20" s="61">
        <v>2543</v>
      </c>
      <c r="AI20" s="3">
        <v>25988</v>
      </c>
      <c r="AJ20" s="385">
        <v>0</v>
      </c>
      <c r="AK20" s="4">
        <v>577.51111111111106</v>
      </c>
      <c r="AL20" s="40"/>
      <c r="AM20" s="61">
        <v>2880</v>
      </c>
      <c r="AN20" s="3">
        <v>20034</v>
      </c>
      <c r="AO20" s="385">
        <v>0</v>
      </c>
      <c r="AP20" s="4">
        <f>IF($B$4="quarter",SUM((AN20/45),(AO20/900)),IF($B$4="semester",SUM((AN20/30),AO20/900)))</f>
        <v>667.8</v>
      </c>
      <c r="AQ20" s="40"/>
      <c r="AR20" s="61">
        <v>3040</v>
      </c>
      <c r="AS20" s="3">
        <v>21872.5</v>
      </c>
      <c r="AT20" s="385">
        <v>0</v>
      </c>
      <c r="AU20" s="4">
        <f>IF($B$4="quarter",SUM((AS20/45),(AT20/900)),IF($B$4="semester",SUM((AS20/30),AT20/900)))</f>
        <v>729.08333333333337</v>
      </c>
      <c r="AV20" s="40"/>
      <c r="AW20" s="61">
        <v>3208</v>
      </c>
      <c r="AX20" s="3">
        <v>22948</v>
      </c>
      <c r="AY20" s="385">
        <v>0</v>
      </c>
      <c r="AZ20" s="4">
        <f>IF($B$4="quarter",SUM((AX20/45),(AY20/900)),IF($B$4="semester",SUM((AX20/30),AY20/900)))</f>
        <v>764.93333333333328</v>
      </c>
      <c r="BA20" s="40"/>
      <c r="BB20" s="31">
        <v>3209</v>
      </c>
      <c r="BC20" s="2">
        <v>23255.5</v>
      </c>
      <c r="BD20" s="385">
        <v>0</v>
      </c>
      <c r="BE20" s="4">
        <f>IF($B$4="quarter",SUM((BC20/45),(BD20/900)),IF($B$4="semester",SUM((BC20/30),BD20/900)))</f>
        <v>775.18333333333328</v>
      </c>
      <c r="BF20" s="40"/>
    </row>
    <row r="21" spans="2:58" ht="18" customHeight="1">
      <c r="B21" s="420"/>
      <c r="C21" s="165" t="s">
        <v>6</v>
      </c>
      <c r="D21" s="277">
        <v>0</v>
      </c>
      <c r="E21" s="3">
        <v>0</v>
      </c>
      <c r="F21" s="3">
        <v>0</v>
      </c>
      <c r="G21" s="4">
        <v>0</v>
      </c>
      <c r="H21" s="42"/>
      <c r="I21" s="274"/>
      <c r="J21" s="273"/>
      <c r="K21" s="273">
        <v>0</v>
      </c>
      <c r="L21" s="4">
        <v>0</v>
      </c>
      <c r="M21" s="40"/>
      <c r="N21" s="274"/>
      <c r="O21" s="273"/>
      <c r="P21" s="273"/>
      <c r="Q21" s="4">
        <v>0</v>
      </c>
      <c r="R21" s="40"/>
      <c r="S21" s="274">
        <v>0</v>
      </c>
      <c r="T21" s="273">
        <v>18</v>
      </c>
      <c r="U21" s="273"/>
      <c r="V21" s="4">
        <v>0.4</v>
      </c>
      <c r="W21" s="40"/>
      <c r="X21" s="274"/>
      <c r="Y21" s="274"/>
      <c r="Z21" s="274">
        <v>0</v>
      </c>
      <c r="AA21" s="4">
        <v>0</v>
      </c>
      <c r="AB21" s="40"/>
      <c r="AC21" s="61">
        <v>1</v>
      </c>
      <c r="AD21" s="3">
        <v>7.5</v>
      </c>
      <c r="AE21" s="385">
        <v>0</v>
      </c>
      <c r="AF21" s="4">
        <v>0.16666666666666666</v>
      </c>
      <c r="AG21" s="40"/>
      <c r="AH21" s="61">
        <v>1</v>
      </c>
      <c r="AI21" s="3">
        <v>4.5</v>
      </c>
      <c r="AJ21" s="385">
        <v>0</v>
      </c>
      <c r="AK21" s="4">
        <v>0.1</v>
      </c>
      <c r="AL21" s="40"/>
      <c r="AM21" s="61">
        <v>6</v>
      </c>
      <c r="AN21" s="3">
        <v>27</v>
      </c>
      <c r="AO21" s="385">
        <v>0</v>
      </c>
      <c r="AP21" s="4">
        <f>IF($B$4="quarter",SUM((AN21/45),(AO21/900)),IF($B$4="semester",SUM((AN21/30),AO21/900)))</f>
        <v>0.9</v>
      </c>
      <c r="AQ21" s="40"/>
      <c r="AR21" s="61">
        <v>0</v>
      </c>
      <c r="AS21" s="3">
        <v>0</v>
      </c>
      <c r="AT21" s="385">
        <v>0</v>
      </c>
      <c r="AU21" s="4">
        <f>IF($B$4="quarter",SUM((AS21/45),(AT21/900)),IF($B$4="semester",SUM((AS21/30),AT21/900)))</f>
        <v>0</v>
      </c>
      <c r="AV21" s="40"/>
      <c r="AW21" s="61">
        <v>0</v>
      </c>
      <c r="AX21" s="3">
        <v>0</v>
      </c>
      <c r="AY21" s="385">
        <v>0</v>
      </c>
      <c r="AZ21" s="4">
        <f>IF($B$4="quarter",SUM((AX21/45),(AY21/900)),IF($B$4="semester",SUM((AX21/30),AY21/900)))</f>
        <v>0</v>
      </c>
      <c r="BA21" s="40"/>
      <c r="BB21" s="31">
        <v>2</v>
      </c>
      <c r="BC21" s="2">
        <v>6</v>
      </c>
      <c r="BD21" s="385">
        <v>0</v>
      </c>
      <c r="BE21" s="4">
        <f>IF($B$4="quarter",SUM((BC21/45),(BD21/900)),IF($B$4="semester",SUM((BC21/30),BD21/900)))</f>
        <v>0.2</v>
      </c>
      <c r="BF21" s="40"/>
    </row>
    <row r="22" spans="2:58" ht="18" customHeight="1">
      <c r="B22" s="420"/>
      <c r="C22" s="166" t="s">
        <v>75</v>
      </c>
      <c r="D22" s="68">
        <f>SUM(D20:D21)</f>
        <v>0</v>
      </c>
      <c r="E22" s="4">
        <f>SUM(E20:E21)</f>
        <v>0</v>
      </c>
      <c r="F22" s="4">
        <f>SUM(F20:F21)</f>
        <v>0</v>
      </c>
      <c r="G22" s="4">
        <f>SUM(G20:G21)</f>
        <v>0</v>
      </c>
      <c r="H22" s="42"/>
      <c r="I22" s="33">
        <f>SUM(I20:I21)</f>
        <v>0</v>
      </c>
      <c r="J22" s="4">
        <f>SUM(J20:J21)</f>
        <v>0</v>
      </c>
      <c r="K22" s="4">
        <f>SUM(K20:K21)</f>
        <v>0</v>
      </c>
      <c r="L22" s="4">
        <f>SUM(L20:L21)</f>
        <v>0</v>
      </c>
      <c r="M22" s="40"/>
      <c r="N22" s="33">
        <f>SUM(N20:N21)</f>
        <v>1461</v>
      </c>
      <c r="O22" s="4">
        <f>SUM(O20:O21)</f>
        <v>11647.5</v>
      </c>
      <c r="P22" s="4">
        <f>SUM(P20:P21)</f>
        <v>0</v>
      </c>
      <c r="Q22" s="4">
        <f>SUM(Q20:Q21)</f>
        <v>258.83333333333331</v>
      </c>
      <c r="R22" s="40"/>
      <c r="S22" s="33">
        <f>SUM(S20:S21)</f>
        <v>1888</v>
      </c>
      <c r="T22" s="4">
        <f>SUM(T20:T21)</f>
        <v>17769</v>
      </c>
      <c r="U22" s="4">
        <f>SUM(U20:U21)</f>
        <v>0</v>
      </c>
      <c r="V22" s="4">
        <f>SUM(V20:V21)</f>
        <v>394.86666666666662</v>
      </c>
      <c r="W22" s="40"/>
      <c r="X22" s="33">
        <f>SUM(X20:X21)</f>
        <v>2137</v>
      </c>
      <c r="Y22" s="4">
        <f>SUM(Y20:Y21)</f>
        <v>21157.5</v>
      </c>
      <c r="Z22" s="4">
        <f>SUM(Z20:Z21)</f>
        <v>0</v>
      </c>
      <c r="AA22" s="4">
        <f>SUM(AA20:AA21)</f>
        <v>470.16666666666669</v>
      </c>
      <c r="AB22" s="40"/>
      <c r="AC22" s="33">
        <f>SUM(AC20:AC21)</f>
        <v>2202</v>
      </c>
      <c r="AD22" s="4">
        <f>SUM(AD20:AD21)</f>
        <v>21456</v>
      </c>
      <c r="AE22" s="385">
        <f>SUM(AE20:AE21)</f>
        <v>0</v>
      </c>
      <c r="AF22" s="4">
        <f>SUM(AF20:AF21)</f>
        <v>476.8</v>
      </c>
      <c r="AG22" s="40"/>
      <c r="AH22" s="33">
        <f>SUM(AH20:AH21)</f>
        <v>2544</v>
      </c>
      <c r="AI22" s="4">
        <f>SUM(AI20:AI21)</f>
        <v>25992.5</v>
      </c>
      <c r="AJ22" s="385">
        <f>SUM(AJ20:AJ21)</f>
        <v>0</v>
      </c>
      <c r="AK22" s="4">
        <f>SUM(AK20:AK21)</f>
        <v>577.61111111111109</v>
      </c>
      <c r="AL22" s="40"/>
      <c r="AM22" s="33">
        <f>SUM(AM20:AM21)</f>
        <v>2886</v>
      </c>
      <c r="AN22" s="4">
        <f>SUM(AN20:AN21)</f>
        <v>20061</v>
      </c>
      <c r="AO22" s="385">
        <f>SUM(AO20:AO21)</f>
        <v>0</v>
      </c>
      <c r="AP22" s="4">
        <f>SUM(AP20:AP21)</f>
        <v>668.69999999999993</v>
      </c>
      <c r="AQ22" s="40"/>
      <c r="AR22" s="33">
        <f>SUM(AR20:AR21)</f>
        <v>3040</v>
      </c>
      <c r="AS22" s="4">
        <f>SUM(AS20:AS21)</f>
        <v>21872.5</v>
      </c>
      <c r="AT22" s="385">
        <f>SUM(AT20:AT21)</f>
        <v>0</v>
      </c>
      <c r="AU22" s="4">
        <f>SUM(AU20:AU21)</f>
        <v>729.08333333333337</v>
      </c>
      <c r="AV22" s="40"/>
      <c r="AW22" s="33">
        <f>SUM(AW20:AW21)</f>
        <v>3208</v>
      </c>
      <c r="AX22" s="4">
        <f>SUM(AX20:AX21)</f>
        <v>22948</v>
      </c>
      <c r="AY22" s="385">
        <f>SUM(AY20:AY21)</f>
        <v>0</v>
      </c>
      <c r="AZ22" s="4">
        <f>SUM(AZ20:AZ21)</f>
        <v>764.93333333333328</v>
      </c>
      <c r="BA22" s="40"/>
      <c r="BB22" s="33">
        <f>SUM(BB20:BB21)</f>
        <v>3211</v>
      </c>
      <c r="BC22" s="4">
        <f>SUM(BC20:BC21)</f>
        <v>23261.5</v>
      </c>
      <c r="BD22" s="385">
        <f>SUM(BD20:BD21)</f>
        <v>0</v>
      </c>
      <c r="BE22" s="4">
        <f>SUM(BE20:BE21)</f>
        <v>775.38333333333333</v>
      </c>
      <c r="BF22" s="40"/>
    </row>
    <row r="23" spans="2:58" s="72" customFormat="1">
      <c r="B23" s="12"/>
      <c r="C23" s="168"/>
      <c r="D23" s="5"/>
      <c r="E23" s="6"/>
      <c r="F23" s="6"/>
      <c r="G23" s="6"/>
      <c r="H23" s="41"/>
      <c r="I23" s="32"/>
      <c r="J23" s="6"/>
      <c r="K23" s="6"/>
      <c r="L23" s="6"/>
      <c r="M23" s="37"/>
      <c r="N23" s="32"/>
      <c r="O23" s="6"/>
      <c r="P23" s="6"/>
      <c r="Q23" s="6"/>
      <c r="R23" s="37"/>
      <c r="S23" s="32"/>
      <c r="T23" s="6"/>
      <c r="U23" s="6"/>
      <c r="V23" s="6"/>
      <c r="W23" s="37"/>
      <c r="X23" s="32"/>
      <c r="Y23" s="6"/>
      <c r="Z23" s="6"/>
      <c r="AA23" s="6"/>
      <c r="AB23" s="37"/>
      <c r="AC23" s="32"/>
      <c r="AD23" s="6"/>
      <c r="AE23" s="6"/>
      <c r="AF23" s="6"/>
      <c r="AG23" s="37"/>
      <c r="AH23" s="32"/>
      <c r="AI23" s="6"/>
      <c r="AJ23" s="6"/>
      <c r="AK23" s="6"/>
      <c r="AL23" s="37"/>
      <c r="AM23" s="32"/>
      <c r="AN23" s="6"/>
      <c r="AO23" s="6"/>
      <c r="AP23" s="6"/>
      <c r="AQ23" s="37"/>
      <c r="AR23" s="32"/>
      <c r="AS23" s="6"/>
      <c r="AT23" s="6"/>
      <c r="AU23" s="6"/>
      <c r="AV23" s="37"/>
      <c r="AW23" s="32"/>
      <c r="AX23" s="6"/>
      <c r="AY23" s="6"/>
      <c r="AZ23" s="6"/>
      <c r="BA23" s="37"/>
      <c r="BB23" s="32"/>
      <c r="BC23" s="6"/>
      <c r="BD23" s="6"/>
      <c r="BE23" s="6"/>
      <c r="BF23" s="37"/>
    </row>
    <row r="24" spans="2:58" s="72" customFormat="1" ht="11.25" customHeight="1">
      <c r="B24" s="79"/>
      <c r="C24" s="79"/>
      <c r="D24" s="80"/>
      <c r="E24" s="79"/>
      <c r="F24" s="79"/>
      <c r="G24" s="79"/>
      <c r="H24" s="81"/>
      <c r="I24" s="80"/>
      <c r="J24" s="79"/>
      <c r="K24" s="79"/>
      <c r="L24" s="79"/>
      <c r="M24" s="81"/>
      <c r="N24" s="80"/>
      <c r="O24" s="79"/>
      <c r="P24" s="79"/>
      <c r="Q24" s="79"/>
      <c r="R24" s="81"/>
      <c r="S24" s="80"/>
      <c r="T24" s="79"/>
      <c r="U24" s="79"/>
      <c r="V24" s="79"/>
      <c r="W24" s="81"/>
      <c r="X24" s="80"/>
      <c r="Y24" s="79"/>
      <c r="Z24" s="79"/>
      <c r="AA24" s="79"/>
      <c r="AB24" s="81"/>
      <c r="AC24" s="80"/>
      <c r="AD24" s="79"/>
      <c r="AE24" s="79"/>
      <c r="AF24" s="79"/>
      <c r="AG24" s="81"/>
      <c r="AH24" s="80"/>
      <c r="AI24" s="79"/>
      <c r="AJ24" s="79"/>
      <c r="AK24" s="79"/>
      <c r="AL24" s="81"/>
      <c r="AM24" s="80"/>
      <c r="AN24" s="79"/>
      <c r="AO24" s="79"/>
      <c r="AP24" s="79"/>
      <c r="AQ24" s="81"/>
      <c r="AR24" s="80"/>
      <c r="AS24" s="79"/>
      <c r="AT24" s="79"/>
      <c r="AU24" s="79"/>
      <c r="AV24" s="81"/>
      <c r="AW24" s="80"/>
      <c r="AX24" s="79"/>
      <c r="AY24" s="79"/>
      <c r="AZ24" s="79"/>
      <c r="BA24" s="81"/>
      <c r="BB24" s="80"/>
      <c r="BC24" s="79"/>
      <c r="BD24" s="79"/>
      <c r="BE24" s="79"/>
      <c r="BF24" s="81"/>
    </row>
    <row r="25" spans="2:58">
      <c r="B25" s="8"/>
      <c r="C25" s="9"/>
      <c r="D25" s="6"/>
      <c r="E25" s="6"/>
      <c r="F25" s="6"/>
      <c r="G25" s="6"/>
      <c r="H25" s="41"/>
      <c r="I25" s="6"/>
      <c r="J25" s="6"/>
      <c r="K25" s="6"/>
      <c r="L25" s="6"/>
      <c r="M25" s="41"/>
      <c r="N25" s="6"/>
      <c r="O25" s="6"/>
      <c r="P25" s="6"/>
      <c r="Q25" s="6"/>
      <c r="R25" s="41"/>
      <c r="S25" s="7"/>
      <c r="T25" s="7"/>
      <c r="U25" s="7"/>
      <c r="V25" s="6"/>
      <c r="W25" s="41"/>
      <c r="X25" s="7"/>
      <c r="Y25" s="7"/>
      <c r="Z25" s="7"/>
      <c r="AA25" s="6"/>
      <c r="AB25" s="41"/>
      <c r="AC25" s="7"/>
      <c r="AD25" s="7"/>
      <c r="AE25" s="7"/>
      <c r="AF25" s="6"/>
      <c r="AG25" s="41"/>
      <c r="AH25" s="7"/>
      <c r="AI25" s="7"/>
      <c r="AJ25" s="7"/>
      <c r="AK25" s="6"/>
      <c r="AL25" s="41"/>
      <c r="AM25" s="7"/>
      <c r="AN25" s="7"/>
      <c r="AO25" s="7"/>
      <c r="AP25" s="6"/>
      <c r="AQ25" s="41"/>
      <c r="AR25" s="7"/>
      <c r="AS25" s="7"/>
      <c r="AT25" s="7"/>
      <c r="AU25" s="6"/>
      <c r="AV25" s="41"/>
      <c r="AW25" s="7"/>
      <c r="AX25" s="7"/>
      <c r="AY25" s="7"/>
      <c r="AZ25" s="6"/>
      <c r="BA25" s="41"/>
      <c r="BB25" s="7"/>
      <c r="BC25" s="7"/>
      <c r="BD25" s="7"/>
      <c r="BE25" s="6"/>
      <c r="BF25" s="41"/>
    </row>
    <row r="26" spans="2:58" ht="36.75" customHeight="1">
      <c r="B26" s="62" t="s">
        <v>65</v>
      </c>
      <c r="C26" s="63"/>
      <c r="D26" s="64"/>
      <c r="E26" s="65"/>
      <c r="F26" s="65"/>
      <c r="G26" s="65"/>
      <c r="H26" s="66"/>
      <c r="I26" s="64"/>
      <c r="J26" s="65"/>
      <c r="K26" s="65"/>
      <c r="L26" s="65"/>
      <c r="M26" s="66"/>
      <c r="N26" s="64"/>
      <c r="O26" s="65"/>
      <c r="P26" s="65"/>
      <c r="Q26" s="65"/>
      <c r="R26" s="66"/>
      <c r="S26" s="64"/>
      <c r="T26" s="65"/>
      <c r="U26" s="65"/>
      <c r="V26" s="65"/>
      <c r="W26" s="66"/>
      <c r="X26" s="64"/>
      <c r="Y26" s="65"/>
      <c r="Z26" s="65"/>
      <c r="AA26" s="65"/>
      <c r="AB26" s="66"/>
      <c r="AC26" s="64"/>
      <c r="AD26" s="65"/>
      <c r="AE26" s="65"/>
      <c r="AF26" s="65"/>
      <c r="AG26" s="66"/>
      <c r="AH26" s="64"/>
      <c r="AI26" s="65"/>
      <c r="AJ26" s="65"/>
      <c r="AK26" s="65"/>
      <c r="AL26" s="67"/>
      <c r="AM26" s="64"/>
      <c r="AN26" s="65"/>
      <c r="AO26" s="65"/>
      <c r="AP26" s="65"/>
      <c r="AQ26" s="67"/>
      <c r="AR26" s="64"/>
      <c r="AS26" s="65"/>
      <c r="AT26" s="65"/>
      <c r="AU26" s="65"/>
      <c r="AV26" s="67"/>
      <c r="AW26" s="64"/>
      <c r="AX26" s="65"/>
      <c r="AY26" s="65"/>
      <c r="AZ26" s="65"/>
      <c r="BA26" s="67"/>
      <c r="BB26" s="64"/>
      <c r="BC26" s="65"/>
      <c r="BD26" s="65"/>
      <c r="BE26" s="65"/>
      <c r="BF26" s="67"/>
    </row>
    <row r="27" spans="2:58" ht="18" customHeight="1">
      <c r="B27" s="424" t="s">
        <v>4</v>
      </c>
      <c r="C27" s="165" t="s">
        <v>5</v>
      </c>
      <c r="D27" s="61">
        <v>0</v>
      </c>
      <c r="E27" s="3">
        <v>0</v>
      </c>
      <c r="F27" s="273">
        <v>182090</v>
      </c>
      <c r="G27" s="4">
        <v>202.32222222222222</v>
      </c>
      <c r="H27" s="42"/>
      <c r="I27" s="274"/>
      <c r="J27" s="273"/>
      <c r="K27" s="273">
        <v>200884.5</v>
      </c>
      <c r="L27" s="4">
        <v>223.20500000000001</v>
      </c>
      <c r="M27" s="42"/>
      <c r="N27" s="274">
        <v>19191</v>
      </c>
      <c r="O27" s="273">
        <v>0</v>
      </c>
      <c r="P27" s="273">
        <v>210676.5</v>
      </c>
      <c r="Q27" s="4">
        <v>234.08500000000001</v>
      </c>
      <c r="R27" s="42"/>
      <c r="S27" s="274">
        <v>13964</v>
      </c>
      <c r="T27" s="273">
        <v>0</v>
      </c>
      <c r="U27" s="273">
        <v>221911</v>
      </c>
      <c r="V27" s="4">
        <v>246.56777777777779</v>
      </c>
      <c r="W27" s="42"/>
      <c r="X27" s="274">
        <v>14794</v>
      </c>
      <c r="Y27" s="274">
        <v>0</v>
      </c>
      <c r="Z27" s="274">
        <v>345067</v>
      </c>
      <c r="AA27" s="4">
        <v>383.40777777777777</v>
      </c>
      <c r="AB27" s="42"/>
      <c r="AC27" s="61">
        <v>14029</v>
      </c>
      <c r="AD27" s="3">
        <v>0</v>
      </c>
      <c r="AE27" s="3">
        <v>342384</v>
      </c>
      <c r="AF27" s="4">
        <v>380.42666666666668</v>
      </c>
      <c r="AG27" s="42"/>
      <c r="AH27" s="61">
        <v>12779</v>
      </c>
      <c r="AI27" s="3">
        <v>0</v>
      </c>
      <c r="AJ27" s="3">
        <v>329996.3</v>
      </c>
      <c r="AK27" s="4">
        <v>366.66255555555557</v>
      </c>
      <c r="AL27" s="357"/>
      <c r="AM27" s="61">
        <v>8518</v>
      </c>
      <c r="AN27" s="3">
        <v>0</v>
      </c>
      <c r="AO27" s="3">
        <v>211834.5</v>
      </c>
      <c r="AP27" s="4">
        <f>IF($B$4="quarter",SUM((AN27/45),(AO27/900)),IF($B$4="semester",SUM((AN27/30),AO27/900)))</f>
        <v>235.37166666666667</v>
      </c>
      <c r="AQ27" s="357"/>
      <c r="AR27" s="61">
        <v>6079</v>
      </c>
      <c r="AS27" s="3">
        <v>0</v>
      </c>
      <c r="AT27" s="3">
        <v>179180.4</v>
      </c>
      <c r="AU27" s="4">
        <f>IF($B$4="quarter",SUM((AS27/45),(AT27/900)),IF($B$4="semester",SUM((AS27/30),AT27/900)))</f>
        <v>199.08933333333331</v>
      </c>
      <c r="AV27" s="357"/>
      <c r="AW27" s="61">
        <v>5842</v>
      </c>
      <c r="AX27" s="3">
        <v>0</v>
      </c>
      <c r="AY27" s="3">
        <v>211395</v>
      </c>
      <c r="AZ27" s="4">
        <f>IF($B$4="quarter",SUM((AX27/45),(AY27/900)),IF($B$4="semester",SUM((AX27/30),AY27/900)))</f>
        <v>234.88333333333333</v>
      </c>
      <c r="BA27" s="357"/>
      <c r="BB27" s="31">
        <v>6005</v>
      </c>
      <c r="BC27" s="2">
        <v>0</v>
      </c>
      <c r="BD27" s="2">
        <v>205874.25</v>
      </c>
      <c r="BE27" s="4">
        <f>IF($B$4="quarter",SUM((BC27/45),(BD27/900)),IF($B$4="semester",SUM((BC27/30),BD27/900)))</f>
        <v>228.74916666666667</v>
      </c>
      <c r="BF27" s="357"/>
    </row>
    <row r="28" spans="2:58" ht="18" customHeight="1">
      <c r="B28" s="425"/>
      <c r="C28" s="34" t="s">
        <v>6</v>
      </c>
      <c r="D28" s="61">
        <v>0</v>
      </c>
      <c r="E28" s="3">
        <v>0</v>
      </c>
      <c r="F28" s="3">
        <v>122159</v>
      </c>
      <c r="G28" s="4">
        <v>135.73222222222222</v>
      </c>
      <c r="H28" s="42"/>
      <c r="I28" s="274">
        <v>0</v>
      </c>
      <c r="J28" s="273">
        <v>0</v>
      </c>
      <c r="K28" s="273">
        <v>125425.5</v>
      </c>
      <c r="L28" s="4">
        <v>139.36166666666668</v>
      </c>
      <c r="M28" s="42"/>
      <c r="N28" s="274">
        <v>8504</v>
      </c>
      <c r="O28" s="273">
        <v>0</v>
      </c>
      <c r="P28" s="273">
        <v>132309</v>
      </c>
      <c r="Q28" s="4">
        <v>147.01</v>
      </c>
      <c r="R28" s="42"/>
      <c r="S28" s="274">
        <v>7848</v>
      </c>
      <c r="T28" s="273">
        <v>0</v>
      </c>
      <c r="U28" s="273">
        <v>124086.5</v>
      </c>
      <c r="V28" s="4">
        <v>137.8738888888889</v>
      </c>
      <c r="W28" s="42"/>
      <c r="X28" s="274">
        <v>289</v>
      </c>
      <c r="Y28" s="274">
        <v>0</v>
      </c>
      <c r="Z28" s="274">
        <v>3767.5</v>
      </c>
      <c r="AA28" s="4">
        <v>4.1861111111111109</v>
      </c>
      <c r="AB28" s="42"/>
      <c r="AC28" s="61">
        <v>342</v>
      </c>
      <c r="AD28" s="3">
        <v>0</v>
      </c>
      <c r="AE28" s="3">
        <v>4310.5</v>
      </c>
      <c r="AF28" s="4">
        <v>4.7894444444444444</v>
      </c>
      <c r="AG28" s="42"/>
      <c r="AH28" s="61">
        <v>192</v>
      </c>
      <c r="AI28" s="3">
        <v>0</v>
      </c>
      <c r="AJ28" s="3">
        <v>2122</v>
      </c>
      <c r="AK28" s="4">
        <v>2.3577777777777778</v>
      </c>
      <c r="AL28" s="357"/>
      <c r="AM28" s="61">
        <v>368</v>
      </c>
      <c r="AN28" s="3">
        <v>0</v>
      </c>
      <c r="AO28" s="3">
        <v>15730</v>
      </c>
      <c r="AP28" s="4">
        <f>IF($B$4="quarter",SUM((AN28/45),(AO28/900)),IF($B$4="semester",SUM((AN28/30),AO28/900)))</f>
        <v>17.477777777777778</v>
      </c>
      <c r="AQ28" s="357"/>
      <c r="AR28" s="61">
        <v>326</v>
      </c>
      <c r="AS28" s="3">
        <v>0</v>
      </c>
      <c r="AT28" s="3">
        <v>17413.8</v>
      </c>
      <c r="AU28" s="4">
        <f>IF($B$4="quarter",SUM((AS28/45),(AT28/900)),IF($B$4="semester",SUM((AS28/30),AT28/900)))</f>
        <v>19.348666666666666</v>
      </c>
      <c r="AV28" s="357"/>
      <c r="AW28" s="61">
        <v>0</v>
      </c>
      <c r="AX28" s="3">
        <v>0</v>
      </c>
      <c r="AY28" s="3">
        <v>0</v>
      </c>
      <c r="AZ28" s="4">
        <f>IF($B$4="quarter",SUM((AX28/45),(AY28/900)),IF($B$4="semester",SUM((AX28/30),AY28/900)))</f>
        <v>0</v>
      </c>
      <c r="BA28" s="357"/>
      <c r="BB28" s="31">
        <v>319</v>
      </c>
      <c r="BC28" s="2">
        <v>0</v>
      </c>
      <c r="BD28" s="2">
        <v>10426.5</v>
      </c>
      <c r="BE28" s="4">
        <f>IF($B$4="quarter",SUM((BC28/45),(BD28/900)),IF($B$4="semester",SUM((BC28/30),BD28/900)))</f>
        <v>11.585000000000001</v>
      </c>
      <c r="BF28" s="357"/>
    </row>
    <row r="29" spans="2:58" ht="18" customHeight="1">
      <c r="B29" s="426"/>
      <c r="C29" s="35" t="s">
        <v>75</v>
      </c>
      <c r="D29" s="33">
        <f t="shared" ref="D29:AF29" si="4">SUM(D27:D28)</f>
        <v>0</v>
      </c>
      <c r="E29" s="4">
        <f t="shared" si="4"/>
        <v>0</v>
      </c>
      <c r="F29" s="4">
        <f t="shared" si="4"/>
        <v>304249</v>
      </c>
      <c r="G29" s="4">
        <f t="shared" si="4"/>
        <v>338.05444444444447</v>
      </c>
      <c r="H29" s="42"/>
      <c r="I29" s="33">
        <f t="shared" si="4"/>
        <v>0</v>
      </c>
      <c r="J29" s="4">
        <f t="shared" si="4"/>
        <v>0</v>
      </c>
      <c r="K29" s="4">
        <f t="shared" si="4"/>
        <v>326310</v>
      </c>
      <c r="L29" s="4">
        <f t="shared" si="4"/>
        <v>362.56666666666672</v>
      </c>
      <c r="M29" s="42"/>
      <c r="N29" s="33">
        <f t="shared" si="4"/>
        <v>27695</v>
      </c>
      <c r="O29" s="4">
        <f t="shared" si="4"/>
        <v>0</v>
      </c>
      <c r="P29" s="4">
        <f t="shared" si="4"/>
        <v>342985.5</v>
      </c>
      <c r="Q29" s="4">
        <f t="shared" si="4"/>
        <v>381.09500000000003</v>
      </c>
      <c r="R29" s="42"/>
      <c r="S29" s="33">
        <f t="shared" si="4"/>
        <v>21812</v>
      </c>
      <c r="T29" s="4">
        <f t="shared" si="4"/>
        <v>0</v>
      </c>
      <c r="U29" s="4">
        <f t="shared" si="4"/>
        <v>345997.5</v>
      </c>
      <c r="V29" s="4">
        <f t="shared" si="4"/>
        <v>384.44166666666672</v>
      </c>
      <c r="W29" s="42"/>
      <c r="X29" s="33">
        <f t="shared" si="4"/>
        <v>15083</v>
      </c>
      <c r="Y29" s="4">
        <f t="shared" si="4"/>
        <v>0</v>
      </c>
      <c r="Z29" s="4">
        <f t="shared" si="4"/>
        <v>348834.5</v>
      </c>
      <c r="AA29" s="4">
        <f t="shared" si="4"/>
        <v>387.5938888888889</v>
      </c>
      <c r="AB29" s="42"/>
      <c r="AC29" s="33">
        <f t="shared" si="4"/>
        <v>14371</v>
      </c>
      <c r="AD29" s="4">
        <f t="shared" si="4"/>
        <v>0</v>
      </c>
      <c r="AE29" s="4">
        <f t="shared" si="4"/>
        <v>346694.5</v>
      </c>
      <c r="AF29" s="86">
        <f t="shared" si="4"/>
        <v>385.2161111111111</v>
      </c>
      <c r="AG29" s="42"/>
      <c r="AH29" s="33">
        <f t="shared" ref="AH29:AQ29" si="5">SUM(AH27:AH28)</f>
        <v>12971</v>
      </c>
      <c r="AI29" s="4">
        <f t="shared" si="5"/>
        <v>0</v>
      </c>
      <c r="AJ29" s="4">
        <f t="shared" si="5"/>
        <v>332118.3</v>
      </c>
      <c r="AK29" s="4">
        <f t="shared" si="5"/>
        <v>369.02033333333333</v>
      </c>
      <c r="AL29" s="358">
        <f t="shared" si="5"/>
        <v>0</v>
      </c>
      <c r="AM29" s="33">
        <f t="shared" si="5"/>
        <v>8886</v>
      </c>
      <c r="AN29" s="4">
        <f t="shared" si="5"/>
        <v>0</v>
      </c>
      <c r="AO29" s="4">
        <f t="shared" si="5"/>
        <v>227564.5</v>
      </c>
      <c r="AP29" s="4">
        <f t="shared" si="5"/>
        <v>252.84944444444446</v>
      </c>
      <c r="AQ29" s="358">
        <f t="shared" si="5"/>
        <v>0</v>
      </c>
      <c r="AR29" s="33">
        <f t="shared" ref="AR29:BF29" si="6">SUM(AR27:AR28)</f>
        <v>6405</v>
      </c>
      <c r="AS29" s="4">
        <f t="shared" si="6"/>
        <v>0</v>
      </c>
      <c r="AT29" s="4">
        <f t="shared" si="6"/>
        <v>196594.19999999998</v>
      </c>
      <c r="AU29" s="4">
        <f t="shared" si="6"/>
        <v>218.43799999999999</v>
      </c>
      <c r="AV29" s="358">
        <f t="shared" si="6"/>
        <v>0</v>
      </c>
      <c r="AW29" s="33">
        <f t="shared" si="6"/>
        <v>5842</v>
      </c>
      <c r="AX29" s="4">
        <f t="shared" si="6"/>
        <v>0</v>
      </c>
      <c r="AY29" s="4">
        <f t="shared" si="6"/>
        <v>211395</v>
      </c>
      <c r="AZ29" s="4">
        <f t="shared" si="6"/>
        <v>234.88333333333333</v>
      </c>
      <c r="BA29" s="358">
        <f t="shared" si="6"/>
        <v>0</v>
      </c>
      <c r="BB29" s="33">
        <f t="shared" si="6"/>
        <v>6324</v>
      </c>
      <c r="BC29" s="4">
        <f t="shared" si="6"/>
        <v>0</v>
      </c>
      <c r="BD29" s="4">
        <f t="shared" si="6"/>
        <v>216300.75</v>
      </c>
      <c r="BE29" s="4">
        <f t="shared" si="6"/>
        <v>240.33416666666668</v>
      </c>
      <c r="BF29" s="358">
        <f t="shared" si="6"/>
        <v>0</v>
      </c>
    </row>
    <row r="30" spans="2:58" ht="15">
      <c r="AM30" s="82"/>
      <c r="AR30" s="82"/>
      <c r="AW30" s="82"/>
      <c r="BB30" s="82"/>
    </row>
    <row r="31" spans="2:58" s="82" customFormat="1" ht="15">
      <c r="B31" s="85"/>
      <c r="C31" s="85"/>
      <c r="D31" s="82" t="str">
        <f>D2&amp;" COMMENTS"</f>
        <v>2012-13 COMMENTS</v>
      </c>
      <c r="H31" s="83"/>
      <c r="I31" s="82" t="str">
        <f>I2&amp;" COMMENTS"</f>
        <v>2013-14 COMMENTS</v>
      </c>
      <c r="M31" s="83"/>
      <c r="N31" s="82" t="str">
        <f>N2&amp;" COMMENTS"</f>
        <v>2014-15 COMMENTS</v>
      </c>
      <c r="R31" s="83"/>
      <c r="S31" s="82" t="str">
        <f>S2&amp;" COMMENTS"</f>
        <v>2015-16 COMMENTS</v>
      </c>
      <c r="W31" s="83"/>
      <c r="X31" s="82" t="str">
        <f>X2&amp;" COMMENTS"</f>
        <v>2016-17 COMMENTS</v>
      </c>
      <c r="AB31" s="83"/>
      <c r="AC31" s="82" t="str">
        <f>AC2&amp;" COMMENTS"</f>
        <v>2017-18 COMMENTS</v>
      </c>
      <c r="AG31" s="83"/>
      <c r="AH31" s="82" t="str">
        <f>AH2&amp;" COMMENTS"</f>
        <v>2018-19 COMMENTS</v>
      </c>
      <c r="AL31" s="83"/>
      <c r="AM31" s="82" t="str">
        <f>AM2&amp;" COMMENTS"</f>
        <v>2019-20 COMMENTS</v>
      </c>
      <c r="AQ31" s="83"/>
      <c r="AR31" s="82" t="str">
        <f>AR2&amp;" COMMENTS"</f>
        <v>2020-21 COMMENTS</v>
      </c>
      <c r="AV31" s="83"/>
      <c r="AW31" s="82" t="str">
        <f>AW2&amp;" COMMENTS"</f>
        <v>2021-22 COMMENTS</v>
      </c>
      <c r="BA31" s="83"/>
      <c r="BB31" s="82" t="str">
        <f>BB2&amp;" COMMENTS"</f>
        <v>2022-23 COMMENTS</v>
      </c>
      <c r="BF31" s="83"/>
    </row>
    <row r="32" spans="2:58" ht="218.25" customHeight="1">
      <c r="D32" s="457"/>
      <c r="E32" s="458"/>
      <c r="F32" s="458"/>
      <c r="G32" s="458"/>
      <c r="H32" s="459"/>
      <c r="I32" s="454"/>
      <c r="J32" s="455"/>
      <c r="K32" s="455"/>
      <c r="L32" s="455"/>
      <c r="M32" s="456"/>
      <c r="N32" s="454"/>
      <c r="O32" s="455"/>
      <c r="P32" s="455"/>
      <c r="Q32" s="455"/>
      <c r="R32" s="456"/>
      <c r="S32" s="454"/>
      <c r="T32" s="455"/>
      <c r="U32" s="455"/>
      <c r="V32" s="455"/>
      <c r="W32" s="456"/>
      <c r="X32" s="454"/>
      <c r="Y32" s="455"/>
      <c r="Z32" s="455"/>
      <c r="AA32" s="455"/>
      <c r="AB32" s="456"/>
      <c r="AC32" s="454"/>
      <c r="AD32" s="455"/>
      <c r="AE32" s="455"/>
      <c r="AF32" s="455"/>
      <c r="AG32" s="456"/>
      <c r="AH32" s="460"/>
      <c r="AI32" s="461"/>
      <c r="AJ32" s="461"/>
      <c r="AK32" s="461"/>
      <c r="AL32" s="462"/>
      <c r="AM32" s="460"/>
      <c r="AN32" s="461"/>
      <c r="AO32" s="461"/>
      <c r="AP32" s="461"/>
      <c r="AQ32" s="462"/>
      <c r="AR32" s="460"/>
      <c r="AS32" s="461"/>
      <c r="AT32" s="461"/>
      <c r="AU32" s="461"/>
      <c r="AV32" s="462"/>
      <c r="AW32" s="460"/>
      <c r="AX32" s="461"/>
      <c r="AY32" s="461"/>
      <c r="AZ32" s="461"/>
      <c r="BA32" s="462"/>
      <c r="BB32" s="463" t="s">
        <v>182</v>
      </c>
      <c r="BC32" s="464"/>
      <c r="BD32" s="464"/>
      <c r="BE32" s="464"/>
      <c r="BF32" s="465"/>
    </row>
    <row r="36" spans="16:16">
      <c r="P36" s="198"/>
    </row>
  </sheetData>
  <sheetProtection formatColumns="0"/>
  <mergeCells count="82">
    <mergeCell ref="BB32:BF32"/>
    <mergeCell ref="BB2:BF2"/>
    <mergeCell ref="BB3:BB5"/>
    <mergeCell ref="BC3:BC5"/>
    <mergeCell ref="BD3:BD5"/>
    <mergeCell ref="BE3:BE5"/>
    <mergeCell ref="BF3:BF5"/>
    <mergeCell ref="AR32:AV32"/>
    <mergeCell ref="AW2:BA2"/>
    <mergeCell ref="AW3:AW5"/>
    <mergeCell ref="AX3:AX5"/>
    <mergeCell ref="AY3:AY5"/>
    <mergeCell ref="AZ3:AZ5"/>
    <mergeCell ref="BA3:BA5"/>
    <mergeCell ref="AW32:BA32"/>
    <mergeCell ref="AR2:AV2"/>
    <mergeCell ref="AR3:AR5"/>
    <mergeCell ref="AS3:AS5"/>
    <mergeCell ref="AT3:AT5"/>
    <mergeCell ref="AU3:AU5"/>
    <mergeCell ref="AV3:AV5"/>
    <mergeCell ref="AH32:AL32"/>
    <mergeCell ref="AM2:AQ2"/>
    <mergeCell ref="AM3:AM5"/>
    <mergeCell ref="AN3:AN5"/>
    <mergeCell ref="AO3:AO5"/>
    <mergeCell ref="AP3:AP5"/>
    <mergeCell ref="AQ3:AQ5"/>
    <mergeCell ref="AM32:AQ32"/>
    <mergeCell ref="AH2:AL2"/>
    <mergeCell ref="AH3:AH5"/>
    <mergeCell ref="AI3:AI5"/>
    <mergeCell ref="AJ3:AJ5"/>
    <mergeCell ref="AK3:AK5"/>
    <mergeCell ref="AL3:AL5"/>
    <mergeCell ref="S32:W32"/>
    <mergeCell ref="X32:AB32"/>
    <mergeCell ref="AC32:AG32"/>
    <mergeCell ref="B27:B29"/>
    <mergeCell ref="D32:H32"/>
    <mergeCell ref="I32:M32"/>
    <mergeCell ref="N32:R32"/>
    <mergeCell ref="AD3:AD5"/>
    <mergeCell ref="AE3:AE5"/>
    <mergeCell ref="AF3:AF5"/>
    <mergeCell ref="AG3:AG5"/>
    <mergeCell ref="S2:W2"/>
    <mergeCell ref="S3:S5"/>
    <mergeCell ref="T3:T5"/>
    <mergeCell ref="V3:V5"/>
    <mergeCell ref="X2:AB2"/>
    <mergeCell ref="X3:X5"/>
    <mergeCell ref="Y3:Y5"/>
    <mergeCell ref="AA3:AA5"/>
    <mergeCell ref="AB3:AB5"/>
    <mergeCell ref="Z3:Z5"/>
    <mergeCell ref="AC2:AG2"/>
    <mergeCell ref="AC3:AC5"/>
    <mergeCell ref="N2:R2"/>
    <mergeCell ref="I2:M2"/>
    <mergeCell ref="D2:H2"/>
    <mergeCell ref="D3:D5"/>
    <mergeCell ref="E3:E5"/>
    <mergeCell ref="G3:G5"/>
    <mergeCell ref="I3:I5"/>
    <mergeCell ref="H3:H5"/>
    <mergeCell ref="R3:R5"/>
    <mergeCell ref="M3:M5"/>
    <mergeCell ref="W3:W5"/>
    <mergeCell ref="B20:B22"/>
    <mergeCell ref="F3:F5"/>
    <mergeCell ref="K3:K5"/>
    <mergeCell ref="P3:P5"/>
    <mergeCell ref="U3:U5"/>
    <mergeCell ref="B7:B9"/>
    <mergeCell ref="B16:B18"/>
    <mergeCell ref="B15:C15"/>
    <mergeCell ref="J3:J5"/>
    <mergeCell ref="L3:L5"/>
    <mergeCell ref="N3:N5"/>
    <mergeCell ref="O3:O5"/>
    <mergeCell ref="Q3:Q5"/>
  </mergeCells>
  <dataValidations count="2">
    <dataValidation type="list" allowBlank="1" showInputMessage="1" showErrorMessage="1" sqref="B4" xr:uid="{00000000-0002-0000-0000-000000000000}">
      <formula1>"Semester,Quarter"</formula1>
    </dataValidation>
    <dataValidation type="decimal" operator="greaterThanOrEqual" allowBlank="1" showInputMessage="1" showErrorMessage="1" errorTitle="Data Type Error" error="Value must be a number greater than or equal to 0." sqref="N7:P8 I7:K8 S27:U28 D7:F8 F27 S16:U17 I27:K28 N27:P28 D16:F16 X7:Z8 I16:K17 N16:P17 N20:O20 S20:T20 S7:U8 X27:Z28 X16:Z17 X20:Z21" xr:uid="{00000000-0002-0000-0000-000001000000}">
      <formula1>0</formula1>
    </dataValidation>
  </dataValidations>
  <pageMargins left="0.3" right="0.3" top="0.75" bottom="0.3" header="0.3" footer="0.25"/>
  <pageSetup scale="41" orientation="landscape" r:id="rId1"/>
  <headerFooter>
    <oddHeader>&amp;C&amp;"-,Bold"&amp;22Southeast Community College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M46"/>
  <sheetViews>
    <sheetView zoomScaleNormal="100" workbookViewId="0">
      <pane xSplit="3" ySplit="3" topLeftCell="S4" activePane="bottomRight" state="frozen"/>
      <selection pane="topRight" activeCell="D1" sqref="D1"/>
      <selection pane="bottomLeft" activeCell="A4" sqref="A4"/>
      <selection pane="bottomRight" activeCell="U14" sqref="U14"/>
    </sheetView>
  </sheetViews>
  <sheetFormatPr defaultColWidth="21.28515625" defaultRowHeight="15"/>
  <cols>
    <col min="1" max="1" width="1.5703125" style="13" customWidth="1"/>
    <col min="2" max="2" width="52.85546875" style="13" customWidth="1"/>
    <col min="3" max="3" width="16.28515625" style="13" customWidth="1"/>
    <col min="4" max="4" width="17" style="21" customWidth="1"/>
    <col min="5" max="5" width="14.28515625" style="13" hidden="1" customWidth="1"/>
    <col min="6" max="6" width="10.28515625" style="13" hidden="1" customWidth="1"/>
    <col min="7" max="7" width="14.28515625" style="13" hidden="1" customWidth="1"/>
    <col min="8" max="8" width="10.28515625" style="13" hidden="1" customWidth="1"/>
    <col min="9" max="9" width="14.42578125" style="13" hidden="1" customWidth="1"/>
    <col min="10" max="10" width="10.28515625" style="13" hidden="1" customWidth="1"/>
    <col min="11" max="11" width="14.42578125" style="13" hidden="1" customWidth="1"/>
    <col min="12" max="12" width="10.28515625" style="13" hidden="1" customWidth="1"/>
    <col min="13" max="13" width="14.42578125" style="13" hidden="1" customWidth="1"/>
    <col min="14" max="14" width="10.28515625" style="13" hidden="1" customWidth="1"/>
    <col min="15" max="15" width="14.42578125" style="13" hidden="1" customWidth="1"/>
    <col min="16" max="16" width="10.28515625" style="13" hidden="1" customWidth="1"/>
    <col min="17" max="17" width="14.42578125" style="13" hidden="1" customWidth="1"/>
    <col min="18" max="18" width="10.28515625" style="13" hidden="1" customWidth="1"/>
    <col min="19" max="19" width="14.42578125" style="13" customWidth="1"/>
    <col min="20" max="20" width="10.28515625" style="13" customWidth="1"/>
    <col min="21" max="21" width="14.42578125" style="13" customWidth="1"/>
    <col min="22" max="22" width="10.28515625" style="13" customWidth="1"/>
    <col min="23" max="23" width="14.42578125" style="13" customWidth="1"/>
    <col min="24" max="24" width="10.28515625" style="13" customWidth="1"/>
    <col min="25" max="25" width="14.42578125" style="13" customWidth="1"/>
    <col min="26" max="26" width="10.28515625" style="13" customWidth="1"/>
    <col min="27" max="27" width="1.7109375" style="13" customWidth="1"/>
    <col min="28" max="34" width="16" style="13" hidden="1" customWidth="1"/>
    <col min="35" max="35" width="16" style="13" customWidth="1"/>
    <col min="36" max="36" width="14.85546875" style="13" customWidth="1"/>
    <col min="37" max="37" width="17" style="13" customWidth="1"/>
    <col min="38" max="38" width="1.5703125" style="13" customWidth="1"/>
    <col min="39" max="16384" width="21.28515625" style="13"/>
  </cols>
  <sheetData>
    <row r="1" spans="2:39" s="244" customFormat="1" ht="15.75" customHeight="1" thickBot="1">
      <c r="C1" s="245"/>
      <c r="D1" s="246"/>
      <c r="E1" s="466" t="s">
        <v>13</v>
      </c>
      <c r="F1" s="467"/>
      <c r="G1" s="467"/>
      <c r="H1" s="467"/>
      <c r="I1" s="467"/>
      <c r="J1" s="467"/>
      <c r="K1" s="467"/>
      <c r="L1" s="467"/>
      <c r="M1" s="467"/>
      <c r="N1" s="467"/>
      <c r="O1" s="467"/>
      <c r="P1" s="467"/>
      <c r="Q1" s="467"/>
      <c r="R1" s="467"/>
      <c r="S1" s="467"/>
      <c r="T1" s="467"/>
      <c r="U1" s="467"/>
      <c r="V1" s="467"/>
      <c r="W1" s="467"/>
      <c r="X1" s="468"/>
      <c r="Y1" s="411"/>
      <c r="Z1" s="411"/>
      <c r="AA1" s="54"/>
      <c r="AB1" s="466" t="s">
        <v>14</v>
      </c>
      <c r="AC1" s="467"/>
      <c r="AD1" s="467"/>
      <c r="AE1" s="467"/>
      <c r="AF1" s="467"/>
      <c r="AG1" s="467"/>
      <c r="AH1" s="467"/>
      <c r="AI1" s="467"/>
      <c r="AJ1" s="467"/>
      <c r="AK1" s="468"/>
      <c r="AL1" s="247"/>
    </row>
    <row r="2" spans="2:39" s="244" customFormat="1" ht="15.75" thickBot="1">
      <c r="D2" s="248"/>
      <c r="E2" s="469" t="s">
        <v>70</v>
      </c>
      <c r="F2" s="470"/>
      <c r="G2" s="471" t="s">
        <v>71</v>
      </c>
      <c r="H2" s="472"/>
      <c r="I2" s="473" t="s">
        <v>72</v>
      </c>
      <c r="J2" s="474"/>
      <c r="K2" s="475" t="s">
        <v>69</v>
      </c>
      <c r="L2" s="476"/>
      <c r="M2" s="477" t="s">
        <v>68</v>
      </c>
      <c r="N2" s="478"/>
      <c r="O2" s="479" t="s">
        <v>73</v>
      </c>
      <c r="P2" s="480"/>
      <c r="Q2" s="469" t="s">
        <v>74</v>
      </c>
      <c r="R2" s="470"/>
      <c r="S2" s="471" t="s">
        <v>76</v>
      </c>
      <c r="T2" s="472"/>
      <c r="U2" s="473" t="s">
        <v>77</v>
      </c>
      <c r="V2" s="474"/>
      <c r="W2" s="475" t="s">
        <v>78</v>
      </c>
      <c r="X2" s="476"/>
      <c r="Y2" s="481" t="s">
        <v>176</v>
      </c>
      <c r="Z2" s="482"/>
      <c r="AA2" s="249"/>
      <c r="AB2" s="250"/>
      <c r="AC2" s="250"/>
      <c r="AD2" s="251"/>
      <c r="AE2" s="251"/>
      <c r="AF2" s="251"/>
      <c r="AG2" s="251"/>
      <c r="AH2" s="251"/>
      <c r="AI2" s="251"/>
      <c r="AJ2" s="251"/>
      <c r="AK2" s="252"/>
      <c r="AL2" s="253"/>
      <c r="AM2" s="254"/>
    </row>
    <row r="3" spans="2:39" s="255" customFormat="1" ht="26.25" thickBot="1">
      <c r="B3" s="256" t="s">
        <v>15</v>
      </c>
      <c r="C3" s="257" t="s">
        <v>16</v>
      </c>
      <c r="D3" s="258" t="s">
        <v>17</v>
      </c>
      <c r="E3" s="259" t="s">
        <v>18</v>
      </c>
      <c r="F3" s="257" t="s">
        <v>19</v>
      </c>
      <c r="G3" s="257" t="s">
        <v>18</v>
      </c>
      <c r="H3" s="257" t="s">
        <v>19</v>
      </c>
      <c r="I3" s="257" t="s">
        <v>18</v>
      </c>
      <c r="J3" s="257" t="s">
        <v>19</v>
      </c>
      <c r="K3" s="257" t="s">
        <v>18</v>
      </c>
      <c r="L3" s="257" t="s">
        <v>19</v>
      </c>
      <c r="M3" s="257" t="s">
        <v>18</v>
      </c>
      <c r="N3" s="257" t="s">
        <v>19</v>
      </c>
      <c r="O3" s="257" t="s">
        <v>18</v>
      </c>
      <c r="P3" s="257" t="s">
        <v>19</v>
      </c>
      <c r="Q3" s="257" t="s">
        <v>18</v>
      </c>
      <c r="R3" s="257" t="s">
        <v>19</v>
      </c>
      <c r="S3" s="257" t="s">
        <v>18</v>
      </c>
      <c r="T3" s="257" t="s">
        <v>19</v>
      </c>
      <c r="U3" s="257" t="s">
        <v>18</v>
      </c>
      <c r="V3" s="257" t="s">
        <v>19</v>
      </c>
      <c r="W3" s="257" t="s">
        <v>18</v>
      </c>
      <c r="X3" s="258" t="s">
        <v>19</v>
      </c>
      <c r="Y3" s="257" t="s">
        <v>18</v>
      </c>
      <c r="Z3" s="258" t="s">
        <v>19</v>
      </c>
      <c r="AA3" s="260"/>
      <c r="AB3" s="261" t="s">
        <v>70</v>
      </c>
      <c r="AC3" s="262" t="s">
        <v>71</v>
      </c>
      <c r="AD3" s="263" t="s">
        <v>72</v>
      </c>
      <c r="AE3" s="264" t="s">
        <v>69</v>
      </c>
      <c r="AF3" s="265" t="s">
        <v>68</v>
      </c>
      <c r="AG3" s="266" t="s">
        <v>73</v>
      </c>
      <c r="AH3" s="261" t="s">
        <v>74</v>
      </c>
      <c r="AI3" s="262" t="s">
        <v>76</v>
      </c>
      <c r="AJ3" s="263" t="s">
        <v>77</v>
      </c>
      <c r="AK3" s="264" t="s">
        <v>78</v>
      </c>
      <c r="AL3" s="267"/>
      <c r="AM3" s="267"/>
    </row>
    <row r="4" spans="2:39" s="1" customFormat="1" ht="19.5" customHeight="1">
      <c r="B4" s="47" t="s">
        <v>20</v>
      </c>
      <c r="C4" s="14"/>
      <c r="D4" s="22"/>
      <c r="E4" s="48"/>
      <c r="F4" s="49"/>
      <c r="G4" s="116"/>
      <c r="H4" s="51"/>
      <c r="I4" s="48"/>
      <c r="J4" s="49"/>
      <c r="K4" s="116"/>
      <c r="L4" s="51"/>
      <c r="M4" s="50"/>
      <c r="N4" s="51"/>
      <c r="O4" s="50"/>
      <c r="P4" s="51"/>
      <c r="Q4" s="50"/>
      <c r="R4" s="51"/>
      <c r="S4" s="50"/>
      <c r="T4" s="51"/>
      <c r="U4" s="50"/>
      <c r="V4" s="51"/>
      <c r="W4" s="50"/>
      <c r="X4" s="51"/>
      <c r="Y4" s="50"/>
      <c r="Z4" s="51"/>
      <c r="AA4" s="14"/>
      <c r="AB4" s="48"/>
      <c r="AC4" s="50"/>
      <c r="AD4" s="55"/>
      <c r="AE4" s="52"/>
      <c r="AF4" s="52"/>
      <c r="AG4" s="52"/>
      <c r="AH4" s="52"/>
      <c r="AI4" s="52"/>
      <c r="AJ4" s="52"/>
      <c r="AK4" s="52"/>
    </row>
    <row r="5" spans="2:39" s="1" customFormat="1">
      <c r="B5" s="348" t="s">
        <v>113</v>
      </c>
      <c r="C5" s="110" t="s">
        <v>115</v>
      </c>
      <c r="D5" s="110"/>
      <c r="E5" s="359"/>
      <c r="F5" s="110"/>
      <c r="G5" s="359">
        <v>0</v>
      </c>
      <c r="H5" s="110" t="s">
        <v>110</v>
      </c>
      <c r="I5" s="359">
        <v>0</v>
      </c>
      <c r="J5" s="110" t="s">
        <v>110</v>
      </c>
      <c r="K5" s="359">
        <v>0</v>
      </c>
      <c r="L5" s="110" t="s">
        <v>110</v>
      </c>
      <c r="M5" s="359">
        <v>0</v>
      </c>
      <c r="N5" s="110" t="s">
        <v>110</v>
      </c>
      <c r="O5" s="359">
        <v>0</v>
      </c>
      <c r="P5" s="110" t="s">
        <v>110</v>
      </c>
      <c r="Q5" s="359">
        <v>0</v>
      </c>
      <c r="R5" s="110" t="s">
        <v>110</v>
      </c>
      <c r="S5" s="361"/>
      <c r="T5" s="110"/>
      <c r="U5" s="361"/>
      <c r="V5" s="110"/>
      <c r="W5" s="361"/>
      <c r="X5" s="110"/>
      <c r="Y5" s="360"/>
      <c r="Z5" s="25"/>
      <c r="AA5" s="112"/>
      <c r="AB5" s="280">
        <v>151674.59</v>
      </c>
      <c r="AC5" s="280">
        <v>109730.46</v>
      </c>
      <c r="AD5" s="280">
        <v>91609.32</v>
      </c>
      <c r="AE5" s="280">
        <v>119329.09</v>
      </c>
      <c r="AF5" s="87">
        <v>54505</v>
      </c>
      <c r="AG5" s="87">
        <v>66852</v>
      </c>
      <c r="AH5" s="87">
        <v>28920</v>
      </c>
      <c r="AI5" s="87">
        <v>1045</v>
      </c>
      <c r="AJ5" s="87">
        <v>0</v>
      </c>
      <c r="AK5" s="44"/>
    </row>
    <row r="6" spans="2:39" s="1" customFormat="1">
      <c r="B6" s="348" t="s">
        <v>114</v>
      </c>
      <c r="C6" s="110" t="s">
        <v>79</v>
      </c>
      <c r="D6" s="110">
        <v>819</v>
      </c>
      <c r="E6" s="359">
        <v>1.25</v>
      </c>
      <c r="F6" s="110" t="s">
        <v>116</v>
      </c>
      <c r="G6" s="359">
        <v>1.25</v>
      </c>
      <c r="H6" s="110" t="s">
        <v>116</v>
      </c>
      <c r="I6" s="359">
        <v>1.25</v>
      </c>
      <c r="J6" s="110" t="s">
        <v>116</v>
      </c>
      <c r="K6" s="359">
        <v>1.5</v>
      </c>
      <c r="L6" s="110" t="s">
        <v>116</v>
      </c>
      <c r="M6" s="359">
        <v>2</v>
      </c>
      <c r="N6" s="110" t="s">
        <v>116</v>
      </c>
      <c r="O6" s="359">
        <v>2</v>
      </c>
      <c r="P6" s="110" t="s">
        <v>116</v>
      </c>
      <c r="Q6" s="359">
        <v>3</v>
      </c>
      <c r="R6" s="110" t="s">
        <v>156</v>
      </c>
      <c r="S6" s="359">
        <v>3</v>
      </c>
      <c r="T6" s="110" t="s">
        <v>156</v>
      </c>
      <c r="U6" s="359">
        <v>3</v>
      </c>
      <c r="V6" s="110" t="s">
        <v>156</v>
      </c>
      <c r="W6" s="359">
        <v>3</v>
      </c>
      <c r="X6" s="110" t="s">
        <v>156</v>
      </c>
      <c r="Y6" s="368">
        <v>3</v>
      </c>
      <c r="Z6" s="25" t="s">
        <v>156</v>
      </c>
      <c r="AA6" s="112"/>
      <c r="AB6" s="369">
        <v>470186</v>
      </c>
      <c r="AC6" s="369">
        <v>441937</v>
      </c>
      <c r="AD6" s="369">
        <v>413969.2</v>
      </c>
      <c r="AE6" s="369">
        <v>488971.56</v>
      </c>
      <c r="AF6" s="369">
        <v>630487</v>
      </c>
      <c r="AG6" s="369">
        <v>611994</v>
      </c>
      <c r="AH6" s="369">
        <v>543695</v>
      </c>
      <c r="AI6" s="369">
        <v>485123</v>
      </c>
      <c r="AJ6" s="369">
        <v>413526</v>
      </c>
      <c r="AK6" s="370">
        <v>464321.41</v>
      </c>
    </row>
    <row r="7" spans="2:39" s="1" customFormat="1">
      <c r="B7" s="348" t="s">
        <v>151</v>
      </c>
      <c r="C7" s="110" t="s">
        <v>79</v>
      </c>
      <c r="D7" s="25"/>
      <c r="E7" s="359"/>
      <c r="F7" s="110"/>
      <c r="G7" s="359"/>
      <c r="H7" s="110"/>
      <c r="I7" s="359"/>
      <c r="J7" s="110"/>
      <c r="K7" s="359"/>
      <c r="L7" s="110"/>
      <c r="M7" s="359"/>
      <c r="N7" s="110"/>
      <c r="O7" s="361"/>
      <c r="P7" s="110"/>
      <c r="Q7" s="359">
        <v>3</v>
      </c>
      <c r="R7" s="110" t="s">
        <v>156</v>
      </c>
      <c r="S7" s="359">
        <v>6</v>
      </c>
      <c r="T7" s="110" t="s">
        <v>156</v>
      </c>
      <c r="U7" s="359">
        <v>9</v>
      </c>
      <c r="V7" s="110" t="s">
        <v>156</v>
      </c>
      <c r="W7" s="359">
        <v>12</v>
      </c>
      <c r="X7" s="110" t="s">
        <v>156</v>
      </c>
      <c r="Y7" s="368">
        <v>14</v>
      </c>
      <c r="Z7" s="25" t="s">
        <v>156</v>
      </c>
      <c r="AA7" s="112"/>
      <c r="AB7" s="369"/>
      <c r="AC7" s="369"/>
      <c r="AD7" s="369"/>
      <c r="AE7" s="369"/>
      <c r="AF7" s="369"/>
      <c r="AG7" s="369"/>
      <c r="AH7" s="369">
        <v>544376</v>
      </c>
      <c r="AI7" s="369">
        <v>973401</v>
      </c>
      <c r="AJ7" s="369">
        <v>1419050</v>
      </c>
      <c r="AK7" s="370">
        <v>1859998</v>
      </c>
    </row>
    <row r="8" spans="2:39" s="1" customFormat="1">
      <c r="B8" s="347"/>
      <c r="C8" s="25"/>
      <c r="D8" s="26"/>
      <c r="E8" s="360"/>
      <c r="F8" s="25"/>
      <c r="G8" s="360"/>
      <c r="H8" s="25"/>
      <c r="I8" s="360"/>
      <c r="J8" s="25"/>
      <c r="K8" s="360"/>
      <c r="L8" s="25"/>
      <c r="M8" s="360"/>
      <c r="N8" s="25"/>
      <c r="O8" s="360"/>
      <c r="P8" s="25"/>
      <c r="Q8" s="360"/>
      <c r="R8" s="25"/>
      <c r="S8" s="361"/>
      <c r="T8" s="110"/>
      <c r="U8" s="361"/>
      <c r="V8" s="110"/>
      <c r="W8" s="361"/>
      <c r="X8" s="110"/>
      <c r="Y8" s="360"/>
      <c r="Z8" s="25"/>
      <c r="AA8" s="112"/>
      <c r="AB8" s="369"/>
      <c r="AC8" s="369"/>
      <c r="AD8" s="369"/>
      <c r="AE8" s="369"/>
      <c r="AF8" s="369"/>
      <c r="AG8" s="369"/>
      <c r="AH8" s="369"/>
      <c r="AI8" s="369"/>
      <c r="AJ8" s="369"/>
      <c r="AK8" s="370"/>
    </row>
    <row r="9" spans="2:39" s="1" customFormat="1">
      <c r="B9" s="347"/>
      <c r="C9" s="25"/>
      <c r="D9" s="26"/>
      <c r="E9" s="360"/>
      <c r="F9" s="25"/>
      <c r="G9" s="360"/>
      <c r="H9" s="25"/>
      <c r="I9" s="360"/>
      <c r="J9" s="25"/>
      <c r="K9" s="360"/>
      <c r="L9" s="25"/>
      <c r="M9" s="360"/>
      <c r="N9" s="25"/>
      <c r="O9" s="360"/>
      <c r="P9" s="25"/>
      <c r="Q9" s="360"/>
      <c r="R9" s="25"/>
      <c r="S9" s="361"/>
      <c r="T9" s="110"/>
      <c r="U9" s="361"/>
      <c r="V9" s="110"/>
      <c r="W9" s="361"/>
      <c r="X9" s="110"/>
      <c r="Y9" s="360"/>
      <c r="Z9" s="25"/>
      <c r="AA9" s="112"/>
      <c r="AB9" s="369"/>
      <c r="AC9" s="369"/>
      <c r="AD9" s="369"/>
      <c r="AE9" s="369"/>
      <c r="AF9" s="369"/>
      <c r="AG9" s="369"/>
      <c r="AH9" s="369"/>
      <c r="AI9" s="369"/>
      <c r="AJ9" s="369"/>
      <c r="AK9" s="370"/>
    </row>
    <row r="10" spans="2:39" s="1" customFormat="1">
      <c r="B10" s="46"/>
      <c r="C10" s="25"/>
      <c r="D10" s="26"/>
      <c r="E10" s="360"/>
      <c r="F10" s="25"/>
      <c r="G10" s="360"/>
      <c r="H10" s="25"/>
      <c r="I10" s="360"/>
      <c r="J10" s="25"/>
      <c r="K10" s="360"/>
      <c r="L10" s="25"/>
      <c r="M10" s="360"/>
      <c r="N10" s="25"/>
      <c r="O10" s="360"/>
      <c r="P10" s="25"/>
      <c r="Q10" s="360"/>
      <c r="R10" s="25"/>
      <c r="S10" s="361"/>
      <c r="T10" s="110"/>
      <c r="U10" s="361"/>
      <c r="V10" s="110"/>
      <c r="W10" s="361"/>
      <c r="X10" s="110"/>
      <c r="Y10" s="360"/>
      <c r="Z10" s="25"/>
      <c r="AA10" s="112"/>
      <c r="AB10" s="369"/>
      <c r="AC10" s="369"/>
      <c r="AD10" s="369"/>
      <c r="AE10" s="369"/>
      <c r="AF10" s="369"/>
      <c r="AG10" s="369"/>
      <c r="AH10" s="369"/>
      <c r="AI10" s="369"/>
      <c r="AJ10" s="369"/>
      <c r="AK10" s="370"/>
    </row>
    <row r="11" spans="2:39" s="1" customFormat="1">
      <c r="B11" s="46"/>
      <c r="C11" s="25"/>
      <c r="D11" s="26"/>
      <c r="E11" s="360"/>
      <c r="F11" s="25"/>
      <c r="G11" s="360"/>
      <c r="H11" s="25"/>
      <c r="I11" s="360"/>
      <c r="J11" s="25"/>
      <c r="K11" s="360"/>
      <c r="L11" s="25"/>
      <c r="M11" s="360"/>
      <c r="N11" s="25"/>
      <c r="O11" s="360"/>
      <c r="P11" s="25"/>
      <c r="Q11" s="360"/>
      <c r="R11" s="25"/>
      <c r="S11" s="361"/>
      <c r="T11" s="110"/>
      <c r="U11" s="361"/>
      <c r="V11" s="110"/>
      <c r="W11" s="361"/>
      <c r="X11" s="110"/>
      <c r="Y11" s="360"/>
      <c r="Z11" s="25"/>
      <c r="AA11" s="112"/>
      <c r="AB11" s="369"/>
      <c r="AC11" s="369"/>
      <c r="AD11" s="369"/>
      <c r="AE11" s="369"/>
      <c r="AF11" s="369"/>
      <c r="AG11" s="369"/>
      <c r="AH11" s="369"/>
      <c r="AI11" s="369"/>
      <c r="AJ11" s="369"/>
      <c r="AK11" s="370"/>
    </row>
    <row r="12" spans="2:39" s="1" customFormat="1">
      <c r="B12" s="46"/>
      <c r="C12" s="25"/>
      <c r="D12" s="26"/>
      <c r="E12" s="360"/>
      <c r="F12" s="25"/>
      <c r="G12" s="360"/>
      <c r="H12" s="25"/>
      <c r="I12" s="360"/>
      <c r="J12" s="25"/>
      <c r="K12" s="360"/>
      <c r="L12" s="25"/>
      <c r="M12" s="360"/>
      <c r="N12" s="25"/>
      <c r="O12" s="360"/>
      <c r="P12" s="25"/>
      <c r="Q12" s="360"/>
      <c r="R12" s="25"/>
      <c r="S12" s="361"/>
      <c r="T12" s="110"/>
      <c r="U12" s="361"/>
      <c r="V12" s="110"/>
      <c r="W12" s="361"/>
      <c r="X12" s="110"/>
      <c r="Y12" s="360"/>
      <c r="Z12" s="25"/>
      <c r="AA12" s="112"/>
      <c r="AB12" s="369"/>
      <c r="AC12" s="369"/>
      <c r="AD12" s="369"/>
      <c r="AE12" s="369"/>
      <c r="AF12" s="369"/>
      <c r="AG12" s="369"/>
      <c r="AH12" s="369"/>
      <c r="AI12" s="369"/>
      <c r="AJ12" s="369"/>
      <c r="AK12" s="370"/>
    </row>
    <row r="13" spans="2:39" s="1" customFormat="1">
      <c r="B13" s="46"/>
      <c r="C13" s="25"/>
      <c r="D13" s="26"/>
      <c r="E13" s="360"/>
      <c r="F13" s="25"/>
      <c r="G13" s="360"/>
      <c r="H13" s="25"/>
      <c r="I13" s="360"/>
      <c r="J13" s="25"/>
      <c r="K13" s="360"/>
      <c r="L13" s="25"/>
      <c r="M13" s="360"/>
      <c r="N13" s="25"/>
      <c r="O13" s="360"/>
      <c r="P13" s="25"/>
      <c r="Q13" s="360"/>
      <c r="R13" s="25"/>
      <c r="S13" s="361"/>
      <c r="T13" s="110"/>
      <c r="U13" s="361"/>
      <c r="V13" s="110"/>
      <c r="W13" s="361"/>
      <c r="X13" s="110"/>
      <c r="Y13" s="360"/>
      <c r="Z13" s="25"/>
      <c r="AA13" s="112"/>
      <c r="AB13" s="369"/>
      <c r="AC13" s="369"/>
      <c r="AD13" s="369"/>
      <c r="AE13" s="369"/>
      <c r="AF13" s="369"/>
      <c r="AG13" s="369"/>
      <c r="AH13" s="369"/>
      <c r="AI13" s="369"/>
      <c r="AJ13" s="369"/>
      <c r="AK13" s="370"/>
    </row>
    <row r="14" spans="2:39" s="1" customFormat="1">
      <c r="B14" s="46"/>
      <c r="C14" s="25"/>
      <c r="D14" s="26"/>
      <c r="E14" s="360"/>
      <c r="F14" s="25"/>
      <c r="G14" s="360"/>
      <c r="H14" s="25"/>
      <c r="I14" s="360"/>
      <c r="J14" s="25"/>
      <c r="K14" s="360"/>
      <c r="L14" s="25"/>
      <c r="M14" s="360"/>
      <c r="N14" s="25"/>
      <c r="O14" s="360"/>
      <c r="P14" s="25"/>
      <c r="Q14" s="360"/>
      <c r="R14" s="25"/>
      <c r="S14" s="361"/>
      <c r="T14" s="110"/>
      <c r="U14" s="361"/>
      <c r="V14" s="110"/>
      <c r="W14" s="361"/>
      <c r="X14" s="110"/>
      <c r="Y14" s="360"/>
      <c r="Z14" s="25"/>
      <c r="AA14" s="112"/>
      <c r="AB14" s="369"/>
      <c r="AC14" s="369"/>
      <c r="AD14" s="369"/>
      <c r="AE14" s="369"/>
      <c r="AF14" s="369"/>
      <c r="AG14" s="369"/>
      <c r="AH14" s="369"/>
      <c r="AI14" s="369"/>
      <c r="AJ14" s="369"/>
      <c r="AK14" s="370"/>
    </row>
    <row r="15" spans="2:39" s="1" customFormat="1">
      <c r="B15" s="46"/>
      <c r="C15" s="25"/>
      <c r="D15" s="26"/>
      <c r="E15" s="360"/>
      <c r="F15" s="25"/>
      <c r="G15" s="360"/>
      <c r="H15" s="25"/>
      <c r="I15" s="360"/>
      <c r="J15" s="25"/>
      <c r="K15" s="360"/>
      <c r="L15" s="25"/>
      <c r="M15" s="360"/>
      <c r="N15" s="25"/>
      <c r="O15" s="360"/>
      <c r="P15" s="25"/>
      <c r="Q15" s="360"/>
      <c r="R15" s="25"/>
      <c r="S15" s="361"/>
      <c r="T15" s="110"/>
      <c r="U15" s="361"/>
      <c r="V15" s="110"/>
      <c r="W15" s="361"/>
      <c r="X15" s="110"/>
      <c r="Y15" s="360"/>
      <c r="Z15" s="25"/>
      <c r="AA15" s="112"/>
      <c r="AB15" s="369"/>
      <c r="AC15" s="369"/>
      <c r="AD15" s="369"/>
      <c r="AE15" s="369"/>
      <c r="AF15" s="369"/>
      <c r="AG15" s="369"/>
      <c r="AH15" s="369"/>
      <c r="AI15" s="369"/>
      <c r="AJ15" s="369"/>
      <c r="AK15" s="370"/>
    </row>
    <row r="16" spans="2:39" s="1" customFormat="1">
      <c r="B16" s="46"/>
      <c r="C16" s="25"/>
      <c r="D16" s="26"/>
      <c r="E16" s="360"/>
      <c r="F16" s="25"/>
      <c r="G16" s="360"/>
      <c r="H16" s="25"/>
      <c r="I16" s="360"/>
      <c r="J16" s="25"/>
      <c r="K16" s="360"/>
      <c r="L16" s="25"/>
      <c r="M16" s="360"/>
      <c r="N16" s="25"/>
      <c r="O16" s="360"/>
      <c r="P16" s="25"/>
      <c r="Q16" s="360"/>
      <c r="R16" s="25"/>
      <c r="S16" s="361"/>
      <c r="T16" s="110"/>
      <c r="U16" s="361"/>
      <c r="V16" s="110"/>
      <c r="W16" s="361"/>
      <c r="X16" s="110"/>
      <c r="Y16" s="360"/>
      <c r="Z16" s="25"/>
      <c r="AA16" s="112"/>
      <c r="AB16" s="369"/>
      <c r="AC16" s="369"/>
      <c r="AD16" s="369"/>
      <c r="AE16" s="369"/>
      <c r="AF16" s="369"/>
      <c r="AG16" s="369"/>
      <c r="AH16" s="369"/>
      <c r="AI16" s="369"/>
      <c r="AJ16" s="369"/>
      <c r="AK16" s="370"/>
    </row>
    <row r="17" spans="2:37" s="1" customFormat="1">
      <c r="B17" s="46"/>
      <c r="C17" s="25"/>
      <c r="D17" s="26"/>
      <c r="E17" s="360"/>
      <c r="F17" s="25"/>
      <c r="G17" s="360"/>
      <c r="H17" s="25"/>
      <c r="I17" s="360"/>
      <c r="J17" s="25"/>
      <c r="K17" s="360"/>
      <c r="L17" s="25"/>
      <c r="M17" s="360"/>
      <c r="N17" s="25"/>
      <c r="O17" s="360"/>
      <c r="P17" s="25"/>
      <c r="Q17" s="360"/>
      <c r="R17" s="25"/>
      <c r="S17" s="361"/>
      <c r="T17" s="110"/>
      <c r="U17" s="361"/>
      <c r="V17" s="110"/>
      <c r="W17" s="361"/>
      <c r="X17" s="110"/>
      <c r="Y17" s="360"/>
      <c r="Z17" s="25"/>
      <c r="AA17" s="112"/>
      <c r="AB17" s="369"/>
      <c r="AC17" s="369"/>
      <c r="AD17" s="369"/>
      <c r="AE17" s="369"/>
      <c r="AF17" s="369"/>
      <c r="AG17" s="369"/>
      <c r="AH17" s="369"/>
      <c r="AI17" s="369"/>
      <c r="AJ17" s="369"/>
      <c r="AK17" s="370"/>
    </row>
    <row r="18" spans="2:37" s="1" customFormat="1">
      <c r="B18" s="46"/>
      <c r="C18" s="25"/>
      <c r="D18" s="26"/>
      <c r="E18" s="360"/>
      <c r="F18" s="25"/>
      <c r="G18" s="360"/>
      <c r="H18" s="25"/>
      <c r="I18" s="360"/>
      <c r="J18" s="25"/>
      <c r="K18" s="360"/>
      <c r="L18" s="25"/>
      <c r="M18" s="360"/>
      <c r="N18" s="25"/>
      <c r="O18" s="360"/>
      <c r="P18" s="25"/>
      <c r="Q18" s="360"/>
      <c r="R18" s="25"/>
      <c r="S18" s="361"/>
      <c r="T18" s="110"/>
      <c r="U18" s="361"/>
      <c r="V18" s="110"/>
      <c r="W18" s="361"/>
      <c r="X18" s="110"/>
      <c r="Y18" s="360"/>
      <c r="Z18" s="25"/>
      <c r="AA18" s="112"/>
      <c r="AB18" s="369"/>
      <c r="AC18" s="369"/>
      <c r="AD18" s="369"/>
      <c r="AE18" s="369"/>
      <c r="AF18" s="369"/>
      <c r="AG18" s="369"/>
      <c r="AH18" s="369"/>
      <c r="AI18" s="369"/>
      <c r="AJ18" s="369"/>
      <c r="AK18" s="370"/>
    </row>
    <row r="19" spans="2:37" s="1" customFormat="1">
      <c r="B19" s="46"/>
      <c r="C19" s="25"/>
      <c r="D19" s="26"/>
      <c r="E19" s="360"/>
      <c r="F19" s="25"/>
      <c r="G19" s="360"/>
      <c r="H19" s="25"/>
      <c r="I19" s="360"/>
      <c r="J19" s="25"/>
      <c r="K19" s="360"/>
      <c r="L19" s="25"/>
      <c r="M19" s="360"/>
      <c r="N19" s="25"/>
      <c r="O19" s="360"/>
      <c r="P19" s="25"/>
      <c r="Q19" s="360"/>
      <c r="R19" s="25"/>
      <c r="S19" s="361"/>
      <c r="T19" s="110"/>
      <c r="U19" s="361"/>
      <c r="V19" s="110"/>
      <c r="W19" s="361"/>
      <c r="X19" s="110"/>
      <c r="Y19" s="360"/>
      <c r="Z19" s="25"/>
      <c r="AA19" s="112"/>
      <c r="AB19" s="369"/>
      <c r="AC19" s="369"/>
      <c r="AD19" s="369"/>
      <c r="AE19" s="369"/>
      <c r="AF19" s="369"/>
      <c r="AG19" s="369"/>
      <c r="AH19" s="369"/>
      <c r="AI19" s="369"/>
      <c r="AJ19" s="369"/>
      <c r="AK19" s="370"/>
    </row>
    <row r="20" spans="2:37" s="1" customFormat="1">
      <c r="B20" s="169" t="s">
        <v>108</v>
      </c>
      <c r="C20" s="110"/>
      <c r="D20" s="111"/>
      <c r="E20" s="361"/>
      <c r="F20" s="110"/>
      <c r="G20" s="361"/>
      <c r="H20" s="110"/>
      <c r="I20" s="361"/>
      <c r="J20" s="110"/>
      <c r="K20" s="361"/>
      <c r="L20" s="110"/>
      <c r="M20" s="361"/>
      <c r="N20" s="110"/>
      <c r="O20" s="361"/>
      <c r="P20" s="110"/>
      <c r="Q20" s="361"/>
      <c r="R20" s="110"/>
      <c r="S20" s="361"/>
      <c r="T20" s="110"/>
      <c r="U20" s="361"/>
      <c r="V20" s="110"/>
      <c r="W20" s="361"/>
      <c r="X20" s="110"/>
      <c r="Y20" s="361"/>
      <c r="Z20" s="110"/>
      <c r="AA20" s="112"/>
      <c r="AB20" s="369"/>
      <c r="AC20" s="369"/>
      <c r="AD20" s="369"/>
      <c r="AE20" s="369"/>
      <c r="AF20" s="369"/>
      <c r="AG20" s="369"/>
      <c r="AH20" s="369"/>
      <c r="AI20" s="369"/>
      <c r="AJ20" s="369"/>
      <c r="AK20" s="369"/>
    </row>
    <row r="21" spans="2:37" s="1" customFormat="1">
      <c r="B21" s="14"/>
      <c r="C21" s="14"/>
      <c r="D21" s="22"/>
      <c r="E21" s="362"/>
      <c r="F21" s="14"/>
      <c r="G21" s="362"/>
      <c r="H21" s="14"/>
      <c r="I21" s="362"/>
      <c r="J21" s="14"/>
      <c r="K21" s="362"/>
      <c r="L21" s="14"/>
      <c r="M21" s="362"/>
      <c r="N21" s="14"/>
      <c r="O21" s="362"/>
      <c r="P21" s="14"/>
      <c r="Q21" s="362"/>
      <c r="R21" s="14"/>
      <c r="S21" s="362"/>
      <c r="T21" s="14"/>
      <c r="U21" s="362"/>
      <c r="V21" s="14"/>
      <c r="W21" s="362"/>
      <c r="X21" s="14"/>
      <c r="Y21" s="362"/>
      <c r="Z21" s="14"/>
      <c r="AA21" s="14"/>
      <c r="AB21" s="371"/>
      <c r="AC21" s="371"/>
      <c r="AD21" s="371"/>
      <c r="AE21" s="371"/>
      <c r="AF21" s="371"/>
      <c r="AG21" s="371"/>
      <c r="AH21" s="371"/>
      <c r="AI21" s="371"/>
      <c r="AJ21" s="371"/>
      <c r="AK21" s="371"/>
    </row>
    <row r="22" spans="2:37" s="17" customFormat="1" ht="17.25" customHeight="1">
      <c r="B22" s="15" t="s">
        <v>172</v>
      </c>
      <c r="C22" s="16"/>
      <c r="D22" s="23"/>
      <c r="E22" s="363"/>
      <c r="F22" s="58"/>
      <c r="G22" s="363"/>
      <c r="H22" s="58"/>
      <c r="I22" s="363"/>
      <c r="J22" s="58"/>
      <c r="K22" s="363"/>
      <c r="L22" s="58"/>
      <c r="M22" s="363"/>
      <c r="N22" s="59"/>
      <c r="O22" s="363"/>
      <c r="P22" s="1"/>
      <c r="Q22" s="363"/>
      <c r="R22" s="1"/>
      <c r="S22" s="363"/>
      <c r="T22" s="1"/>
      <c r="U22" s="363"/>
      <c r="V22" s="1"/>
      <c r="W22" s="363"/>
      <c r="Y22" s="363"/>
      <c r="AB22" s="372">
        <f>SUM(AB$4:AB21)</f>
        <v>621860.59</v>
      </c>
      <c r="AC22" s="372">
        <f>SUM(AC$4:AC21)</f>
        <v>551667.46</v>
      </c>
      <c r="AD22" s="372">
        <f>SUM(AD$4:AD21)</f>
        <v>505578.52</v>
      </c>
      <c r="AE22" s="372">
        <f>SUM(AE$4:AE21)</f>
        <v>608300.65</v>
      </c>
      <c r="AF22" s="372">
        <f>SUM(AF$4:AF21)</f>
        <v>684992</v>
      </c>
      <c r="AG22" s="372">
        <f>SUM(AG$4:AG21)</f>
        <v>678846</v>
      </c>
      <c r="AH22" s="372">
        <f>SUM(AH$4:AH21)</f>
        <v>1116991</v>
      </c>
      <c r="AI22" s="372">
        <f>SUM(AI$4:AI21)</f>
        <v>1459569</v>
      </c>
      <c r="AJ22" s="372">
        <f>SUM(AJ$4:AJ21)</f>
        <v>1832576</v>
      </c>
      <c r="AK22" s="372">
        <f>SUM(AK$4:AK21)</f>
        <v>2324319.41</v>
      </c>
    </row>
    <row r="23" spans="2:37" s="17" customFormat="1" ht="17.25" customHeight="1">
      <c r="B23" s="384"/>
      <c r="C23" s="16"/>
      <c r="D23" s="23"/>
      <c r="E23" s="363"/>
      <c r="F23" s="58"/>
      <c r="G23" s="363"/>
      <c r="H23" s="58"/>
      <c r="I23" s="363"/>
      <c r="J23" s="58"/>
      <c r="K23" s="363"/>
      <c r="L23" s="58"/>
      <c r="M23" s="363"/>
      <c r="N23" s="59"/>
      <c r="O23" s="363"/>
      <c r="P23" s="1"/>
      <c r="Q23" s="363"/>
      <c r="R23" s="1"/>
      <c r="S23" s="363"/>
      <c r="T23" s="1"/>
      <c r="U23" s="363"/>
      <c r="V23" s="1"/>
      <c r="W23" s="363"/>
      <c r="Y23" s="363"/>
      <c r="AB23" s="382"/>
      <c r="AC23" s="382"/>
      <c r="AD23" s="382"/>
      <c r="AE23" s="382"/>
      <c r="AF23" s="382"/>
      <c r="AG23" s="382"/>
      <c r="AH23" s="382"/>
      <c r="AI23" s="382"/>
      <c r="AJ23" s="382"/>
      <c r="AK23" s="383"/>
    </row>
    <row r="24" spans="2:37" s="17" customFormat="1" ht="21" customHeight="1">
      <c r="B24" s="60" t="s">
        <v>171</v>
      </c>
      <c r="C24" s="16"/>
      <c r="D24" s="23"/>
      <c r="E24" s="363"/>
      <c r="F24" s="57"/>
      <c r="G24" s="363"/>
      <c r="H24" s="58"/>
      <c r="I24" s="363"/>
      <c r="J24" s="58"/>
      <c r="K24" s="363"/>
      <c r="L24" s="58"/>
      <c r="M24" s="363"/>
      <c r="N24" s="59"/>
      <c r="O24" s="367"/>
      <c r="Q24" s="367"/>
      <c r="S24" s="367"/>
      <c r="U24" s="367"/>
      <c r="W24" s="367"/>
      <c r="Y24" s="367"/>
      <c r="AB24" s="369">
        <v>589882</v>
      </c>
      <c r="AC24" s="369">
        <v>518400</v>
      </c>
      <c r="AD24" s="369">
        <v>470030</v>
      </c>
      <c r="AE24" s="369">
        <v>562978</v>
      </c>
      <c r="AF24" s="369">
        <v>634528</v>
      </c>
      <c r="AG24" s="369">
        <v>629396</v>
      </c>
      <c r="AH24" s="369">
        <v>1043270</v>
      </c>
      <c r="AI24" s="369">
        <v>1361778</v>
      </c>
      <c r="AJ24" s="369">
        <v>1711626</v>
      </c>
      <c r="AK24" s="370">
        <v>2163411</v>
      </c>
    </row>
    <row r="25" spans="2:37" s="17" customFormat="1" ht="17.25" customHeight="1">
      <c r="B25" s="60" t="s">
        <v>173</v>
      </c>
      <c r="C25" s="16"/>
      <c r="D25" s="23"/>
      <c r="E25" s="363"/>
      <c r="F25" s="57"/>
      <c r="G25" s="363"/>
      <c r="H25" s="58"/>
      <c r="I25" s="363"/>
      <c r="J25" s="58"/>
      <c r="K25" s="363"/>
      <c r="L25" s="58"/>
      <c r="M25" s="363"/>
      <c r="N25" s="59"/>
      <c r="O25" s="367"/>
      <c r="Q25" s="367"/>
      <c r="S25" s="367"/>
      <c r="U25" s="367"/>
      <c r="W25" s="367"/>
      <c r="Y25" s="367"/>
      <c r="AB25" s="369">
        <v>31979</v>
      </c>
      <c r="AC25" s="369">
        <v>33267</v>
      </c>
      <c r="AD25" s="369">
        <v>35549</v>
      </c>
      <c r="AE25" s="369">
        <v>45323</v>
      </c>
      <c r="AF25" s="369">
        <v>50464</v>
      </c>
      <c r="AG25" s="369">
        <v>49450</v>
      </c>
      <c r="AH25" s="369">
        <v>73721</v>
      </c>
      <c r="AI25" s="369">
        <v>97791</v>
      </c>
      <c r="AJ25" s="369">
        <v>120950</v>
      </c>
      <c r="AK25" s="370">
        <v>160908</v>
      </c>
    </row>
    <row r="26" spans="2:37" s="17" customFormat="1" ht="17.25" customHeight="1">
      <c r="B26" s="60" t="s">
        <v>172</v>
      </c>
      <c r="C26" s="16"/>
      <c r="D26" s="23"/>
      <c r="E26" s="363"/>
      <c r="F26" s="57"/>
      <c r="G26" s="363"/>
      <c r="H26" s="58"/>
      <c r="I26" s="363"/>
      <c r="J26" s="58"/>
      <c r="K26" s="363"/>
      <c r="L26" s="58"/>
      <c r="M26" s="363"/>
      <c r="N26" s="59"/>
      <c r="O26" s="367"/>
      <c r="Q26" s="367"/>
      <c r="S26" s="367"/>
      <c r="U26" s="367"/>
      <c r="W26" s="367"/>
      <c r="Y26" s="367"/>
      <c r="AB26" s="372">
        <f>SUM(AB24:AB25)</f>
        <v>621861</v>
      </c>
      <c r="AC26" s="372">
        <f t="shared" ref="AC26:AH26" si="0">SUM(AC24:AC25)</f>
        <v>551667</v>
      </c>
      <c r="AD26" s="372">
        <f t="shared" si="0"/>
        <v>505579</v>
      </c>
      <c r="AE26" s="372">
        <f t="shared" si="0"/>
        <v>608301</v>
      </c>
      <c r="AF26" s="372">
        <f t="shared" si="0"/>
        <v>684992</v>
      </c>
      <c r="AG26" s="372">
        <f t="shared" si="0"/>
        <v>678846</v>
      </c>
      <c r="AH26" s="372">
        <f t="shared" si="0"/>
        <v>1116991</v>
      </c>
      <c r="AI26" s="372">
        <f t="shared" ref="AI26" si="1">SUM(AI24:AI25)</f>
        <v>1459569</v>
      </c>
      <c r="AJ26" s="372">
        <f t="shared" ref="AJ26" si="2">SUM(AJ24:AJ25)</f>
        <v>1832576</v>
      </c>
      <c r="AK26" s="372">
        <f t="shared" ref="AK26" si="3">SUM(AK24:AK25)</f>
        <v>2324319</v>
      </c>
    </row>
    <row r="27" spans="2:37" ht="13.5" customHeight="1" thickBot="1">
      <c r="B27" s="18" t="s">
        <v>0</v>
      </c>
      <c r="C27" s="18"/>
      <c r="D27" s="24" t="s">
        <v>0</v>
      </c>
      <c r="E27" s="364" t="s">
        <v>0</v>
      </c>
      <c r="F27" s="19" t="s">
        <v>0</v>
      </c>
      <c r="G27" s="364" t="s">
        <v>0</v>
      </c>
      <c r="H27" s="19" t="s">
        <v>0</v>
      </c>
      <c r="I27" s="364" t="s">
        <v>0</v>
      </c>
      <c r="J27" s="19" t="s">
        <v>0</v>
      </c>
      <c r="K27" s="364" t="s">
        <v>0</v>
      </c>
      <c r="L27" s="19" t="s">
        <v>0</v>
      </c>
      <c r="M27" s="364"/>
      <c r="N27" s="19"/>
      <c r="O27" s="364"/>
      <c r="P27" s="19"/>
      <c r="Q27" s="364"/>
      <c r="R27" s="19"/>
      <c r="S27" s="364"/>
      <c r="T27" s="19"/>
      <c r="U27" s="364"/>
      <c r="V27" s="19"/>
      <c r="W27" s="364"/>
      <c r="X27" s="19"/>
      <c r="Y27" s="364"/>
      <c r="Z27" s="19"/>
      <c r="AA27" s="19"/>
      <c r="AB27" s="373" t="s">
        <v>0</v>
      </c>
      <c r="AC27" s="373" t="s">
        <v>0</v>
      </c>
      <c r="AD27" s="373" t="s">
        <v>0</v>
      </c>
      <c r="AE27" s="373" t="s">
        <v>0</v>
      </c>
      <c r="AF27" s="373" t="s">
        <v>0</v>
      </c>
      <c r="AG27" s="373" t="s">
        <v>0</v>
      </c>
      <c r="AH27" s="373" t="s">
        <v>0</v>
      </c>
      <c r="AI27" s="373" t="s">
        <v>0</v>
      </c>
      <c r="AJ27" s="373" t="s">
        <v>0</v>
      </c>
      <c r="AK27" s="373" t="s">
        <v>0</v>
      </c>
    </row>
    <row r="28" spans="2:37" s="1" customFormat="1" ht="21.75" customHeight="1">
      <c r="B28" s="47" t="s">
        <v>21</v>
      </c>
      <c r="C28" s="27"/>
      <c r="D28" s="28"/>
      <c r="E28" s="365"/>
      <c r="F28" s="27"/>
      <c r="G28" s="365"/>
      <c r="H28" s="27"/>
      <c r="I28" s="365"/>
      <c r="J28" s="27"/>
      <c r="K28" s="365"/>
      <c r="L28" s="27"/>
      <c r="M28" s="365"/>
      <c r="N28" s="27"/>
      <c r="O28" s="365"/>
      <c r="P28" s="27"/>
      <c r="Q28" s="365"/>
      <c r="R28" s="27"/>
      <c r="S28" s="365"/>
      <c r="T28" s="27"/>
      <c r="U28" s="365"/>
      <c r="V28" s="27"/>
      <c r="W28" s="365"/>
      <c r="X28" s="27"/>
      <c r="Y28" s="365"/>
      <c r="Z28" s="27"/>
      <c r="AA28" s="56"/>
      <c r="AB28" s="374"/>
      <c r="AC28" s="374"/>
      <c r="AD28" s="375"/>
      <c r="AE28" s="375"/>
      <c r="AF28" s="376"/>
      <c r="AG28" s="376"/>
      <c r="AH28" s="376"/>
      <c r="AI28" s="376"/>
      <c r="AJ28" s="376"/>
      <c r="AK28" s="376"/>
    </row>
    <row r="29" spans="2:37" s="1" customFormat="1">
      <c r="B29" s="110" t="s">
        <v>117</v>
      </c>
      <c r="C29" s="110" t="s">
        <v>115</v>
      </c>
      <c r="D29" s="25"/>
      <c r="E29" s="359">
        <v>0</v>
      </c>
      <c r="F29" s="110"/>
      <c r="G29" s="359">
        <v>0</v>
      </c>
      <c r="H29" s="110" t="s">
        <v>110</v>
      </c>
      <c r="I29" s="359">
        <v>0</v>
      </c>
      <c r="J29" s="110" t="s">
        <v>110</v>
      </c>
      <c r="K29" s="359">
        <v>0</v>
      </c>
      <c r="L29" s="110" t="s">
        <v>110</v>
      </c>
      <c r="M29" s="359">
        <v>0</v>
      </c>
      <c r="N29" s="110" t="s">
        <v>110</v>
      </c>
      <c r="O29" s="359">
        <v>0</v>
      </c>
      <c r="P29" s="110" t="s">
        <v>110</v>
      </c>
      <c r="Q29" s="359">
        <v>0</v>
      </c>
      <c r="R29" s="110" t="s">
        <v>110</v>
      </c>
      <c r="S29" s="359">
        <v>0</v>
      </c>
      <c r="T29" s="110" t="s">
        <v>110</v>
      </c>
      <c r="U29" s="359"/>
      <c r="V29" s="110"/>
      <c r="W29" s="359"/>
      <c r="X29" s="110"/>
      <c r="Y29" s="368"/>
      <c r="Z29" s="25"/>
      <c r="AA29" s="112"/>
      <c r="AB29" s="369"/>
      <c r="AC29" s="369">
        <v>746773.04</v>
      </c>
      <c r="AD29" s="369">
        <v>708148.72</v>
      </c>
      <c r="AE29" s="369">
        <v>764106.1</v>
      </c>
      <c r="AF29" s="369">
        <v>906064</v>
      </c>
      <c r="AG29" s="369">
        <v>872572</v>
      </c>
      <c r="AH29" s="369">
        <v>908328</v>
      </c>
      <c r="AI29" s="369">
        <v>1219868</v>
      </c>
      <c r="AJ29" s="369">
        <v>1375100</v>
      </c>
      <c r="AK29" s="370">
        <v>1424884</v>
      </c>
    </row>
    <row r="30" spans="2:37" s="1" customFormat="1">
      <c r="B30" s="110" t="s">
        <v>118</v>
      </c>
      <c r="C30" s="110" t="s">
        <v>115</v>
      </c>
      <c r="D30" s="25"/>
      <c r="E30" s="359">
        <v>0</v>
      </c>
      <c r="F30" s="110"/>
      <c r="G30" s="359">
        <v>0</v>
      </c>
      <c r="H30" s="110" t="s">
        <v>110</v>
      </c>
      <c r="I30" s="359">
        <v>0</v>
      </c>
      <c r="J30" s="110" t="s">
        <v>110</v>
      </c>
      <c r="K30" s="359">
        <v>0</v>
      </c>
      <c r="L30" s="110" t="s">
        <v>110</v>
      </c>
      <c r="M30" s="359">
        <v>0</v>
      </c>
      <c r="N30" s="110" t="s">
        <v>110</v>
      </c>
      <c r="O30" s="359">
        <v>0</v>
      </c>
      <c r="P30" s="110" t="s">
        <v>110</v>
      </c>
      <c r="Q30" s="359">
        <v>0</v>
      </c>
      <c r="R30" s="110" t="s">
        <v>110</v>
      </c>
      <c r="S30" s="359">
        <v>0</v>
      </c>
      <c r="T30" s="110" t="s">
        <v>110</v>
      </c>
      <c r="U30" s="359"/>
      <c r="V30" s="110"/>
      <c r="W30" s="359"/>
      <c r="X30" s="110"/>
      <c r="Y30" s="368"/>
      <c r="Z30" s="25"/>
      <c r="AA30" s="112"/>
      <c r="AB30" s="369"/>
      <c r="AC30" s="369">
        <v>1477170.67</v>
      </c>
      <c r="AD30" s="369">
        <v>1433987.76</v>
      </c>
      <c r="AE30" s="369">
        <v>1326083.33</v>
      </c>
      <c r="AF30" s="369">
        <v>1320978</v>
      </c>
      <c r="AG30" s="369">
        <v>1316107</v>
      </c>
      <c r="AH30" s="369">
        <v>1841344</v>
      </c>
      <c r="AI30" s="369">
        <v>2446222</v>
      </c>
      <c r="AJ30" s="369">
        <v>3248064</v>
      </c>
      <c r="AK30" s="370">
        <v>3372308</v>
      </c>
    </row>
    <row r="31" spans="2:37" s="1" customFormat="1">
      <c r="B31" s="110" t="s">
        <v>119</v>
      </c>
      <c r="C31" s="110" t="s">
        <v>115</v>
      </c>
      <c r="D31" s="25"/>
      <c r="E31" s="359">
        <v>0</v>
      </c>
      <c r="F31" s="110"/>
      <c r="G31" s="359">
        <v>25</v>
      </c>
      <c r="H31" s="110" t="s">
        <v>111</v>
      </c>
      <c r="I31" s="359">
        <v>25</v>
      </c>
      <c r="J31" s="110" t="s">
        <v>111</v>
      </c>
      <c r="K31" s="359">
        <v>25</v>
      </c>
      <c r="L31" s="110" t="s">
        <v>111</v>
      </c>
      <c r="M31" s="359">
        <v>25</v>
      </c>
      <c r="N31" s="110" t="s">
        <v>111</v>
      </c>
      <c r="O31" s="359">
        <v>25</v>
      </c>
      <c r="P31" s="110" t="s">
        <v>111</v>
      </c>
      <c r="Q31" s="359">
        <v>35</v>
      </c>
      <c r="R31" s="110" t="s">
        <v>111</v>
      </c>
      <c r="S31" s="359">
        <v>35</v>
      </c>
      <c r="T31" s="110" t="s">
        <v>111</v>
      </c>
      <c r="U31" s="359"/>
      <c r="V31" s="110"/>
      <c r="W31" s="359"/>
      <c r="X31" s="110"/>
      <c r="Y31" s="368"/>
      <c r="Z31" s="25"/>
      <c r="AA31" s="112"/>
      <c r="AB31" s="369"/>
      <c r="AC31" s="369">
        <v>43945</v>
      </c>
      <c r="AD31" s="369">
        <v>40525</v>
      </c>
      <c r="AE31" s="369">
        <v>41445</v>
      </c>
      <c r="AF31" s="369">
        <v>36640</v>
      </c>
      <c r="AG31" s="369">
        <v>41910</v>
      </c>
      <c r="AH31" s="369">
        <v>25555</v>
      </c>
      <c r="AI31" s="369">
        <v>19581</v>
      </c>
      <c r="AJ31" s="369">
        <v>29173</v>
      </c>
      <c r="AK31" s="370">
        <v>500</v>
      </c>
    </row>
    <row r="32" spans="2:37" s="1" customFormat="1">
      <c r="B32" s="110" t="s">
        <v>120</v>
      </c>
      <c r="C32" s="110" t="s">
        <v>115</v>
      </c>
      <c r="D32" s="25"/>
      <c r="E32" s="359">
        <v>0</v>
      </c>
      <c r="F32" s="110"/>
      <c r="G32" s="359">
        <v>0</v>
      </c>
      <c r="H32" s="110" t="s">
        <v>110</v>
      </c>
      <c r="I32" s="359">
        <v>0</v>
      </c>
      <c r="J32" s="110" t="s">
        <v>110</v>
      </c>
      <c r="K32" s="359">
        <v>0</v>
      </c>
      <c r="L32" s="110" t="s">
        <v>110</v>
      </c>
      <c r="M32" s="359">
        <v>0</v>
      </c>
      <c r="N32" s="110" t="s">
        <v>110</v>
      </c>
      <c r="O32" s="359">
        <v>0</v>
      </c>
      <c r="P32" s="110" t="s">
        <v>110</v>
      </c>
      <c r="Q32" s="359">
        <v>0</v>
      </c>
      <c r="R32" s="110" t="s">
        <v>110</v>
      </c>
      <c r="S32" s="359">
        <v>0</v>
      </c>
      <c r="T32" s="110" t="s">
        <v>110</v>
      </c>
      <c r="U32" s="359"/>
      <c r="V32" s="110"/>
      <c r="W32" s="359"/>
      <c r="X32" s="110"/>
      <c r="Y32" s="368"/>
      <c r="Z32" s="25"/>
      <c r="AA32" s="112"/>
      <c r="AB32" s="369"/>
      <c r="AC32" s="369">
        <v>354812</v>
      </c>
      <c r="AD32" s="369">
        <v>348764.08</v>
      </c>
      <c r="AE32" s="369">
        <v>347696.5</v>
      </c>
      <c r="AF32" s="369">
        <v>400069</v>
      </c>
      <c r="AG32" s="369">
        <v>403564</v>
      </c>
      <c r="AH32" s="369">
        <v>282859</v>
      </c>
      <c r="AI32" s="369">
        <v>137155</v>
      </c>
      <c r="AJ32" s="369">
        <v>114836</v>
      </c>
      <c r="AK32" s="370">
        <v>108608</v>
      </c>
    </row>
    <row r="33" spans="2:37" s="1" customFormat="1">
      <c r="B33" s="110" t="s">
        <v>147</v>
      </c>
      <c r="C33" s="110" t="s">
        <v>115</v>
      </c>
      <c r="D33" s="25"/>
      <c r="E33" s="359"/>
      <c r="F33" s="110"/>
      <c r="G33" s="359"/>
      <c r="H33" s="110"/>
      <c r="I33" s="359"/>
      <c r="J33" s="110"/>
      <c r="K33" s="359"/>
      <c r="L33" s="110"/>
      <c r="M33" s="359">
        <v>0</v>
      </c>
      <c r="N33" s="110" t="s">
        <v>110</v>
      </c>
      <c r="O33" s="359">
        <v>0</v>
      </c>
      <c r="P33" s="110" t="s">
        <v>110</v>
      </c>
      <c r="Q33" s="359">
        <v>0</v>
      </c>
      <c r="R33" s="110" t="s">
        <v>110</v>
      </c>
      <c r="S33" s="359">
        <v>0</v>
      </c>
      <c r="T33" s="110" t="s">
        <v>110</v>
      </c>
      <c r="U33" s="359"/>
      <c r="V33" s="110"/>
      <c r="W33" s="359"/>
      <c r="X33" s="110"/>
      <c r="Y33" s="368"/>
      <c r="Z33" s="25"/>
      <c r="AA33" s="112"/>
      <c r="AB33" s="369"/>
      <c r="AC33" s="369"/>
      <c r="AD33" s="369"/>
      <c r="AE33" s="369"/>
      <c r="AF33" s="369">
        <v>119439</v>
      </c>
      <c r="AG33" s="369">
        <v>160170</v>
      </c>
      <c r="AH33" s="369">
        <v>83649</v>
      </c>
      <c r="AI33" s="369">
        <f>53948+35085</f>
        <v>89033</v>
      </c>
      <c r="AJ33" s="369">
        <v>133960</v>
      </c>
      <c r="AK33" s="370">
        <v>82565</v>
      </c>
    </row>
    <row r="34" spans="2:37" s="1" customFormat="1">
      <c r="B34" s="110" t="s">
        <v>148</v>
      </c>
      <c r="C34" s="110" t="s">
        <v>115</v>
      </c>
      <c r="D34" s="26"/>
      <c r="E34" s="361"/>
      <c r="F34" s="110"/>
      <c r="G34" s="361"/>
      <c r="H34" s="110"/>
      <c r="I34" s="361"/>
      <c r="J34" s="110"/>
      <c r="K34" s="361"/>
      <c r="L34" s="110"/>
      <c r="M34" s="359">
        <v>0</v>
      </c>
      <c r="N34" s="110" t="s">
        <v>110</v>
      </c>
      <c r="O34" s="359">
        <v>0</v>
      </c>
      <c r="P34" s="110" t="s">
        <v>110</v>
      </c>
      <c r="Q34" s="359">
        <v>0</v>
      </c>
      <c r="R34" s="110" t="s">
        <v>110</v>
      </c>
      <c r="S34" s="359">
        <v>0</v>
      </c>
      <c r="T34" s="110" t="s">
        <v>110</v>
      </c>
      <c r="U34" s="359"/>
      <c r="V34" s="110"/>
      <c r="W34" s="359"/>
      <c r="X34" s="110"/>
      <c r="Y34" s="368"/>
      <c r="Z34" s="25"/>
      <c r="AA34" s="112"/>
      <c r="AB34" s="369"/>
      <c r="AC34" s="369"/>
      <c r="AD34" s="369"/>
      <c r="AE34" s="369"/>
      <c r="AF34" s="369">
        <v>67250</v>
      </c>
      <c r="AG34" s="369">
        <v>69881</v>
      </c>
      <c r="AH34" s="369">
        <v>17448</v>
      </c>
      <c r="AI34" s="369">
        <v>129646</v>
      </c>
      <c r="AJ34" s="369">
        <v>32146</v>
      </c>
      <c r="AK34" s="370">
        <v>75134</v>
      </c>
    </row>
    <row r="35" spans="2:37" s="1" customFormat="1">
      <c r="B35" s="110" t="s">
        <v>152</v>
      </c>
      <c r="C35" s="110" t="s">
        <v>115</v>
      </c>
      <c r="D35" s="26"/>
      <c r="E35" s="361"/>
      <c r="F35" s="110"/>
      <c r="G35" s="361"/>
      <c r="H35" s="110"/>
      <c r="I35" s="361"/>
      <c r="J35" s="110"/>
      <c r="K35" s="361"/>
      <c r="L35" s="110"/>
      <c r="M35" s="361"/>
      <c r="N35" s="110"/>
      <c r="O35" s="361"/>
      <c r="P35" s="110"/>
      <c r="Q35" s="361"/>
      <c r="R35" s="110"/>
      <c r="S35" s="359">
        <v>0</v>
      </c>
      <c r="T35" s="110" t="s">
        <v>110</v>
      </c>
      <c r="U35" s="359"/>
      <c r="V35" s="110"/>
      <c r="W35" s="359"/>
      <c r="X35" s="110"/>
      <c r="Y35" s="368"/>
      <c r="Z35" s="25"/>
      <c r="AA35" s="112"/>
      <c r="AB35" s="369"/>
      <c r="AC35" s="369"/>
      <c r="AD35" s="369"/>
      <c r="AE35" s="369"/>
      <c r="AF35" s="369"/>
      <c r="AG35" s="369"/>
      <c r="AH35" s="369">
        <v>2530</v>
      </c>
      <c r="AI35" s="369">
        <v>1629</v>
      </c>
      <c r="AJ35" s="369">
        <v>1439</v>
      </c>
      <c r="AK35" s="370">
        <v>1495</v>
      </c>
    </row>
    <row r="36" spans="2:37" s="1" customFormat="1">
      <c r="B36" s="110" t="s">
        <v>177</v>
      </c>
      <c r="C36" s="110" t="s">
        <v>115</v>
      </c>
      <c r="D36" s="26"/>
      <c r="E36" s="361"/>
      <c r="F36" s="110"/>
      <c r="G36" s="361"/>
      <c r="H36" s="110"/>
      <c r="I36" s="361"/>
      <c r="J36" s="110"/>
      <c r="K36" s="361"/>
      <c r="L36" s="110"/>
      <c r="M36" s="361"/>
      <c r="N36" s="110"/>
      <c r="O36" s="361"/>
      <c r="P36" s="110"/>
      <c r="Q36" s="361"/>
      <c r="R36" s="110"/>
      <c r="S36" s="361"/>
      <c r="T36" s="110"/>
      <c r="U36" s="359"/>
      <c r="V36" s="110"/>
      <c r="W36" s="359"/>
      <c r="X36" s="110"/>
      <c r="Y36" s="368"/>
      <c r="Z36" s="25"/>
      <c r="AA36" s="112"/>
      <c r="AB36" s="369"/>
      <c r="AC36" s="369"/>
      <c r="AD36" s="369"/>
      <c r="AE36" s="369"/>
      <c r="AF36" s="369"/>
      <c r="AG36" s="369"/>
      <c r="AH36" s="369">
        <v>0</v>
      </c>
      <c r="AI36" s="369">
        <v>35085</v>
      </c>
      <c r="AJ36" s="369">
        <v>26824</v>
      </c>
      <c r="AK36" s="370">
        <v>30121</v>
      </c>
    </row>
    <row r="37" spans="2:37" s="1" customFormat="1">
      <c r="B37" s="25" t="s">
        <v>183</v>
      </c>
      <c r="C37" s="25" t="s">
        <v>115</v>
      </c>
      <c r="D37" s="26"/>
      <c r="E37" s="361"/>
      <c r="F37" s="110"/>
      <c r="G37" s="361"/>
      <c r="H37" s="110"/>
      <c r="I37" s="361"/>
      <c r="J37" s="110"/>
      <c r="K37" s="361"/>
      <c r="L37" s="110"/>
      <c r="M37" s="361"/>
      <c r="N37" s="110"/>
      <c r="O37" s="361"/>
      <c r="P37" s="110"/>
      <c r="Q37" s="361"/>
      <c r="R37" s="110"/>
      <c r="S37" s="361"/>
      <c r="T37" s="110"/>
      <c r="U37" s="359"/>
      <c r="V37" s="110"/>
      <c r="W37" s="359"/>
      <c r="X37" s="110"/>
      <c r="Y37" s="368"/>
      <c r="Z37" s="25"/>
      <c r="AA37" s="112"/>
      <c r="AB37" s="369"/>
      <c r="AC37" s="369"/>
      <c r="AD37" s="369"/>
      <c r="AE37" s="369"/>
      <c r="AF37" s="369"/>
      <c r="AG37" s="369"/>
      <c r="AH37" s="369"/>
      <c r="AI37" s="369"/>
      <c r="AJ37" s="369"/>
      <c r="AK37" s="370">
        <v>383670</v>
      </c>
    </row>
    <row r="38" spans="2:37" s="1" customFormat="1">
      <c r="B38" s="25"/>
      <c r="C38" s="25"/>
      <c r="D38" s="26"/>
      <c r="E38" s="361"/>
      <c r="F38" s="110"/>
      <c r="G38" s="361"/>
      <c r="H38" s="110"/>
      <c r="I38" s="361"/>
      <c r="J38" s="110"/>
      <c r="K38" s="361"/>
      <c r="L38" s="110"/>
      <c r="M38" s="361"/>
      <c r="N38" s="110"/>
      <c r="O38" s="361"/>
      <c r="P38" s="110"/>
      <c r="Q38" s="361"/>
      <c r="R38" s="110"/>
      <c r="S38" s="361"/>
      <c r="T38" s="110"/>
      <c r="U38" s="359"/>
      <c r="V38" s="110"/>
      <c r="W38" s="359"/>
      <c r="X38" s="110"/>
      <c r="Y38" s="368"/>
      <c r="Z38" s="25"/>
      <c r="AA38" s="112"/>
      <c r="AB38" s="369"/>
      <c r="AC38" s="369"/>
      <c r="AD38" s="369"/>
      <c r="AE38" s="369"/>
      <c r="AF38" s="369"/>
      <c r="AG38" s="369"/>
      <c r="AH38" s="369"/>
      <c r="AI38" s="369"/>
      <c r="AJ38" s="369"/>
      <c r="AK38" s="370"/>
    </row>
    <row r="39" spans="2:37" s="1" customFormat="1">
      <c r="B39" s="25"/>
      <c r="C39" s="25"/>
      <c r="D39" s="26"/>
      <c r="E39" s="361"/>
      <c r="F39" s="110"/>
      <c r="G39" s="361"/>
      <c r="H39" s="110"/>
      <c r="I39" s="361"/>
      <c r="J39" s="110"/>
      <c r="K39" s="361"/>
      <c r="L39" s="110"/>
      <c r="M39" s="361"/>
      <c r="N39" s="110"/>
      <c r="O39" s="361"/>
      <c r="P39" s="110"/>
      <c r="Q39" s="361"/>
      <c r="R39" s="110"/>
      <c r="S39" s="361"/>
      <c r="T39" s="110"/>
      <c r="U39" s="359"/>
      <c r="V39" s="110"/>
      <c r="W39" s="359"/>
      <c r="X39" s="110"/>
      <c r="Y39" s="368"/>
      <c r="Z39" s="25"/>
      <c r="AA39" s="112"/>
      <c r="AB39" s="369"/>
      <c r="AC39" s="369"/>
      <c r="AD39" s="369"/>
      <c r="AE39" s="369"/>
      <c r="AF39" s="369"/>
      <c r="AG39" s="369"/>
      <c r="AH39" s="369"/>
      <c r="AI39" s="369"/>
      <c r="AJ39" s="369"/>
      <c r="AK39" s="370"/>
    </row>
    <row r="40" spans="2:37" s="1" customFormat="1">
      <c r="B40" s="25"/>
      <c r="C40" s="25"/>
      <c r="D40" s="26"/>
      <c r="E40" s="361"/>
      <c r="F40" s="110"/>
      <c r="G40" s="361"/>
      <c r="H40" s="110"/>
      <c r="I40" s="361"/>
      <c r="J40" s="110"/>
      <c r="K40" s="361"/>
      <c r="L40" s="110"/>
      <c r="M40" s="361"/>
      <c r="N40" s="110"/>
      <c r="O40" s="361"/>
      <c r="P40" s="110"/>
      <c r="Q40" s="361"/>
      <c r="R40" s="110"/>
      <c r="S40" s="361"/>
      <c r="T40" s="110"/>
      <c r="U40" s="359"/>
      <c r="V40" s="110"/>
      <c r="W40" s="359"/>
      <c r="X40" s="110"/>
      <c r="Y40" s="368"/>
      <c r="Z40" s="25"/>
      <c r="AA40" s="112"/>
      <c r="AB40" s="369"/>
      <c r="AC40" s="369"/>
      <c r="AD40" s="369"/>
      <c r="AE40" s="369"/>
      <c r="AF40" s="369"/>
      <c r="AG40" s="369"/>
      <c r="AH40" s="369"/>
      <c r="AI40" s="369"/>
      <c r="AJ40" s="369"/>
      <c r="AK40" s="370"/>
    </row>
    <row r="41" spans="2:37">
      <c r="B41" s="169" t="s">
        <v>108</v>
      </c>
      <c r="C41" s="113"/>
      <c r="D41" s="114"/>
      <c r="E41" s="366"/>
      <c r="F41" s="113"/>
      <c r="G41" s="366"/>
      <c r="H41" s="113"/>
      <c r="I41" s="366"/>
      <c r="J41" s="113"/>
      <c r="K41" s="366"/>
      <c r="L41" s="113"/>
      <c r="M41" s="366"/>
      <c r="N41" s="113"/>
      <c r="O41" s="366"/>
      <c r="P41" s="113"/>
      <c r="Q41" s="366"/>
      <c r="R41" s="113"/>
      <c r="S41" s="366"/>
      <c r="T41" s="113"/>
      <c r="U41" s="359"/>
      <c r="V41" s="113"/>
      <c r="W41" s="359"/>
      <c r="X41" s="113"/>
      <c r="Y41" s="359"/>
      <c r="Z41" s="113"/>
      <c r="AA41" s="115"/>
      <c r="AB41" s="369"/>
      <c r="AC41" s="369"/>
      <c r="AD41" s="369"/>
      <c r="AE41" s="369"/>
      <c r="AF41" s="369"/>
      <c r="AG41" s="369"/>
      <c r="AH41" s="369"/>
      <c r="AI41" s="369"/>
      <c r="AJ41" s="369"/>
      <c r="AK41" s="369"/>
    </row>
    <row r="42" spans="2:37">
      <c r="B42" s="117"/>
      <c r="E42" s="118"/>
      <c r="G42" s="118"/>
      <c r="I42" s="118"/>
      <c r="K42" s="118"/>
      <c r="M42" s="118"/>
      <c r="O42" s="118"/>
      <c r="Q42" s="118"/>
      <c r="S42" s="118"/>
      <c r="U42" s="118"/>
      <c r="W42" s="118"/>
      <c r="Y42" s="118"/>
      <c r="AB42" s="45"/>
      <c r="AC42" s="45"/>
      <c r="AD42" s="45"/>
      <c r="AE42" s="45"/>
      <c r="AF42" s="45"/>
      <c r="AG42" s="45"/>
      <c r="AH42" s="45"/>
      <c r="AI42" s="45"/>
      <c r="AJ42" s="45"/>
      <c r="AK42" s="45"/>
    </row>
    <row r="43" spans="2:37" s="121" customFormat="1" ht="30.75" customHeight="1">
      <c r="B43" s="120"/>
      <c r="D43" s="122"/>
      <c r="E43" s="485" t="str">
        <f>E2&amp;" Comments"</f>
        <v>2013-14 Comments</v>
      </c>
      <c r="F43" s="486"/>
      <c r="G43" s="485" t="str">
        <f>G2&amp;" Comments"</f>
        <v>2014-15 Comments</v>
      </c>
      <c r="H43" s="486"/>
      <c r="I43" s="485" t="str">
        <f>I2&amp;" Comments"</f>
        <v>2015-16 Comments</v>
      </c>
      <c r="J43" s="486"/>
      <c r="K43" s="485" t="str">
        <f>K2&amp;" Comments"</f>
        <v>2016-17 Comments</v>
      </c>
      <c r="L43" s="486"/>
      <c r="M43" s="485" t="str">
        <f>M2&amp;" Comments"</f>
        <v>2017-18 Comments</v>
      </c>
      <c r="N43" s="486"/>
      <c r="O43" s="485" t="str">
        <f>O2&amp;" Comments"</f>
        <v>2018-19 Comments</v>
      </c>
      <c r="P43" s="486"/>
      <c r="Q43" s="485" t="str">
        <f>Q2&amp;" Comments"</f>
        <v>2019-20 Comments</v>
      </c>
      <c r="R43" s="486"/>
      <c r="S43" s="485" t="str">
        <f>S2&amp;" Comments"</f>
        <v>2020-21 Comments</v>
      </c>
      <c r="T43" s="486"/>
      <c r="U43" s="485" t="str">
        <f>U2&amp;" Comments"</f>
        <v>2021-22 Comments</v>
      </c>
      <c r="V43" s="486"/>
      <c r="W43" s="485" t="str">
        <f>W2&amp;" Comments"</f>
        <v>2022-23 Comments</v>
      </c>
      <c r="X43" s="486"/>
      <c r="Y43" s="485" t="str">
        <f>Y2&amp;" Comments"</f>
        <v>2023-24 Comments</v>
      </c>
      <c r="Z43" s="486"/>
      <c r="AA43" s="162"/>
      <c r="AB43" s="123"/>
      <c r="AC43" s="123"/>
      <c r="AD43" s="123"/>
      <c r="AE43" s="123"/>
      <c r="AF43" s="123"/>
    </row>
    <row r="44" spans="2:37" ht="154.5" customHeight="1">
      <c r="B44" s="119"/>
      <c r="C44" s="119"/>
      <c r="D44" s="119"/>
      <c r="E44" s="483"/>
      <c r="F44" s="484"/>
      <c r="G44" s="483"/>
      <c r="H44" s="484"/>
      <c r="I44" s="483"/>
      <c r="J44" s="484"/>
      <c r="K44" s="483"/>
      <c r="L44" s="484"/>
      <c r="M44" s="483"/>
      <c r="N44" s="484"/>
      <c r="O44" s="487"/>
      <c r="P44" s="488"/>
      <c r="Q44" s="487"/>
      <c r="R44" s="488"/>
      <c r="S44" s="487"/>
      <c r="T44" s="488"/>
      <c r="U44" s="487"/>
      <c r="V44" s="488"/>
      <c r="W44" s="487"/>
      <c r="X44" s="488"/>
      <c r="Y44" s="489"/>
      <c r="Z44" s="490"/>
      <c r="AA44" s="163"/>
      <c r="AB44" s="119"/>
      <c r="AC44" s="119"/>
      <c r="AD44" s="119"/>
      <c r="AE44" s="119"/>
      <c r="AF44" s="119"/>
    </row>
    <row r="46" spans="2:37">
      <c r="B46" s="20"/>
    </row>
  </sheetData>
  <sheetProtection formatColumns="0" insertRows="0"/>
  <mergeCells count="35">
    <mergeCell ref="Y43:Z43"/>
    <mergeCell ref="Y44:Z44"/>
    <mergeCell ref="W43:X43"/>
    <mergeCell ref="W44:X44"/>
    <mergeCell ref="Q43:R43"/>
    <mergeCell ref="Q44:R44"/>
    <mergeCell ref="S43:T43"/>
    <mergeCell ref="S44:T44"/>
    <mergeCell ref="U43:V43"/>
    <mergeCell ref="U44:V44"/>
    <mergeCell ref="K43:L43"/>
    <mergeCell ref="K44:L44"/>
    <mergeCell ref="M43:N43"/>
    <mergeCell ref="M44:N44"/>
    <mergeCell ref="O43:P43"/>
    <mergeCell ref="O44:P44"/>
    <mergeCell ref="E44:F44"/>
    <mergeCell ref="E43:F43"/>
    <mergeCell ref="G43:H43"/>
    <mergeCell ref="G44:H44"/>
    <mergeCell ref="I43:J43"/>
    <mergeCell ref="I44:J44"/>
    <mergeCell ref="E1:X1"/>
    <mergeCell ref="AB1:AK1"/>
    <mergeCell ref="E2:F2"/>
    <mergeCell ref="G2:H2"/>
    <mergeCell ref="I2:J2"/>
    <mergeCell ref="K2:L2"/>
    <mergeCell ref="M2:N2"/>
    <mergeCell ref="O2:P2"/>
    <mergeCell ref="Q2:R2"/>
    <mergeCell ref="S2:T2"/>
    <mergeCell ref="U2:V2"/>
    <mergeCell ref="W2:X2"/>
    <mergeCell ref="Y2:Z2"/>
  </mergeCells>
  <dataValidations count="6">
    <dataValidation type="list" allowBlank="1" showInputMessage="1" showErrorMessage="1" sqref="J20 H20 F20 L20 N20 P20 R20 T20 V20 X20 Z20:AA20" xr:uid="{00000000-0002-0000-0100-000000000000}">
      <formula1>fee_unit</formula1>
    </dataValidation>
    <dataValidation type="decimal" operator="greaterThanOrEqual" allowBlank="1" showInputMessage="1" showErrorMessage="1" errorTitle="data type error" error="value must be number greater or equal to 0" sqref="K29:K33 M4:M19 W4:W19 I4:I19 Q4:Q19 AB28:AK42 U4:U19 O4:O19 D28:E40 S4:S19 K4:K19 AB4:AK19 G4:G19 U29:U41 G28:G40 I28:I40 D4:E19 O29:O40 Q29:Q40 S29:S40 AB21:AK26 W29:W41 Y4:Y19 Y29:Y41" xr:uid="{00000000-0002-0000-0100-000001000000}">
      <formula1>0</formula1>
    </dataValidation>
    <dataValidation type="list" allowBlank="1" showInputMessage="1" showErrorMessage="1" sqref="C20" xr:uid="{00000000-0002-0000-0100-000002000000}">
      <formula1>rev_class</formula1>
    </dataValidation>
    <dataValidation type="decimal" operator="greaterThanOrEqual" allowBlank="1" showInputMessage="1" showErrorMessage="1" errorTitle="Data Type Error" error="Value must be a number greater than or equal to 0." sqref="AB20:AK20" xr:uid="{00000000-0002-0000-0100-000003000000}">
      <formula1>0</formula1>
    </dataValidation>
    <dataValidation type="list" allowBlank="1" showInputMessage="1" showErrorMessage="1" sqref="Z28:AA40 N4:N19 N29:N33 P4:P19 R4:R19 T4:T19 V4:V19 J4:J19 H4:H19 L4:L19 L29:L40 F28:F40 F4:F19 M34:N40 J28:J40 H28:H40 L28:O28 P28:P40 Q28 R28:R40 S28 T28:T40 U28 V28:V40 W28 X28:X40 X4:X19 Z4:AA19 Y28" xr:uid="{00000000-0002-0000-0100-000004000000}">
      <formula1>"SCH, QCH, SEM, SES, APP, DAY, EACH, MO, ONCE, SUM, VAR, YEAR,DSC"</formula1>
    </dataValidation>
    <dataValidation type="list" allowBlank="1" showInputMessage="1" showErrorMessage="1" sqref="C4:C19 C28:C40" xr:uid="{00000000-0002-0000-0100-000005000000}">
      <formula1>"UnresGen, UnresAuxOprt, Restrct"</formula1>
    </dataValidation>
  </dataValidations>
  <pageMargins left="0.3" right="0.3" top="0.75" bottom="0.3" header="0.3" footer="0.25"/>
  <pageSetup scale="54" orientation="landscape" r:id="rId1"/>
  <headerFooter>
    <oddHeader>&amp;C&amp;"-,Bold"&amp;22Southeast Community College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CC151"/>
  <sheetViews>
    <sheetView zoomScale="80" zoomScaleNormal="80" workbookViewId="0">
      <pane xSplit="1" ySplit="6" topLeftCell="BM7" activePane="bottomRight" state="frozen"/>
      <selection pane="topRight" activeCell="B1" sqref="B1"/>
      <selection pane="bottomLeft" activeCell="A7" sqref="A7"/>
      <selection pane="bottomRight" activeCell="BX8" sqref="BX8"/>
    </sheetView>
  </sheetViews>
  <sheetFormatPr defaultColWidth="11.42578125" defaultRowHeight="14.25"/>
  <cols>
    <col min="1" max="1" width="44.42578125" style="95" customWidth="1"/>
    <col min="2" max="2" width="14.28515625" style="183" hidden="1" customWidth="1"/>
    <col min="3" max="11" width="14.28515625" style="181" hidden="1" customWidth="1"/>
    <col min="12" max="12" width="14.28515625" style="95" hidden="1" customWidth="1"/>
    <col min="13" max="21" width="14.28515625" style="181" hidden="1" customWidth="1"/>
    <col min="22" max="22" width="14.28515625" style="95" hidden="1" customWidth="1"/>
    <col min="23" max="31" width="14.28515625" style="181" hidden="1" customWidth="1"/>
    <col min="32" max="32" width="14.28515625" style="95" hidden="1" customWidth="1"/>
    <col min="33" max="41" width="14.28515625" style="181" hidden="1" customWidth="1"/>
    <col min="42" max="42" width="11.5703125" style="95" hidden="1" customWidth="1"/>
    <col min="43" max="43" width="12.85546875" style="181" hidden="1" customWidth="1"/>
    <col min="44" max="44" width="15.28515625" style="181" hidden="1" customWidth="1"/>
    <col min="45" max="45" width="15.85546875" style="181" hidden="1" customWidth="1"/>
    <col min="46" max="46" width="11.7109375" style="181" hidden="1" customWidth="1"/>
    <col min="47" max="47" width="10.28515625" style="181" hidden="1" customWidth="1"/>
    <col min="48" max="48" width="12.85546875" style="181" hidden="1" customWidth="1"/>
    <col min="49" max="49" width="11.7109375" style="181" hidden="1" customWidth="1"/>
    <col min="50" max="50" width="12.85546875" style="181" hidden="1" customWidth="1"/>
    <col min="51" max="51" width="15.85546875" style="181" hidden="1" customWidth="1"/>
    <col min="52" max="52" width="11.5703125" style="95" customWidth="1"/>
    <col min="53" max="53" width="12.85546875" style="181" customWidth="1"/>
    <col min="54" max="54" width="15.28515625" style="181" customWidth="1"/>
    <col min="55" max="55" width="15.85546875" style="181" customWidth="1"/>
    <col min="56" max="56" width="10.85546875" style="181" customWidth="1"/>
    <col min="57" max="57" width="15.5703125" style="181" customWidth="1"/>
    <col min="58" max="58" width="12.85546875" style="181" customWidth="1"/>
    <col min="59" max="59" width="11.7109375" style="181" customWidth="1"/>
    <col min="60" max="60" width="12.85546875" style="181" customWidth="1"/>
    <col min="61" max="61" width="15.85546875" style="181" customWidth="1"/>
    <col min="62" max="62" width="12.85546875" style="95" customWidth="1"/>
    <col min="63" max="63" width="12.140625" style="181" bestFit="1" customWidth="1"/>
    <col min="64" max="64" width="10.5703125" style="181" customWidth="1"/>
    <col min="65" max="71" width="12.85546875" style="181" customWidth="1"/>
    <col min="72" max="72" width="11.7109375" style="95" customWidth="1"/>
    <col min="73" max="81" width="15.140625" style="181" customWidth="1"/>
    <col min="82" max="701" width="11.42578125" style="95"/>
    <col min="702" max="702" width="0" style="95" hidden="1" customWidth="1"/>
    <col min="703" max="16384" width="11.42578125" style="95"/>
  </cols>
  <sheetData>
    <row r="1" spans="1:81" ht="15" customHeight="1" thickBot="1">
      <c r="A1" s="305"/>
      <c r="C1" s="306"/>
      <c r="D1" s="306"/>
      <c r="E1" s="306"/>
      <c r="F1" s="306"/>
      <c r="G1" s="306"/>
      <c r="H1" s="306"/>
      <c r="I1" s="306"/>
      <c r="J1" s="313"/>
      <c r="K1" s="313"/>
      <c r="L1" s="305"/>
      <c r="M1" s="306"/>
      <c r="N1" s="306"/>
      <c r="O1" s="306"/>
      <c r="P1" s="306"/>
      <c r="Q1" s="306"/>
      <c r="R1" s="306"/>
      <c r="S1" s="306"/>
      <c r="T1" s="306"/>
      <c r="U1" s="306"/>
      <c r="V1" s="89"/>
      <c r="W1" s="306"/>
      <c r="X1" s="306"/>
      <c r="Y1" s="306"/>
      <c r="Z1" s="306"/>
      <c r="AA1" s="306"/>
      <c r="AB1" s="306"/>
      <c r="AC1" s="306"/>
      <c r="AD1" s="306"/>
      <c r="AE1" s="306"/>
      <c r="AF1" s="89"/>
      <c r="AG1" s="306"/>
      <c r="AH1" s="306"/>
      <c r="AI1" s="306"/>
      <c r="AJ1" s="306"/>
      <c r="AK1" s="306"/>
      <c r="AL1" s="306"/>
      <c r="AM1" s="306"/>
      <c r="AN1" s="306"/>
      <c r="AO1" s="306"/>
      <c r="AP1" s="89"/>
      <c r="AQ1" s="306"/>
      <c r="AR1" s="306"/>
      <c r="AS1" s="306"/>
      <c r="AT1" s="306"/>
      <c r="AU1" s="306"/>
      <c r="AV1" s="306"/>
      <c r="AW1" s="306"/>
      <c r="AX1" s="306"/>
      <c r="AY1" s="306"/>
      <c r="AZ1" s="89"/>
      <c r="BA1" s="306"/>
      <c r="BB1" s="306"/>
      <c r="BC1" s="306"/>
      <c r="BD1" s="306"/>
      <c r="BE1" s="306"/>
      <c r="BF1" s="306"/>
      <c r="BG1" s="306"/>
      <c r="BH1" s="306"/>
      <c r="BI1" s="306"/>
      <c r="BJ1" s="89"/>
      <c r="BK1" s="306"/>
      <c r="BL1" s="306"/>
      <c r="BM1" s="306"/>
      <c r="BN1" s="306"/>
      <c r="BO1" s="306"/>
      <c r="BP1" s="306"/>
      <c r="BQ1" s="306"/>
      <c r="BR1" s="306"/>
      <c r="BS1" s="306"/>
      <c r="BT1" s="89"/>
      <c r="BU1" s="306"/>
      <c r="BV1" s="306"/>
      <c r="BW1" s="306"/>
      <c r="BX1" s="306"/>
      <c r="BY1" s="306"/>
      <c r="BZ1" s="306"/>
      <c r="CA1" s="306"/>
      <c r="CB1" s="306"/>
      <c r="CC1" s="306"/>
    </row>
    <row r="2" spans="1:81" s="91" customFormat="1" ht="18">
      <c r="A2" s="90"/>
      <c r="B2" s="523" t="s">
        <v>72</v>
      </c>
      <c r="C2" s="524"/>
      <c r="D2" s="524"/>
      <c r="E2" s="524"/>
      <c r="F2" s="524"/>
      <c r="G2" s="524"/>
      <c r="H2" s="524"/>
      <c r="I2" s="524"/>
      <c r="J2" s="524"/>
      <c r="K2" s="525"/>
      <c r="L2" s="541" t="s">
        <v>69</v>
      </c>
      <c r="M2" s="542"/>
      <c r="N2" s="542"/>
      <c r="O2" s="542"/>
      <c r="P2" s="542"/>
      <c r="Q2" s="542"/>
      <c r="R2" s="542"/>
      <c r="S2" s="542"/>
      <c r="T2" s="542"/>
      <c r="U2" s="543"/>
      <c r="V2" s="503" t="s">
        <v>68</v>
      </c>
      <c r="W2" s="504"/>
      <c r="X2" s="504"/>
      <c r="Y2" s="504"/>
      <c r="Z2" s="504"/>
      <c r="AA2" s="504"/>
      <c r="AB2" s="504"/>
      <c r="AC2" s="504"/>
      <c r="AD2" s="504"/>
      <c r="AE2" s="505"/>
      <c r="AF2" s="506" t="s">
        <v>73</v>
      </c>
      <c r="AG2" s="507"/>
      <c r="AH2" s="507"/>
      <c r="AI2" s="507"/>
      <c r="AJ2" s="507"/>
      <c r="AK2" s="507"/>
      <c r="AL2" s="507"/>
      <c r="AM2" s="507"/>
      <c r="AN2" s="507"/>
      <c r="AO2" s="508"/>
      <c r="AP2" s="511" t="s">
        <v>74</v>
      </c>
      <c r="AQ2" s="512"/>
      <c r="AR2" s="512"/>
      <c r="AS2" s="512"/>
      <c r="AT2" s="512"/>
      <c r="AU2" s="512"/>
      <c r="AV2" s="512"/>
      <c r="AW2" s="512"/>
      <c r="AX2" s="512"/>
      <c r="AY2" s="513"/>
      <c r="AZ2" s="514" t="s">
        <v>76</v>
      </c>
      <c r="BA2" s="515"/>
      <c r="BB2" s="515"/>
      <c r="BC2" s="515"/>
      <c r="BD2" s="515"/>
      <c r="BE2" s="515"/>
      <c r="BF2" s="515"/>
      <c r="BG2" s="515"/>
      <c r="BH2" s="515"/>
      <c r="BI2" s="516"/>
      <c r="BJ2" s="523" t="s">
        <v>77</v>
      </c>
      <c r="BK2" s="524"/>
      <c r="BL2" s="524"/>
      <c r="BM2" s="524"/>
      <c r="BN2" s="524"/>
      <c r="BO2" s="524"/>
      <c r="BP2" s="524"/>
      <c r="BQ2" s="524"/>
      <c r="BR2" s="524"/>
      <c r="BS2" s="525"/>
      <c r="BT2" s="539" t="s">
        <v>78</v>
      </c>
      <c r="BU2" s="539"/>
      <c r="BV2" s="539"/>
      <c r="BW2" s="539"/>
      <c r="BX2" s="539"/>
      <c r="BY2" s="539"/>
      <c r="BZ2" s="539"/>
      <c r="CA2" s="539"/>
      <c r="CB2" s="539"/>
      <c r="CC2" s="540"/>
    </row>
    <row r="3" spans="1:81" s="88" customFormat="1">
      <c r="A3" s="92"/>
      <c r="B3" s="184"/>
      <c r="C3" s="134"/>
      <c r="D3" s="134"/>
      <c r="E3" s="134"/>
      <c r="F3" s="134"/>
      <c r="G3" s="134"/>
      <c r="H3" s="134"/>
      <c r="I3" s="134"/>
      <c r="J3" s="134"/>
      <c r="K3" s="134"/>
      <c r="L3" s="216"/>
      <c r="M3" s="217"/>
      <c r="N3" s="217"/>
      <c r="O3" s="217"/>
      <c r="P3" s="217"/>
      <c r="Q3" s="217"/>
      <c r="R3" s="217"/>
      <c r="S3" s="217"/>
      <c r="T3" s="217"/>
      <c r="U3" s="217"/>
      <c r="V3" s="208"/>
      <c r="W3" s="209"/>
      <c r="X3" s="209"/>
      <c r="Y3" s="209"/>
      <c r="Z3" s="209"/>
      <c r="AA3" s="209"/>
      <c r="AB3" s="209"/>
      <c r="AC3" s="209"/>
      <c r="AD3" s="209"/>
      <c r="AE3" s="209"/>
      <c r="AF3" s="235"/>
      <c r="AG3" s="236"/>
      <c r="AH3" s="236"/>
      <c r="AI3" s="236"/>
      <c r="AJ3" s="236"/>
      <c r="AK3" s="236"/>
      <c r="AL3" s="236"/>
      <c r="AM3" s="236"/>
      <c r="AN3" s="236"/>
      <c r="AO3" s="236"/>
      <c r="AP3" s="281"/>
      <c r="AQ3" s="282"/>
      <c r="AR3" s="282"/>
      <c r="AS3" s="282"/>
      <c r="AT3" s="282"/>
      <c r="AU3" s="282"/>
      <c r="AV3" s="282"/>
      <c r="AW3" s="282"/>
      <c r="AX3" s="282"/>
      <c r="AY3" s="283"/>
      <c r="AZ3" s="291"/>
      <c r="BA3" s="292"/>
      <c r="BB3" s="292"/>
      <c r="BC3" s="292"/>
      <c r="BD3" s="292"/>
      <c r="BE3" s="292"/>
      <c r="BF3" s="292"/>
      <c r="BG3" s="292"/>
      <c r="BH3" s="292"/>
      <c r="BI3" s="349"/>
      <c r="BJ3" s="300"/>
      <c r="BK3" s="134"/>
      <c r="BL3" s="134"/>
      <c r="BM3" s="134"/>
      <c r="BN3" s="134"/>
      <c r="BO3" s="134"/>
      <c r="BP3" s="134"/>
      <c r="BQ3" s="134"/>
      <c r="BR3" s="134"/>
      <c r="BS3" s="401"/>
      <c r="BT3" s="393"/>
      <c r="BU3" s="303"/>
      <c r="BV3" s="303"/>
      <c r="BW3" s="303"/>
      <c r="BX3" s="303"/>
      <c r="BY3" s="303"/>
      <c r="BZ3" s="303"/>
      <c r="CA3" s="303"/>
      <c r="CB3" s="303"/>
      <c r="CC3" s="304"/>
    </row>
    <row r="4" spans="1:81" s="88" customFormat="1">
      <c r="A4" s="92"/>
      <c r="B4" s="184"/>
      <c r="C4" s="134"/>
      <c r="D4" s="134"/>
      <c r="E4" s="134"/>
      <c r="F4" s="134"/>
      <c r="G4" s="134"/>
      <c r="H4" s="134"/>
      <c r="I4" s="134"/>
      <c r="J4" s="134"/>
      <c r="K4" s="134"/>
      <c r="L4" s="216"/>
      <c r="M4" s="217"/>
      <c r="N4" s="217"/>
      <c r="O4" s="217"/>
      <c r="P4" s="217"/>
      <c r="Q4" s="217"/>
      <c r="R4" s="217"/>
      <c r="S4" s="217"/>
      <c r="T4" s="217"/>
      <c r="U4" s="217"/>
      <c r="V4" s="208"/>
      <c r="W4" s="209"/>
      <c r="X4" s="209"/>
      <c r="Y4" s="209"/>
      <c r="Z4" s="209"/>
      <c r="AA4" s="209"/>
      <c r="AB4" s="209"/>
      <c r="AC4" s="209"/>
      <c r="AD4" s="209"/>
      <c r="AE4" s="209"/>
      <c r="AF4" s="235"/>
      <c r="AG4" s="236"/>
      <c r="AH4" s="236"/>
      <c r="AI4" s="236"/>
      <c r="AJ4" s="236"/>
      <c r="AK4" s="236"/>
      <c r="AL4" s="236"/>
      <c r="AM4" s="236"/>
      <c r="AN4" s="236"/>
      <c r="AO4" s="236"/>
      <c r="AP4" s="281"/>
      <c r="AQ4" s="282"/>
      <c r="AR4" s="282"/>
      <c r="AS4" s="282"/>
      <c r="AT4" s="282"/>
      <c r="AU4" s="282"/>
      <c r="AV4" s="282"/>
      <c r="AW4" s="282"/>
      <c r="AX4" s="282"/>
      <c r="AY4" s="283"/>
      <c r="AZ4" s="291"/>
      <c r="BA4" s="292"/>
      <c r="BB4" s="292"/>
      <c r="BC4" s="292"/>
      <c r="BD4" s="292"/>
      <c r="BE4" s="292"/>
      <c r="BF4" s="292"/>
      <c r="BG4" s="292"/>
      <c r="BH4" s="292"/>
      <c r="BI4" s="293"/>
      <c r="BJ4" s="300"/>
      <c r="BK4" s="134"/>
      <c r="BL4" s="134"/>
      <c r="BM4" s="134"/>
      <c r="BN4" s="134"/>
      <c r="BO4" s="134"/>
      <c r="BP4" s="134"/>
      <c r="BQ4" s="134"/>
      <c r="BR4" s="134"/>
      <c r="BS4" s="401"/>
      <c r="BT4" s="393"/>
      <c r="BU4" s="303"/>
      <c r="BV4" s="303"/>
      <c r="BW4" s="303"/>
      <c r="BX4" s="303"/>
      <c r="BY4" s="303"/>
      <c r="BZ4" s="303"/>
      <c r="CA4" s="303"/>
      <c r="CB4" s="303"/>
      <c r="CC4" s="304"/>
    </row>
    <row r="5" spans="1:81" s="88" customFormat="1">
      <c r="A5" s="92"/>
      <c r="B5" s="185"/>
      <c r="C5" s="135"/>
      <c r="D5" s="135"/>
      <c r="E5" s="526" t="s">
        <v>23</v>
      </c>
      <c r="F5" s="526"/>
      <c r="G5" s="526"/>
      <c r="H5" s="526"/>
      <c r="I5" s="526"/>
      <c r="J5" s="315"/>
      <c r="K5" s="314"/>
      <c r="L5" s="218"/>
      <c r="M5" s="219"/>
      <c r="N5" s="219"/>
      <c r="O5" s="529" t="s">
        <v>23</v>
      </c>
      <c r="P5" s="529"/>
      <c r="Q5" s="529"/>
      <c r="R5" s="529"/>
      <c r="S5" s="529"/>
      <c r="T5" s="327"/>
      <c r="U5" s="318"/>
      <c r="V5" s="210"/>
      <c r="W5" s="211"/>
      <c r="X5" s="211"/>
      <c r="Y5" s="509" t="s">
        <v>23</v>
      </c>
      <c r="Z5" s="509"/>
      <c r="AA5" s="509"/>
      <c r="AB5" s="509"/>
      <c r="AC5" s="509"/>
      <c r="AD5" s="331"/>
      <c r="AE5" s="319"/>
      <c r="AF5" s="237"/>
      <c r="AG5" s="238"/>
      <c r="AH5" s="238"/>
      <c r="AI5" s="510" t="s">
        <v>23</v>
      </c>
      <c r="AJ5" s="510"/>
      <c r="AK5" s="510"/>
      <c r="AL5" s="510"/>
      <c r="AM5" s="510"/>
      <c r="AN5" s="333"/>
      <c r="AO5" s="320"/>
      <c r="AP5" s="284"/>
      <c r="AQ5" s="285"/>
      <c r="AR5" s="285"/>
      <c r="AS5" s="528" t="s">
        <v>23</v>
      </c>
      <c r="AT5" s="528"/>
      <c r="AU5" s="528"/>
      <c r="AV5" s="528"/>
      <c r="AW5" s="528"/>
      <c r="AX5" s="324"/>
      <c r="AY5" s="326"/>
      <c r="AZ5" s="294"/>
      <c r="BA5" s="295"/>
      <c r="BB5" s="295"/>
      <c r="BC5" s="527" t="s">
        <v>23</v>
      </c>
      <c r="BD5" s="527"/>
      <c r="BE5" s="527"/>
      <c r="BF5" s="527"/>
      <c r="BG5" s="527"/>
      <c r="BH5" s="322"/>
      <c r="BI5" s="350"/>
      <c r="BJ5" s="301"/>
      <c r="BK5" s="135"/>
      <c r="BL5" s="135"/>
      <c r="BM5" s="526" t="s">
        <v>23</v>
      </c>
      <c r="BN5" s="526"/>
      <c r="BO5" s="526"/>
      <c r="BP5" s="526"/>
      <c r="BQ5" s="526"/>
      <c r="BR5" s="315"/>
      <c r="BS5" s="402"/>
      <c r="BT5" s="394"/>
      <c r="BU5" s="219"/>
      <c r="BV5" s="219"/>
      <c r="BW5" s="529" t="s">
        <v>23</v>
      </c>
      <c r="BX5" s="529"/>
      <c r="BY5" s="529"/>
      <c r="BZ5" s="529"/>
      <c r="CA5" s="529"/>
      <c r="CB5" s="327"/>
      <c r="CC5" s="329"/>
    </row>
    <row r="6" spans="1:81" s="94" customFormat="1" ht="51" customHeight="1">
      <c r="A6" s="93" t="s">
        <v>24</v>
      </c>
      <c r="B6" s="182" t="s">
        <v>25</v>
      </c>
      <c r="C6" s="388" t="s">
        <v>26</v>
      </c>
      <c r="D6" s="136" t="s">
        <v>27</v>
      </c>
      <c r="E6" s="137" t="s">
        <v>28</v>
      </c>
      <c r="F6" s="388" t="s">
        <v>29</v>
      </c>
      <c r="G6" s="388" t="s">
        <v>30</v>
      </c>
      <c r="H6" s="388" t="s">
        <v>31</v>
      </c>
      <c r="I6" s="388" t="s">
        <v>22</v>
      </c>
      <c r="J6" s="316" t="s">
        <v>32</v>
      </c>
      <c r="K6" s="317" t="s">
        <v>170</v>
      </c>
      <c r="L6" s="220" t="s">
        <v>25</v>
      </c>
      <c r="M6" s="391" t="s">
        <v>26</v>
      </c>
      <c r="N6" s="221" t="s">
        <v>27</v>
      </c>
      <c r="O6" s="222" t="s">
        <v>28</v>
      </c>
      <c r="P6" s="391" t="s">
        <v>29</v>
      </c>
      <c r="Q6" s="391" t="s">
        <v>30</v>
      </c>
      <c r="R6" s="391" t="s">
        <v>31</v>
      </c>
      <c r="S6" s="391" t="s">
        <v>22</v>
      </c>
      <c r="T6" s="328" t="s">
        <v>32</v>
      </c>
      <c r="U6" s="223" t="s">
        <v>170</v>
      </c>
      <c r="V6" s="212" t="s">
        <v>25</v>
      </c>
      <c r="W6" s="386" t="s">
        <v>26</v>
      </c>
      <c r="X6" s="213" t="s">
        <v>27</v>
      </c>
      <c r="Y6" s="214" t="s">
        <v>28</v>
      </c>
      <c r="Z6" s="386" t="s">
        <v>29</v>
      </c>
      <c r="AA6" s="386" t="s">
        <v>30</v>
      </c>
      <c r="AB6" s="386" t="s">
        <v>31</v>
      </c>
      <c r="AC6" s="386" t="s">
        <v>22</v>
      </c>
      <c r="AD6" s="332" t="s">
        <v>32</v>
      </c>
      <c r="AE6" s="215" t="s">
        <v>170</v>
      </c>
      <c r="AF6" s="239" t="s">
        <v>25</v>
      </c>
      <c r="AG6" s="387" t="s">
        <v>26</v>
      </c>
      <c r="AH6" s="240" t="s">
        <v>27</v>
      </c>
      <c r="AI6" s="241" t="s">
        <v>28</v>
      </c>
      <c r="AJ6" s="387" t="s">
        <v>29</v>
      </c>
      <c r="AK6" s="387" t="s">
        <v>30</v>
      </c>
      <c r="AL6" s="387" t="s">
        <v>31</v>
      </c>
      <c r="AM6" s="387" t="s">
        <v>22</v>
      </c>
      <c r="AN6" s="334" t="s">
        <v>32</v>
      </c>
      <c r="AO6" s="321" t="s">
        <v>170</v>
      </c>
      <c r="AP6" s="286" t="s">
        <v>25</v>
      </c>
      <c r="AQ6" s="390" t="s">
        <v>26</v>
      </c>
      <c r="AR6" s="287" t="s">
        <v>27</v>
      </c>
      <c r="AS6" s="288" t="s">
        <v>28</v>
      </c>
      <c r="AT6" s="390" t="s">
        <v>29</v>
      </c>
      <c r="AU6" s="390" t="s">
        <v>30</v>
      </c>
      <c r="AV6" s="390" t="s">
        <v>31</v>
      </c>
      <c r="AW6" s="390" t="s">
        <v>22</v>
      </c>
      <c r="AX6" s="325" t="s">
        <v>32</v>
      </c>
      <c r="AY6" s="289" t="s">
        <v>170</v>
      </c>
      <c r="AZ6" s="296" t="s">
        <v>25</v>
      </c>
      <c r="BA6" s="389" t="s">
        <v>26</v>
      </c>
      <c r="BB6" s="297" t="s">
        <v>27</v>
      </c>
      <c r="BC6" s="298" t="s">
        <v>28</v>
      </c>
      <c r="BD6" s="389" t="s">
        <v>29</v>
      </c>
      <c r="BE6" s="389" t="s">
        <v>30</v>
      </c>
      <c r="BF6" s="389" t="s">
        <v>31</v>
      </c>
      <c r="BG6" s="389" t="s">
        <v>22</v>
      </c>
      <c r="BH6" s="323" t="s">
        <v>32</v>
      </c>
      <c r="BI6" s="299" t="s">
        <v>170</v>
      </c>
      <c r="BJ6" s="302" t="s">
        <v>25</v>
      </c>
      <c r="BK6" s="388" t="s">
        <v>26</v>
      </c>
      <c r="BL6" s="136" t="s">
        <v>27</v>
      </c>
      <c r="BM6" s="137" t="s">
        <v>28</v>
      </c>
      <c r="BN6" s="388" t="s">
        <v>29</v>
      </c>
      <c r="BO6" s="388" t="s">
        <v>30</v>
      </c>
      <c r="BP6" s="388" t="s">
        <v>31</v>
      </c>
      <c r="BQ6" s="388" t="s">
        <v>22</v>
      </c>
      <c r="BR6" s="316" t="s">
        <v>32</v>
      </c>
      <c r="BS6" s="138" t="s">
        <v>170</v>
      </c>
      <c r="BT6" s="395" t="s">
        <v>25</v>
      </c>
      <c r="BU6" s="391" t="s">
        <v>26</v>
      </c>
      <c r="BV6" s="221" t="s">
        <v>27</v>
      </c>
      <c r="BW6" s="222" t="s">
        <v>28</v>
      </c>
      <c r="BX6" s="391" t="s">
        <v>29</v>
      </c>
      <c r="BY6" s="391" t="s">
        <v>30</v>
      </c>
      <c r="BZ6" s="391" t="s">
        <v>31</v>
      </c>
      <c r="CA6" s="391" t="s">
        <v>22</v>
      </c>
      <c r="CB6" s="328" t="s">
        <v>32</v>
      </c>
      <c r="CC6" s="330" t="s">
        <v>170</v>
      </c>
    </row>
    <row r="7" spans="1:81" ht="15.95" customHeight="1">
      <c r="B7" s="105"/>
      <c r="C7" s="126"/>
      <c r="D7" s="187"/>
      <c r="E7" s="130"/>
      <c r="F7" s="130"/>
      <c r="G7" s="130"/>
      <c r="H7" s="130"/>
      <c r="I7" s="130"/>
      <c r="J7" s="130"/>
      <c r="K7" s="377"/>
      <c r="L7" s="96"/>
      <c r="M7" s="124"/>
      <c r="N7" s="187"/>
      <c r="O7" s="130"/>
      <c r="P7" s="130"/>
      <c r="Q7" s="130"/>
      <c r="R7" s="130"/>
      <c r="S7" s="130"/>
      <c r="T7" s="130"/>
      <c r="U7" s="377"/>
      <c r="V7" s="105"/>
      <c r="W7" s="124"/>
      <c r="X7" s="187"/>
      <c r="Y7" s="130"/>
      <c r="Z7" s="130"/>
      <c r="AA7" s="130"/>
      <c r="AB7" s="130"/>
      <c r="AC7" s="130"/>
      <c r="AD7" s="130"/>
      <c r="AE7" s="377"/>
      <c r="AF7" s="105"/>
      <c r="AG7" s="124"/>
      <c r="AH7" s="187"/>
      <c r="AI7" s="130"/>
      <c r="AJ7" s="130"/>
      <c r="AK7" s="130"/>
      <c r="AL7" s="130"/>
      <c r="AM7" s="130"/>
      <c r="AN7" s="130"/>
      <c r="AO7" s="377"/>
      <c r="AP7" s="105"/>
      <c r="AQ7" s="124"/>
      <c r="AR7" s="187"/>
      <c r="AS7" s="130"/>
      <c r="AT7" s="130"/>
      <c r="AU7" s="130"/>
      <c r="AV7" s="130"/>
      <c r="AW7" s="130"/>
      <c r="AX7" s="130"/>
      <c r="AY7" s="377"/>
      <c r="AZ7" s="378"/>
      <c r="BA7" s="124"/>
      <c r="BB7" s="187"/>
      <c r="BC7" s="130"/>
      <c r="BD7" s="130"/>
      <c r="BE7" s="130"/>
      <c r="BF7" s="130"/>
      <c r="BG7" s="130"/>
      <c r="BH7" s="130"/>
      <c r="BI7" s="377"/>
      <c r="BJ7" s="378"/>
      <c r="BK7" s="124"/>
      <c r="BL7" s="187"/>
      <c r="BM7" s="130"/>
      <c r="BN7" s="130"/>
      <c r="BO7" s="130"/>
      <c r="BP7" s="130"/>
      <c r="BQ7" s="130"/>
      <c r="BR7" s="130"/>
      <c r="BS7" s="129"/>
      <c r="BT7" s="193"/>
      <c r="BU7" s="124"/>
      <c r="BV7" s="187"/>
      <c r="BW7" s="130"/>
      <c r="BX7" s="130"/>
      <c r="BY7" s="130"/>
      <c r="BZ7" s="130"/>
      <c r="CA7" s="130"/>
      <c r="CB7" s="130"/>
      <c r="CC7" s="129"/>
    </row>
    <row r="8" spans="1:81" s="99" customFormat="1" ht="15.95" customHeight="1">
      <c r="A8" s="97" t="s">
        <v>33</v>
      </c>
      <c r="B8" s="105"/>
      <c r="C8" s="126"/>
      <c r="D8" s="126"/>
      <c r="E8" s="130"/>
      <c r="F8" s="130"/>
      <c r="G8" s="130"/>
      <c r="H8" s="130"/>
      <c r="I8" s="130"/>
      <c r="J8" s="130"/>
      <c r="K8" s="129"/>
      <c r="L8" s="98"/>
      <c r="M8" s="125"/>
      <c r="N8" s="126"/>
      <c r="O8" s="130"/>
      <c r="P8" s="130"/>
      <c r="Q8" s="130"/>
      <c r="R8" s="130"/>
      <c r="S8" s="130"/>
      <c r="T8" s="130"/>
      <c r="U8" s="129"/>
      <c r="V8" s="105"/>
      <c r="W8" s="125"/>
      <c r="X8" s="126"/>
      <c r="Y8" s="130"/>
      <c r="Z8" s="130"/>
      <c r="AA8" s="130"/>
      <c r="AB8" s="130"/>
      <c r="AC8" s="130"/>
      <c r="AD8" s="130"/>
      <c r="AE8" s="129"/>
      <c r="AF8" s="105"/>
      <c r="AG8" s="125"/>
      <c r="AH8" s="126"/>
      <c r="AI8" s="130"/>
      <c r="AJ8" s="130"/>
      <c r="AK8" s="130"/>
      <c r="AL8" s="130"/>
      <c r="AM8" s="130"/>
      <c r="AN8" s="130"/>
      <c r="AO8" s="129"/>
      <c r="AP8" s="105"/>
      <c r="AQ8" s="125"/>
      <c r="AR8" s="126"/>
      <c r="AS8" s="130"/>
      <c r="AT8" s="130"/>
      <c r="AU8" s="130"/>
      <c r="AV8" s="130"/>
      <c r="AW8" s="130"/>
      <c r="AX8" s="130"/>
      <c r="AY8" s="129"/>
      <c r="AZ8" s="378"/>
      <c r="BA8" s="125"/>
      <c r="BB8" s="126"/>
      <c r="BC8" s="130"/>
      <c r="BD8" s="130"/>
      <c r="BE8" s="130"/>
      <c r="BF8" s="130"/>
      <c r="BG8" s="130"/>
      <c r="BH8" s="130"/>
      <c r="BI8" s="129"/>
      <c r="BJ8" s="378"/>
      <c r="BK8" s="125"/>
      <c r="BL8" s="126"/>
      <c r="BM8" s="130"/>
      <c r="BN8" s="130"/>
      <c r="BO8" s="130"/>
      <c r="BP8" s="130"/>
      <c r="BQ8" s="130"/>
      <c r="BR8" s="130"/>
      <c r="BS8" s="129"/>
      <c r="BT8" s="193"/>
      <c r="BU8" s="125"/>
      <c r="BV8" s="126"/>
      <c r="BW8" s="130"/>
      <c r="BX8" s="130"/>
      <c r="BY8" s="130"/>
      <c r="BZ8" s="130"/>
      <c r="CA8" s="130"/>
      <c r="CB8" s="130"/>
      <c r="CC8" s="129"/>
    </row>
    <row r="9" spans="1:81" ht="15.95" customHeight="1">
      <c r="A9" s="100"/>
      <c r="B9" s="105"/>
      <c r="C9" s="126"/>
      <c r="D9" s="126"/>
      <c r="E9" s="130"/>
      <c r="F9" s="130"/>
      <c r="G9" s="130"/>
      <c r="H9" s="130"/>
      <c r="I9" s="130"/>
      <c r="J9" s="130"/>
      <c r="K9" s="129"/>
      <c r="L9" s="96"/>
      <c r="M9" s="124"/>
      <c r="N9" s="126"/>
      <c r="O9" s="130"/>
      <c r="P9" s="130"/>
      <c r="Q9" s="130"/>
      <c r="R9" s="130"/>
      <c r="S9" s="130"/>
      <c r="T9" s="130"/>
      <c r="U9" s="129"/>
      <c r="V9" s="105"/>
      <c r="W9" s="124"/>
      <c r="X9" s="126"/>
      <c r="Y9" s="130"/>
      <c r="Z9" s="130"/>
      <c r="AA9" s="130"/>
      <c r="AB9" s="130"/>
      <c r="AC9" s="130"/>
      <c r="AD9" s="130"/>
      <c r="AE9" s="129"/>
      <c r="AF9" s="105"/>
      <c r="AG9" s="124"/>
      <c r="AH9" s="126"/>
      <c r="AI9" s="130"/>
      <c r="AJ9" s="130"/>
      <c r="AK9" s="130"/>
      <c r="AL9" s="130"/>
      <c r="AM9" s="130"/>
      <c r="AN9" s="130"/>
      <c r="AO9" s="129"/>
      <c r="AP9" s="105"/>
      <c r="AQ9" s="124"/>
      <c r="AR9" s="126"/>
      <c r="AS9" s="130"/>
      <c r="AT9" s="130"/>
      <c r="AU9" s="130"/>
      <c r="AV9" s="130"/>
      <c r="AW9" s="130"/>
      <c r="AX9" s="130"/>
      <c r="AY9" s="129"/>
      <c r="AZ9" s="378"/>
      <c r="BA9" s="124"/>
      <c r="BB9" s="126"/>
      <c r="BC9" s="130"/>
      <c r="BD9" s="130"/>
      <c r="BE9" s="130"/>
      <c r="BF9" s="130"/>
      <c r="BG9" s="130"/>
      <c r="BH9" s="130"/>
      <c r="BI9" s="129"/>
      <c r="BJ9" s="378"/>
      <c r="BK9" s="124"/>
      <c r="BL9" s="126"/>
      <c r="BM9" s="130"/>
      <c r="BN9" s="130"/>
      <c r="BO9" s="130"/>
      <c r="BP9" s="130"/>
      <c r="BQ9" s="130"/>
      <c r="BR9" s="130"/>
      <c r="BS9" s="129"/>
      <c r="BT9" s="193"/>
      <c r="BU9" s="124"/>
      <c r="BV9" s="126"/>
      <c r="BW9" s="130"/>
      <c r="BX9" s="130"/>
      <c r="BY9" s="130"/>
      <c r="BZ9" s="130"/>
      <c r="CA9" s="130"/>
      <c r="CB9" s="130"/>
      <c r="CC9" s="129"/>
    </row>
    <row r="10" spans="1:81" ht="15.95" customHeight="1">
      <c r="A10" s="101" t="s">
        <v>34</v>
      </c>
      <c r="B10" s="105"/>
      <c r="C10" s="126"/>
      <c r="D10" s="126"/>
      <c r="E10" s="130"/>
      <c r="F10" s="130"/>
      <c r="G10" s="130"/>
      <c r="H10" s="130"/>
      <c r="I10" s="130"/>
      <c r="J10" s="130"/>
      <c r="K10" s="129"/>
      <c r="L10" s="96"/>
      <c r="M10" s="124"/>
      <c r="N10" s="126"/>
      <c r="O10" s="130"/>
      <c r="P10" s="130"/>
      <c r="Q10" s="130"/>
      <c r="R10" s="130"/>
      <c r="S10" s="130"/>
      <c r="T10" s="130"/>
      <c r="U10" s="129"/>
      <c r="V10" s="105"/>
      <c r="W10" s="124"/>
      <c r="X10" s="126"/>
      <c r="Y10" s="130"/>
      <c r="Z10" s="130"/>
      <c r="AA10" s="130"/>
      <c r="AB10" s="130"/>
      <c r="AC10" s="130"/>
      <c r="AD10" s="130"/>
      <c r="AE10" s="129"/>
      <c r="AF10" s="105"/>
      <c r="AG10" s="124"/>
      <c r="AH10" s="126"/>
      <c r="AI10" s="130"/>
      <c r="AJ10" s="130"/>
      <c r="AK10" s="130"/>
      <c r="AL10" s="130"/>
      <c r="AM10" s="130"/>
      <c r="AN10" s="130"/>
      <c r="AO10" s="129"/>
      <c r="AP10" s="105"/>
      <c r="AQ10" s="124"/>
      <c r="AR10" s="126"/>
      <c r="AS10" s="130"/>
      <c r="AT10" s="130"/>
      <c r="AU10" s="130"/>
      <c r="AV10" s="130"/>
      <c r="AW10" s="130"/>
      <c r="AX10" s="130"/>
      <c r="AY10" s="129"/>
      <c r="AZ10" s="378"/>
      <c r="BA10" s="124"/>
      <c r="BB10" s="126"/>
      <c r="BC10" s="130"/>
      <c r="BD10" s="130"/>
      <c r="BE10" s="130"/>
      <c r="BF10" s="130"/>
      <c r="BG10" s="130"/>
      <c r="BH10" s="130"/>
      <c r="BI10" s="129"/>
      <c r="BJ10" s="378"/>
      <c r="BK10" s="124"/>
      <c r="BL10" s="126"/>
      <c r="BM10" s="130"/>
      <c r="BN10" s="130"/>
      <c r="BO10" s="130"/>
      <c r="BP10" s="130"/>
      <c r="BQ10" s="130"/>
      <c r="BR10" s="130"/>
      <c r="BS10" s="129"/>
      <c r="BT10" s="193"/>
      <c r="BU10" s="124"/>
      <c r="BV10" s="126"/>
      <c r="BW10" s="130"/>
      <c r="BX10" s="130"/>
      <c r="BY10" s="130"/>
      <c r="BZ10" s="130"/>
      <c r="CA10" s="130"/>
      <c r="CB10" s="130"/>
      <c r="CC10" s="129"/>
    </row>
    <row r="11" spans="1:81" ht="15.95" customHeight="1">
      <c r="A11" s="243" t="s">
        <v>35</v>
      </c>
      <c r="B11" s="105">
        <v>166</v>
      </c>
      <c r="C11" s="126">
        <f t="shared" ref="C11:C12" si="0">SUM(E11:I11)</f>
        <v>63307</v>
      </c>
      <c r="D11" s="126">
        <f t="shared" ref="D11:D12" si="1">IFERROR(C11/B11,0)</f>
        <v>381.36746987951807</v>
      </c>
      <c r="E11" s="130"/>
      <c r="F11" s="130"/>
      <c r="G11" s="130">
        <v>63307</v>
      </c>
      <c r="H11" s="130"/>
      <c r="I11" s="130"/>
      <c r="J11" s="130">
        <v>63307</v>
      </c>
      <c r="K11" s="129">
        <f t="shared" ref="K11:K32" si="2">IF(J11=0,0,(IF(E11&lt;=J11,E11,J11)))</f>
        <v>0</v>
      </c>
      <c r="L11" s="105">
        <v>143</v>
      </c>
      <c r="M11" s="126">
        <f t="shared" ref="M11:M22" si="3">SUM(O11:S11)</f>
        <v>36429.75</v>
      </c>
      <c r="N11" s="126">
        <f t="shared" ref="N11:N22" si="4">IFERROR(M11/L11,0)</f>
        <v>254.75349650349651</v>
      </c>
      <c r="O11" s="130"/>
      <c r="P11" s="130"/>
      <c r="Q11" s="130">
        <v>36429.75</v>
      </c>
      <c r="R11" s="130"/>
      <c r="S11" s="130"/>
      <c r="T11" s="130">
        <v>36429.75</v>
      </c>
      <c r="U11" s="129">
        <f t="shared" ref="U11:U32" si="5">IF(T11=0,0,(IF(O11&lt;=T11,O11,T11)))</f>
        <v>0</v>
      </c>
      <c r="V11" s="278">
        <v>127</v>
      </c>
      <c r="W11" s="126">
        <f t="shared" ref="W11:W23" si="6">SUM(Y11:AC11)</f>
        <v>25885</v>
      </c>
      <c r="X11" s="126">
        <f t="shared" ref="X11:X23" si="7">IFERROR(W11/V11,0)</f>
        <v>203.81889763779529</v>
      </c>
      <c r="Y11" s="130"/>
      <c r="Z11" s="130"/>
      <c r="AA11" s="130">
        <v>25885</v>
      </c>
      <c r="AB11" s="130"/>
      <c r="AC11" s="130"/>
      <c r="AD11" s="130">
        <v>25885</v>
      </c>
      <c r="AE11" s="129">
        <f t="shared" ref="AE11:AE32" si="8">IF(AD11=0,0,(IF(Y11&lt;=AD11,Y11,AD11)))</f>
        <v>0</v>
      </c>
      <c r="AF11" s="278">
        <v>155</v>
      </c>
      <c r="AG11" s="126">
        <f t="shared" ref="AG11:AG23" si="9">SUM(AI11:AM11)</f>
        <v>41560</v>
      </c>
      <c r="AH11" s="126">
        <f t="shared" ref="AH11:AH23" si="10">IFERROR(AG11/AF11,0)</f>
        <v>268.12903225806451</v>
      </c>
      <c r="AI11" s="130"/>
      <c r="AJ11" s="130"/>
      <c r="AK11" s="130">
        <v>41560</v>
      </c>
      <c r="AL11" s="130"/>
      <c r="AM11" s="130"/>
      <c r="AN11" s="130">
        <v>41560</v>
      </c>
      <c r="AO11" s="129">
        <f t="shared" ref="AO11:AO32" si="11">IF(AN11=0,0,(IF(AI11&lt;=AN11,AI11,AN11)))</f>
        <v>0</v>
      </c>
      <c r="AP11" s="278">
        <v>155</v>
      </c>
      <c r="AQ11" s="126">
        <f t="shared" ref="AQ11:AQ23" si="12">SUM(AS11:AW11)</f>
        <v>43173</v>
      </c>
      <c r="AR11" s="126">
        <f t="shared" ref="AR11:AR23" si="13">IFERROR(AQ11/AP11,0)</f>
        <v>278.53548387096777</v>
      </c>
      <c r="AS11" s="130"/>
      <c r="AT11" s="130"/>
      <c r="AU11" s="130">
        <v>43173</v>
      </c>
      <c r="AV11" s="130"/>
      <c r="AW11" s="130"/>
      <c r="AX11" s="130">
        <v>43173</v>
      </c>
      <c r="AY11" s="129">
        <f t="shared" ref="AY11:AY32" si="14">IF(AX11=0,0,(IF(AS11&lt;=AX11,AS11,AX11)))</f>
        <v>0</v>
      </c>
      <c r="AZ11" s="378">
        <v>180</v>
      </c>
      <c r="BA11" s="126">
        <f t="shared" ref="BA11:BA23" si="15">SUM(BC11:BG11)</f>
        <v>55777.5</v>
      </c>
      <c r="BB11" s="126">
        <f t="shared" ref="BB11:BB23" si="16">IFERROR(BA11/AZ11,0)</f>
        <v>309.875</v>
      </c>
      <c r="BC11" s="130"/>
      <c r="BD11" s="130"/>
      <c r="BE11" s="130">
        <v>55777.5</v>
      </c>
      <c r="BF11" s="130"/>
      <c r="BG11" s="130"/>
      <c r="BH11" s="130">
        <v>55777.5</v>
      </c>
      <c r="BI11" s="129">
        <f t="shared" ref="BI11:BI32" si="17">IF(BH11=0,0,(IF(BC11&lt;=BH11,BC11,BH11)))</f>
        <v>0</v>
      </c>
      <c r="BJ11" s="409">
        <v>150</v>
      </c>
      <c r="BK11" s="126">
        <f t="shared" ref="BK11" si="18">SUM(BM11:BQ11)</f>
        <v>50872</v>
      </c>
      <c r="BL11" s="126">
        <f t="shared" ref="BL11" si="19">IFERROR(BK11/BJ11,0)</f>
        <v>339.14666666666665</v>
      </c>
      <c r="BM11" s="127"/>
      <c r="BN11" s="127"/>
      <c r="BO11" s="127">
        <v>50872</v>
      </c>
      <c r="BP11" s="127"/>
      <c r="BQ11" s="127"/>
      <c r="BR11" s="127">
        <v>50872</v>
      </c>
      <c r="BS11" s="381">
        <f t="shared" ref="BS11:BS32" si="20">IF(BR11=0,0,(IF(BM11&lt;=BR11,BM11,BR11)))</f>
        <v>0</v>
      </c>
      <c r="BT11" s="415">
        <v>170</v>
      </c>
      <c r="BU11" s="126">
        <f t="shared" ref="BU11" si="21">SUM(BW11:CA11)</f>
        <v>44231.71</v>
      </c>
      <c r="BV11" s="126">
        <f t="shared" ref="BV11" si="22">IFERROR(BU11/BT11,0)</f>
        <v>260.1865294117647</v>
      </c>
      <c r="BW11" s="127"/>
      <c r="BX11" s="127"/>
      <c r="BY11" s="127">
        <v>44231.71</v>
      </c>
      <c r="BZ11" s="127"/>
      <c r="CA11" s="127"/>
      <c r="CB11" s="127">
        <v>44231.71</v>
      </c>
      <c r="CC11" s="381">
        <f>IF(CB11=0,0,(IF(BW11&lt;=CB11,BW11,CB11)))</f>
        <v>0</v>
      </c>
    </row>
    <row r="12" spans="1:81" ht="15.95" customHeight="1">
      <c r="A12" s="243" t="s">
        <v>36</v>
      </c>
      <c r="B12" s="105">
        <v>10</v>
      </c>
      <c r="C12" s="126">
        <f t="shared" si="0"/>
        <v>7500</v>
      </c>
      <c r="D12" s="126">
        <f t="shared" si="1"/>
        <v>750</v>
      </c>
      <c r="E12" s="130"/>
      <c r="F12" s="130"/>
      <c r="G12" s="130"/>
      <c r="H12" s="130">
        <v>7500</v>
      </c>
      <c r="I12" s="130"/>
      <c r="J12" s="130">
        <v>7500</v>
      </c>
      <c r="K12" s="129">
        <f t="shared" si="2"/>
        <v>0</v>
      </c>
      <c r="L12" s="105">
        <v>0</v>
      </c>
      <c r="M12" s="126">
        <f t="shared" si="3"/>
        <v>0</v>
      </c>
      <c r="N12" s="126">
        <f t="shared" si="4"/>
        <v>0</v>
      </c>
      <c r="O12" s="130"/>
      <c r="P12" s="130"/>
      <c r="Q12" s="130"/>
      <c r="R12" s="130"/>
      <c r="S12" s="130">
        <v>0</v>
      </c>
      <c r="T12" s="130">
        <v>0</v>
      </c>
      <c r="U12" s="129">
        <f t="shared" si="5"/>
        <v>0</v>
      </c>
      <c r="V12" s="278">
        <v>0</v>
      </c>
      <c r="W12" s="126">
        <f t="shared" si="6"/>
        <v>0</v>
      </c>
      <c r="X12" s="126">
        <f t="shared" si="7"/>
        <v>0</v>
      </c>
      <c r="Y12" s="130"/>
      <c r="Z12" s="130"/>
      <c r="AA12" s="130"/>
      <c r="AB12" s="130"/>
      <c r="AC12" s="130"/>
      <c r="AD12" s="130">
        <v>0</v>
      </c>
      <c r="AE12" s="129">
        <f t="shared" si="8"/>
        <v>0</v>
      </c>
      <c r="AF12" s="278">
        <v>0</v>
      </c>
      <c r="AG12" s="126">
        <f t="shared" si="9"/>
        <v>0</v>
      </c>
      <c r="AH12" s="126">
        <f t="shared" si="10"/>
        <v>0</v>
      </c>
      <c r="AI12" s="130"/>
      <c r="AJ12" s="130"/>
      <c r="AK12" s="130"/>
      <c r="AL12" s="130"/>
      <c r="AM12" s="130"/>
      <c r="AN12" s="130">
        <v>0</v>
      </c>
      <c r="AO12" s="129">
        <f t="shared" si="11"/>
        <v>0</v>
      </c>
      <c r="AP12" s="278">
        <v>0</v>
      </c>
      <c r="AQ12" s="126">
        <f t="shared" si="12"/>
        <v>0</v>
      </c>
      <c r="AR12" s="126">
        <f t="shared" si="13"/>
        <v>0</v>
      </c>
      <c r="AS12" s="130"/>
      <c r="AT12" s="130"/>
      <c r="AU12" s="130"/>
      <c r="AV12" s="130"/>
      <c r="AW12" s="130"/>
      <c r="AX12" s="130"/>
      <c r="AY12" s="129">
        <f t="shared" si="14"/>
        <v>0</v>
      </c>
      <c r="AZ12" s="378">
        <v>0</v>
      </c>
      <c r="BA12" s="126">
        <f t="shared" si="15"/>
        <v>0</v>
      </c>
      <c r="BB12" s="126">
        <f t="shared" si="16"/>
        <v>0</v>
      </c>
      <c r="BC12" s="130"/>
      <c r="BD12" s="130"/>
      <c r="BE12" s="130"/>
      <c r="BF12" s="130"/>
      <c r="BG12" s="130"/>
      <c r="BH12" s="130"/>
      <c r="BI12" s="129">
        <f t="shared" si="17"/>
        <v>0</v>
      </c>
      <c r="BJ12" s="409">
        <v>0</v>
      </c>
      <c r="BK12" s="126">
        <f t="shared" ref="BK12:BK32" si="23">SUM(BM12:BQ12)</f>
        <v>0</v>
      </c>
      <c r="BL12" s="126">
        <f t="shared" ref="BL12:BL32" si="24">IFERROR(BK12/BJ12,0)</f>
        <v>0</v>
      </c>
      <c r="BM12" s="127"/>
      <c r="BN12" s="127"/>
      <c r="BO12" s="127"/>
      <c r="BP12" s="127"/>
      <c r="BQ12" s="127"/>
      <c r="BR12" s="127"/>
      <c r="BS12" s="381">
        <f t="shared" si="20"/>
        <v>0</v>
      </c>
      <c r="BT12" s="415"/>
      <c r="BU12" s="126">
        <f t="shared" ref="BU12:BU32" si="25">SUM(BW12:CA12)</f>
        <v>0</v>
      </c>
      <c r="BV12" s="126">
        <f t="shared" ref="BV12:BV32" si="26">IFERROR(BU12/BT12,0)</f>
        <v>0</v>
      </c>
      <c r="BW12" s="127"/>
      <c r="BX12" s="127"/>
      <c r="BY12" s="127"/>
      <c r="BZ12" s="127"/>
      <c r="CA12" s="127"/>
      <c r="CB12" s="127"/>
      <c r="CC12" s="381">
        <f t="shared" ref="CC12:CC32" si="27">IF(CB12=0,0,(IF(BW12&lt;=CB12,BW12,CB12)))</f>
        <v>0</v>
      </c>
    </row>
    <row r="13" spans="1:81" ht="15.95" customHeight="1">
      <c r="A13" s="243" t="s">
        <v>37</v>
      </c>
      <c r="B13" s="105">
        <v>3450</v>
      </c>
      <c r="C13" s="126">
        <f t="shared" ref="C13:C20" si="28">SUM(E13:I13)</f>
        <v>8734801</v>
      </c>
      <c r="D13" s="126">
        <f t="shared" ref="D13:D22" si="29">IFERROR(C13/B13,0)</f>
        <v>2531.8263768115944</v>
      </c>
      <c r="E13" s="130"/>
      <c r="F13" s="130"/>
      <c r="G13" s="130"/>
      <c r="H13" s="130">
        <v>8734801</v>
      </c>
      <c r="I13" s="130"/>
      <c r="J13" s="130">
        <v>8236289</v>
      </c>
      <c r="K13" s="129">
        <f t="shared" si="2"/>
        <v>0</v>
      </c>
      <c r="L13" s="105">
        <v>3077</v>
      </c>
      <c r="M13" s="126">
        <f t="shared" si="3"/>
        <v>7913579</v>
      </c>
      <c r="N13" s="126">
        <f t="shared" si="4"/>
        <v>2571.8488787780307</v>
      </c>
      <c r="O13" s="130"/>
      <c r="P13" s="130"/>
      <c r="Q13" s="130"/>
      <c r="R13" s="130">
        <v>7913579</v>
      </c>
      <c r="S13" s="130"/>
      <c r="T13" s="130">
        <v>7441211</v>
      </c>
      <c r="U13" s="129">
        <f t="shared" si="5"/>
        <v>0</v>
      </c>
      <c r="V13" s="278">
        <v>2917</v>
      </c>
      <c r="W13" s="126">
        <f t="shared" si="6"/>
        <v>7403091</v>
      </c>
      <c r="X13" s="126">
        <f t="shared" si="7"/>
        <v>2537.9125814192662</v>
      </c>
      <c r="Y13" s="130"/>
      <c r="Z13" s="130"/>
      <c r="AA13" s="130"/>
      <c r="AB13" s="130">
        <v>7403091</v>
      </c>
      <c r="AC13" s="130"/>
      <c r="AD13" s="130">
        <v>6908167</v>
      </c>
      <c r="AE13" s="129">
        <f t="shared" si="8"/>
        <v>0</v>
      </c>
      <c r="AF13" s="278">
        <v>2349</v>
      </c>
      <c r="AG13" s="126">
        <f t="shared" si="9"/>
        <v>5757092</v>
      </c>
      <c r="AH13" s="126">
        <f t="shared" si="10"/>
        <v>2450.8693060876967</v>
      </c>
      <c r="AI13" s="130"/>
      <c r="AJ13" s="130"/>
      <c r="AK13" s="130"/>
      <c r="AL13" s="130">
        <v>5757092</v>
      </c>
      <c r="AM13" s="130"/>
      <c r="AN13" s="130">
        <v>5475011</v>
      </c>
      <c r="AO13" s="129">
        <f t="shared" si="11"/>
        <v>0</v>
      </c>
      <c r="AP13" s="278">
        <v>1796</v>
      </c>
      <c r="AQ13" s="126">
        <f t="shared" si="12"/>
        <v>4413345</v>
      </c>
      <c r="AR13" s="126">
        <f t="shared" si="13"/>
        <v>2457.3190423162582</v>
      </c>
      <c r="AS13" s="130"/>
      <c r="AT13" s="130"/>
      <c r="AU13" s="130"/>
      <c r="AV13" s="130">
        <v>4413345</v>
      </c>
      <c r="AW13" s="130"/>
      <c r="AX13" s="130">
        <v>4123886</v>
      </c>
      <c r="AY13" s="129">
        <f t="shared" si="14"/>
        <v>0</v>
      </c>
      <c r="AZ13" s="378">
        <v>1446</v>
      </c>
      <c r="BA13" s="126">
        <f t="shared" si="15"/>
        <v>3478811</v>
      </c>
      <c r="BB13" s="126">
        <f t="shared" si="16"/>
        <v>2405.8167358229598</v>
      </c>
      <c r="BC13" s="130"/>
      <c r="BD13" s="130"/>
      <c r="BE13" s="130"/>
      <c r="BF13" s="130">
        <v>3478811</v>
      </c>
      <c r="BG13" s="130"/>
      <c r="BH13" s="130">
        <v>3202341</v>
      </c>
      <c r="BI13" s="129">
        <f t="shared" si="17"/>
        <v>0</v>
      </c>
      <c r="BJ13" s="409">
        <v>1361</v>
      </c>
      <c r="BK13" s="126">
        <f t="shared" si="23"/>
        <v>3246870</v>
      </c>
      <c r="BL13" s="126">
        <f t="shared" si="24"/>
        <v>2385.6502571638503</v>
      </c>
      <c r="BM13" s="127"/>
      <c r="BN13" s="127"/>
      <c r="BO13" s="127"/>
      <c r="BP13" s="127">
        <v>3246870</v>
      </c>
      <c r="BQ13" s="127"/>
      <c r="BR13" s="127">
        <v>3017884</v>
      </c>
      <c r="BS13" s="381">
        <f t="shared" si="20"/>
        <v>0</v>
      </c>
      <c r="BT13" s="415">
        <v>1263</v>
      </c>
      <c r="BU13" s="126">
        <f t="shared" si="25"/>
        <v>3059942</v>
      </c>
      <c r="BV13" s="126">
        <f t="shared" si="26"/>
        <v>2422.7569279493268</v>
      </c>
      <c r="BW13" s="127"/>
      <c r="BX13" s="127"/>
      <c r="BY13" s="127"/>
      <c r="BZ13" s="127">
        <v>3059942</v>
      </c>
      <c r="CA13" s="127"/>
      <c r="CB13" s="127">
        <v>2822509</v>
      </c>
      <c r="CC13" s="381">
        <f t="shared" si="27"/>
        <v>0</v>
      </c>
    </row>
    <row r="14" spans="1:81" ht="15.95" customHeight="1">
      <c r="A14" s="243" t="s">
        <v>38</v>
      </c>
      <c r="B14" s="105">
        <v>4215</v>
      </c>
      <c r="C14" s="126">
        <f t="shared" si="28"/>
        <v>10473161</v>
      </c>
      <c r="D14" s="126">
        <f t="shared" si="29"/>
        <v>2484.735705812574</v>
      </c>
      <c r="E14" s="130"/>
      <c r="F14" s="130"/>
      <c r="G14" s="130"/>
      <c r="H14" s="130">
        <v>10473161</v>
      </c>
      <c r="I14" s="130"/>
      <c r="J14" s="130">
        <v>9926089</v>
      </c>
      <c r="K14" s="129">
        <f t="shared" si="2"/>
        <v>0</v>
      </c>
      <c r="L14" s="105">
        <v>3933</v>
      </c>
      <c r="M14" s="126">
        <f t="shared" si="3"/>
        <v>9800720.5099999998</v>
      </c>
      <c r="N14" s="126">
        <f t="shared" si="4"/>
        <v>2491.9197838799896</v>
      </c>
      <c r="O14" s="130"/>
      <c r="P14" s="130"/>
      <c r="Q14" s="130"/>
      <c r="R14" s="130">
        <v>9800720.5099999998</v>
      </c>
      <c r="S14" s="130"/>
      <c r="T14" s="130">
        <v>9288165.5800000001</v>
      </c>
      <c r="U14" s="129">
        <f t="shared" si="5"/>
        <v>0</v>
      </c>
      <c r="V14" s="278">
        <v>3909</v>
      </c>
      <c r="W14" s="126">
        <f t="shared" si="6"/>
        <v>9769874</v>
      </c>
      <c r="X14" s="126">
        <f t="shared" si="7"/>
        <v>2499.3282169352774</v>
      </c>
      <c r="Y14" s="130"/>
      <c r="Z14" s="130"/>
      <c r="AA14" s="130"/>
      <c r="AB14" s="130">
        <v>9769874</v>
      </c>
      <c r="AC14" s="130"/>
      <c r="AD14" s="130">
        <v>9275166</v>
      </c>
      <c r="AE14" s="129">
        <f t="shared" si="8"/>
        <v>0</v>
      </c>
      <c r="AF14" s="278">
        <v>3524</v>
      </c>
      <c r="AG14" s="126">
        <f t="shared" si="9"/>
        <v>9016613</v>
      </c>
      <c r="AH14" s="126">
        <f t="shared" si="10"/>
        <v>2558.6302497162314</v>
      </c>
      <c r="AI14" s="130"/>
      <c r="AJ14" s="130"/>
      <c r="AK14" s="130"/>
      <c r="AL14" s="130">
        <v>9016613</v>
      </c>
      <c r="AM14" s="130"/>
      <c r="AN14" s="130">
        <v>8584202</v>
      </c>
      <c r="AO14" s="129">
        <f t="shared" si="11"/>
        <v>0</v>
      </c>
      <c r="AP14" s="278">
        <v>3017</v>
      </c>
      <c r="AQ14" s="126">
        <f t="shared" si="12"/>
        <v>10775496.449999999</v>
      </c>
      <c r="AR14" s="126">
        <f t="shared" si="13"/>
        <v>3571.5931223069269</v>
      </c>
      <c r="AS14" s="130"/>
      <c r="AT14" s="130"/>
      <c r="AU14" s="130"/>
      <c r="AV14" s="130">
        <v>10775496.449999999</v>
      </c>
      <c r="AW14" s="130"/>
      <c r="AX14" s="130">
        <v>10276683.300000001</v>
      </c>
      <c r="AY14" s="129">
        <f t="shared" si="14"/>
        <v>0</v>
      </c>
      <c r="AZ14" s="378">
        <v>2635</v>
      </c>
      <c r="BA14" s="126">
        <f t="shared" si="15"/>
        <v>9427694.9700000007</v>
      </c>
      <c r="BB14" s="126">
        <f t="shared" si="16"/>
        <v>3577.8728538899431</v>
      </c>
      <c r="BC14" s="130"/>
      <c r="BD14" s="130"/>
      <c r="BE14" s="130"/>
      <c r="BF14" s="130">
        <v>9427694.9700000007</v>
      </c>
      <c r="BG14" s="130"/>
      <c r="BH14" s="130">
        <v>8918602.4399999995</v>
      </c>
      <c r="BI14" s="129">
        <f t="shared" si="17"/>
        <v>0</v>
      </c>
      <c r="BJ14" s="409">
        <v>2498</v>
      </c>
      <c r="BK14" s="126">
        <f t="shared" si="23"/>
        <v>8845255</v>
      </c>
      <c r="BL14" s="126">
        <f t="shared" si="24"/>
        <v>3540.9347477982387</v>
      </c>
      <c r="BM14" s="127"/>
      <c r="BN14" s="127"/>
      <c r="BO14" s="127"/>
      <c r="BP14" s="127">
        <v>8845255</v>
      </c>
      <c r="BQ14" s="127"/>
      <c r="BR14" s="127">
        <v>8431494</v>
      </c>
      <c r="BS14" s="381">
        <f t="shared" si="20"/>
        <v>0</v>
      </c>
      <c r="BT14" s="415">
        <v>2431</v>
      </c>
      <c r="BU14" s="126">
        <f t="shared" si="25"/>
        <v>8922403</v>
      </c>
      <c r="BV14" s="126">
        <f t="shared" si="26"/>
        <v>3670.2603866721515</v>
      </c>
      <c r="BW14" s="127"/>
      <c r="BX14" s="127"/>
      <c r="BY14" s="127"/>
      <c r="BZ14" s="127">
        <v>8922403</v>
      </c>
      <c r="CA14" s="127"/>
      <c r="CB14" s="127">
        <v>8423330.8000000007</v>
      </c>
      <c r="CC14" s="381">
        <f t="shared" si="27"/>
        <v>0</v>
      </c>
    </row>
    <row r="15" spans="1:81" ht="15.95" customHeight="1">
      <c r="A15" s="243" t="s">
        <v>127</v>
      </c>
      <c r="B15" s="105">
        <v>231</v>
      </c>
      <c r="C15" s="126">
        <f t="shared" si="28"/>
        <v>391375</v>
      </c>
      <c r="D15" s="126">
        <f t="shared" si="29"/>
        <v>1694.2640692640693</v>
      </c>
      <c r="E15" s="130"/>
      <c r="F15" s="130"/>
      <c r="G15" s="130"/>
      <c r="H15" s="130">
        <v>391375</v>
      </c>
      <c r="I15" s="130"/>
      <c r="J15" s="130">
        <v>369875</v>
      </c>
      <c r="K15" s="129">
        <f t="shared" si="2"/>
        <v>0</v>
      </c>
      <c r="L15" s="105">
        <v>338</v>
      </c>
      <c r="M15" s="126">
        <f t="shared" si="3"/>
        <v>445845</v>
      </c>
      <c r="N15" s="126">
        <f t="shared" si="4"/>
        <v>1319.0680473372781</v>
      </c>
      <c r="O15" s="130"/>
      <c r="P15" s="130"/>
      <c r="Q15" s="130"/>
      <c r="R15" s="130">
        <v>445845</v>
      </c>
      <c r="S15" s="130"/>
      <c r="T15" s="130">
        <v>404345</v>
      </c>
      <c r="U15" s="129">
        <f t="shared" si="5"/>
        <v>0</v>
      </c>
      <c r="V15" s="278">
        <v>357</v>
      </c>
      <c r="W15" s="126">
        <f t="shared" si="6"/>
        <v>414847</v>
      </c>
      <c r="X15" s="126">
        <f t="shared" si="7"/>
        <v>1162.0364145658264</v>
      </c>
      <c r="Y15" s="130"/>
      <c r="Z15" s="130"/>
      <c r="AA15" s="130"/>
      <c r="AB15" s="130">
        <v>414847</v>
      </c>
      <c r="AC15" s="130"/>
      <c r="AD15" s="130">
        <v>414847</v>
      </c>
      <c r="AE15" s="129">
        <f t="shared" si="8"/>
        <v>0</v>
      </c>
      <c r="AF15" s="278">
        <v>442</v>
      </c>
      <c r="AG15" s="126">
        <f t="shared" si="9"/>
        <v>500703</v>
      </c>
      <c r="AH15" s="126">
        <f t="shared" si="10"/>
        <v>1132.8122171945702</v>
      </c>
      <c r="AI15" s="130"/>
      <c r="AJ15" s="130"/>
      <c r="AK15" s="130"/>
      <c r="AL15" s="130">
        <v>500703</v>
      </c>
      <c r="AM15" s="130"/>
      <c r="AN15" s="130">
        <v>463203</v>
      </c>
      <c r="AO15" s="129">
        <f t="shared" si="11"/>
        <v>0</v>
      </c>
      <c r="AP15" s="278">
        <v>507</v>
      </c>
      <c r="AQ15" s="126">
        <f t="shared" si="12"/>
        <v>529251</v>
      </c>
      <c r="AR15" s="126">
        <f t="shared" si="13"/>
        <v>1043.8875739644971</v>
      </c>
      <c r="AS15" s="130"/>
      <c r="AT15" s="130"/>
      <c r="AU15" s="130"/>
      <c r="AV15" s="130">
        <v>529251</v>
      </c>
      <c r="AW15" s="130"/>
      <c r="AX15" s="130">
        <v>502251</v>
      </c>
      <c r="AY15" s="129">
        <f t="shared" si="14"/>
        <v>0</v>
      </c>
      <c r="AZ15" s="378">
        <v>529</v>
      </c>
      <c r="BA15" s="126">
        <f t="shared" si="15"/>
        <v>502252.25</v>
      </c>
      <c r="BB15" s="126">
        <f t="shared" si="16"/>
        <v>949.43714555765598</v>
      </c>
      <c r="BC15" s="130"/>
      <c r="BD15" s="130"/>
      <c r="BE15" s="130"/>
      <c r="BF15" s="130">
        <v>502252.25</v>
      </c>
      <c r="BG15" s="130"/>
      <c r="BH15" s="130">
        <v>477752.25</v>
      </c>
      <c r="BI15" s="129">
        <f t="shared" si="17"/>
        <v>0</v>
      </c>
      <c r="BJ15" s="409">
        <v>430</v>
      </c>
      <c r="BK15" s="126">
        <f t="shared" si="23"/>
        <v>429256</v>
      </c>
      <c r="BL15" s="126">
        <f t="shared" si="24"/>
        <v>998.26976744186049</v>
      </c>
      <c r="BM15" s="127"/>
      <c r="BN15" s="127"/>
      <c r="BO15" s="127"/>
      <c r="BP15" s="127">
        <v>429256</v>
      </c>
      <c r="BQ15" s="127"/>
      <c r="BR15" s="127">
        <v>408256</v>
      </c>
      <c r="BS15" s="381">
        <f t="shared" si="20"/>
        <v>0</v>
      </c>
      <c r="BT15" s="415">
        <v>434</v>
      </c>
      <c r="BU15" s="126">
        <f t="shared" si="25"/>
        <v>412832.2</v>
      </c>
      <c r="BV15" s="126">
        <f t="shared" si="26"/>
        <v>951.22626728110606</v>
      </c>
      <c r="BW15" s="127"/>
      <c r="BX15" s="127"/>
      <c r="BY15" s="127"/>
      <c r="BZ15" s="127">
        <v>412832.2</v>
      </c>
      <c r="CA15" s="127"/>
      <c r="CB15" s="127">
        <v>338332.21</v>
      </c>
      <c r="CC15" s="381">
        <f t="shared" si="27"/>
        <v>0</v>
      </c>
    </row>
    <row r="16" spans="1:81" ht="15.95" customHeight="1">
      <c r="A16" s="243" t="s">
        <v>128</v>
      </c>
      <c r="B16" s="105">
        <v>55</v>
      </c>
      <c r="C16" s="126">
        <f t="shared" si="28"/>
        <v>24500</v>
      </c>
      <c r="D16" s="126">
        <f t="shared" si="29"/>
        <v>445.45454545454544</v>
      </c>
      <c r="E16" s="130"/>
      <c r="F16" s="130"/>
      <c r="G16" s="130"/>
      <c r="H16" s="130"/>
      <c r="I16" s="130">
        <v>24500</v>
      </c>
      <c r="J16" s="130">
        <v>23200</v>
      </c>
      <c r="K16" s="129">
        <f t="shared" si="2"/>
        <v>0</v>
      </c>
      <c r="L16" s="105">
        <v>478</v>
      </c>
      <c r="M16" s="126">
        <f t="shared" si="3"/>
        <v>400787</v>
      </c>
      <c r="N16" s="126">
        <f t="shared" si="4"/>
        <v>838.46652719665269</v>
      </c>
      <c r="O16" s="130">
        <v>18302</v>
      </c>
      <c r="P16" s="130">
        <v>382485</v>
      </c>
      <c r="Q16" s="130"/>
      <c r="R16" s="130"/>
      <c r="S16" s="130"/>
      <c r="T16" s="130">
        <v>366782</v>
      </c>
      <c r="U16" s="129">
        <f t="shared" si="5"/>
        <v>18302</v>
      </c>
      <c r="V16" s="278">
        <v>421</v>
      </c>
      <c r="W16" s="126">
        <f t="shared" si="6"/>
        <v>388209</v>
      </c>
      <c r="X16" s="126">
        <f t="shared" si="7"/>
        <v>922.11163895486936</v>
      </c>
      <c r="Y16" s="130"/>
      <c r="Z16" s="130">
        <v>388209</v>
      </c>
      <c r="AA16" s="130"/>
      <c r="AB16" s="130"/>
      <c r="AC16" s="130"/>
      <c r="AD16" s="130">
        <v>372959</v>
      </c>
      <c r="AE16" s="129">
        <f t="shared" si="8"/>
        <v>0</v>
      </c>
      <c r="AF16" s="278">
        <v>644</v>
      </c>
      <c r="AG16" s="126">
        <f t="shared" si="9"/>
        <v>417146</v>
      </c>
      <c r="AH16" s="126">
        <f t="shared" si="10"/>
        <v>647.74223602484471</v>
      </c>
      <c r="AI16" s="130">
        <v>500</v>
      </c>
      <c r="AJ16" s="130">
        <v>416646</v>
      </c>
      <c r="AK16" s="130"/>
      <c r="AL16" s="130"/>
      <c r="AM16" s="130"/>
      <c r="AN16" s="130">
        <v>396871</v>
      </c>
      <c r="AO16" s="129">
        <f t="shared" si="11"/>
        <v>500</v>
      </c>
      <c r="AP16" s="278">
        <v>502</v>
      </c>
      <c r="AQ16" s="126">
        <f t="shared" si="12"/>
        <v>581734</v>
      </c>
      <c r="AR16" s="126">
        <f t="shared" si="13"/>
        <v>1158.8326693227091</v>
      </c>
      <c r="AS16" s="130">
        <v>38752</v>
      </c>
      <c r="AT16" s="130">
        <v>542982</v>
      </c>
      <c r="AU16" s="130"/>
      <c r="AV16" s="130"/>
      <c r="AW16" s="130"/>
      <c r="AX16" s="130">
        <v>544280</v>
      </c>
      <c r="AY16" s="129">
        <f t="shared" si="14"/>
        <v>38752</v>
      </c>
      <c r="AZ16" s="378">
        <v>361</v>
      </c>
      <c r="BA16" s="126">
        <f t="shared" si="15"/>
        <v>442244.25</v>
      </c>
      <c r="BB16" s="126">
        <f t="shared" si="16"/>
        <v>1225.0533240997229</v>
      </c>
      <c r="BC16" s="130"/>
      <c r="BD16" s="130">
        <v>442244.25</v>
      </c>
      <c r="BE16" s="130"/>
      <c r="BF16" s="130"/>
      <c r="BG16" s="130"/>
      <c r="BH16" s="130">
        <v>420644.25</v>
      </c>
      <c r="BI16" s="129">
        <f t="shared" si="17"/>
        <v>0</v>
      </c>
      <c r="BJ16" s="409">
        <v>384</v>
      </c>
      <c r="BK16" s="126">
        <f t="shared" si="23"/>
        <v>458146</v>
      </c>
      <c r="BL16" s="126">
        <f t="shared" si="24"/>
        <v>1193.0885416666667</v>
      </c>
      <c r="BM16" s="127"/>
      <c r="BN16" s="127">
        <v>458146</v>
      </c>
      <c r="BO16" s="127"/>
      <c r="BP16" s="127"/>
      <c r="BQ16" s="127"/>
      <c r="BR16" s="127">
        <v>436346</v>
      </c>
      <c r="BS16" s="381">
        <f t="shared" si="20"/>
        <v>0</v>
      </c>
      <c r="BT16" s="415">
        <v>178</v>
      </c>
      <c r="BU16" s="126">
        <f t="shared" si="25"/>
        <v>128528</v>
      </c>
      <c r="BV16" s="126">
        <f t="shared" si="26"/>
        <v>722.06741573033707</v>
      </c>
      <c r="BW16" s="127">
        <v>23906</v>
      </c>
      <c r="BX16" s="127">
        <v>104622</v>
      </c>
      <c r="BY16" s="127"/>
      <c r="BZ16" s="127"/>
      <c r="CA16" s="127"/>
      <c r="CB16" s="127">
        <v>121005</v>
      </c>
      <c r="CC16" s="381">
        <f t="shared" si="27"/>
        <v>23906</v>
      </c>
    </row>
    <row r="17" spans="1:81" ht="15.95" customHeight="1">
      <c r="A17" s="243" t="s">
        <v>129</v>
      </c>
      <c r="B17" s="105">
        <v>887</v>
      </c>
      <c r="C17" s="126">
        <f t="shared" si="28"/>
        <v>909965</v>
      </c>
      <c r="D17" s="126">
        <f t="shared" si="29"/>
        <v>1025.8906426155581</v>
      </c>
      <c r="E17" s="130">
        <v>279619</v>
      </c>
      <c r="F17" s="130"/>
      <c r="G17" s="130"/>
      <c r="H17" s="130"/>
      <c r="I17" s="130">
        <v>630346</v>
      </c>
      <c r="J17" s="130">
        <v>909965</v>
      </c>
      <c r="K17" s="129">
        <f t="shared" si="2"/>
        <v>279619</v>
      </c>
      <c r="L17" s="105">
        <v>825</v>
      </c>
      <c r="M17" s="126">
        <f t="shared" si="3"/>
        <v>920497.67999999993</v>
      </c>
      <c r="N17" s="126">
        <f t="shared" si="4"/>
        <v>1115.7547636363636</v>
      </c>
      <c r="O17" s="130">
        <v>290836.86</v>
      </c>
      <c r="P17" s="130"/>
      <c r="Q17" s="130"/>
      <c r="R17" s="130"/>
      <c r="S17" s="130">
        <v>629660.81999999995</v>
      </c>
      <c r="T17" s="130">
        <v>628337.81999999995</v>
      </c>
      <c r="U17" s="129">
        <f t="shared" si="5"/>
        <v>290836.86</v>
      </c>
      <c r="V17" s="278">
        <v>913</v>
      </c>
      <c r="W17" s="126">
        <f t="shared" si="6"/>
        <v>1088360.49</v>
      </c>
      <c r="X17" s="126">
        <f t="shared" si="7"/>
        <v>1192.070635268346</v>
      </c>
      <c r="Y17" s="130">
        <v>300408.49</v>
      </c>
      <c r="Z17" s="130"/>
      <c r="AA17" s="130"/>
      <c r="AB17" s="130"/>
      <c r="AC17" s="130">
        <v>787952</v>
      </c>
      <c r="AD17" s="130">
        <v>1079542</v>
      </c>
      <c r="AE17" s="129">
        <f t="shared" si="8"/>
        <v>300408.49</v>
      </c>
      <c r="AF17" s="278">
        <v>444</v>
      </c>
      <c r="AG17" s="126">
        <f t="shared" si="9"/>
        <v>993010</v>
      </c>
      <c r="AH17" s="126">
        <f t="shared" si="10"/>
        <v>2236.5090090090089</v>
      </c>
      <c r="AI17" s="130">
        <v>353369</v>
      </c>
      <c r="AJ17" s="130"/>
      <c r="AK17" s="130"/>
      <c r="AL17" s="130"/>
      <c r="AM17" s="130">
        <v>639641</v>
      </c>
      <c r="AN17" s="130">
        <v>993010</v>
      </c>
      <c r="AO17" s="129">
        <f t="shared" si="11"/>
        <v>353369</v>
      </c>
      <c r="AP17" s="278">
        <v>908</v>
      </c>
      <c r="AQ17" s="126">
        <f t="shared" si="12"/>
        <v>1069905</v>
      </c>
      <c r="AR17" s="126">
        <f t="shared" si="13"/>
        <v>1178.3094713656387</v>
      </c>
      <c r="AS17" s="130">
        <v>584580</v>
      </c>
      <c r="AT17" s="130"/>
      <c r="AU17" s="130"/>
      <c r="AV17" s="130"/>
      <c r="AW17" s="130">
        <v>485325</v>
      </c>
      <c r="AX17" s="130">
        <v>1069905</v>
      </c>
      <c r="AY17" s="129">
        <f t="shared" si="14"/>
        <v>584580</v>
      </c>
      <c r="AZ17" s="378">
        <v>752</v>
      </c>
      <c r="BA17" s="126">
        <f t="shared" si="15"/>
        <v>1346417</v>
      </c>
      <c r="BB17" s="126">
        <f t="shared" si="16"/>
        <v>1790.4481382978724</v>
      </c>
      <c r="BC17" s="130">
        <v>512738.5</v>
      </c>
      <c r="BD17" s="130"/>
      <c r="BE17" s="130"/>
      <c r="BF17" s="130"/>
      <c r="BG17" s="130">
        <v>833678.5</v>
      </c>
      <c r="BH17" s="130">
        <v>1340645</v>
      </c>
      <c r="BI17" s="129">
        <f t="shared" si="17"/>
        <v>512738.5</v>
      </c>
      <c r="BJ17" s="409">
        <v>693</v>
      </c>
      <c r="BK17" s="126">
        <f t="shared" si="23"/>
        <v>1189602</v>
      </c>
      <c r="BL17" s="126">
        <f t="shared" si="24"/>
        <v>1716.5974025974026</v>
      </c>
      <c r="BM17" s="127">
        <v>474463</v>
      </c>
      <c r="BN17" s="127"/>
      <c r="BO17" s="127"/>
      <c r="BP17" s="127"/>
      <c r="BQ17" s="127">
        <v>715139</v>
      </c>
      <c r="BR17" s="127">
        <v>1188792</v>
      </c>
      <c r="BS17" s="381">
        <f t="shared" si="20"/>
        <v>474463</v>
      </c>
      <c r="BT17" s="415">
        <v>568</v>
      </c>
      <c r="BU17" s="126">
        <f t="shared" si="25"/>
        <v>1010589</v>
      </c>
      <c r="BV17" s="126">
        <f t="shared" si="26"/>
        <v>1779.2059859154929</v>
      </c>
      <c r="BW17" s="127">
        <v>505938</v>
      </c>
      <c r="BX17" s="127"/>
      <c r="BY17" s="127"/>
      <c r="BZ17" s="127">
        <v>504651</v>
      </c>
      <c r="CA17" s="127"/>
      <c r="CB17" s="127"/>
      <c r="CC17" s="381">
        <f t="shared" si="27"/>
        <v>0</v>
      </c>
    </row>
    <row r="18" spans="1:81" ht="15.95" customHeight="1">
      <c r="A18" s="243" t="s">
        <v>39</v>
      </c>
      <c r="B18" s="105">
        <v>1261</v>
      </c>
      <c r="C18" s="126">
        <f t="shared" si="28"/>
        <v>1039739</v>
      </c>
      <c r="D18" s="126">
        <f t="shared" si="29"/>
        <v>824.53528945281528</v>
      </c>
      <c r="E18" s="130"/>
      <c r="F18" s="130"/>
      <c r="G18" s="130">
        <v>1039739</v>
      </c>
      <c r="H18" s="130"/>
      <c r="I18" s="130"/>
      <c r="J18" s="130">
        <v>1034139</v>
      </c>
      <c r="K18" s="129">
        <f t="shared" si="2"/>
        <v>0</v>
      </c>
      <c r="L18" s="105">
        <v>774</v>
      </c>
      <c r="M18" s="126">
        <f t="shared" si="3"/>
        <v>940725</v>
      </c>
      <c r="N18" s="126">
        <f t="shared" si="4"/>
        <v>1215.4069767441861</v>
      </c>
      <c r="O18" s="130"/>
      <c r="P18" s="130"/>
      <c r="Q18" s="130">
        <v>940725</v>
      </c>
      <c r="R18" s="130"/>
      <c r="S18" s="130"/>
      <c r="T18" s="130">
        <v>940725</v>
      </c>
      <c r="U18" s="129">
        <f t="shared" si="5"/>
        <v>0</v>
      </c>
      <c r="V18" s="278">
        <v>599</v>
      </c>
      <c r="W18" s="126">
        <f t="shared" si="6"/>
        <v>736368</v>
      </c>
      <c r="X18" s="126">
        <f t="shared" si="7"/>
        <v>1229.3288814691152</v>
      </c>
      <c r="Y18" s="130"/>
      <c r="Z18" s="130"/>
      <c r="AA18" s="130">
        <v>736368</v>
      </c>
      <c r="AB18" s="130"/>
      <c r="AC18" s="130"/>
      <c r="AD18" s="130">
        <v>736368</v>
      </c>
      <c r="AE18" s="129">
        <f t="shared" si="8"/>
        <v>0</v>
      </c>
      <c r="AF18" s="278">
        <v>802</v>
      </c>
      <c r="AG18" s="126">
        <f t="shared" si="9"/>
        <v>924885</v>
      </c>
      <c r="AH18" s="126">
        <f t="shared" si="10"/>
        <v>1153.2231920199501</v>
      </c>
      <c r="AI18" s="130"/>
      <c r="AJ18" s="130"/>
      <c r="AK18" s="130"/>
      <c r="AL18" s="130">
        <v>924885</v>
      </c>
      <c r="AM18" s="130"/>
      <c r="AN18" s="130">
        <v>924885</v>
      </c>
      <c r="AO18" s="129">
        <f t="shared" si="11"/>
        <v>0</v>
      </c>
      <c r="AP18" s="278">
        <v>1107</v>
      </c>
      <c r="AQ18" s="126">
        <f t="shared" si="12"/>
        <v>905880</v>
      </c>
      <c r="AR18" s="126">
        <f t="shared" si="13"/>
        <v>818.31978319783195</v>
      </c>
      <c r="AS18" s="130"/>
      <c r="AT18" s="130"/>
      <c r="AU18" s="130">
        <v>905880</v>
      </c>
      <c r="AV18" s="130"/>
      <c r="AW18" s="130"/>
      <c r="AX18" s="130">
        <v>905880</v>
      </c>
      <c r="AY18" s="129">
        <f t="shared" si="14"/>
        <v>0</v>
      </c>
      <c r="AZ18" s="378">
        <v>805</v>
      </c>
      <c r="BA18" s="126">
        <f t="shared" si="15"/>
        <v>806009</v>
      </c>
      <c r="BB18" s="126">
        <f t="shared" si="16"/>
        <v>1001.2534161490684</v>
      </c>
      <c r="BC18" s="130"/>
      <c r="BD18" s="130"/>
      <c r="BE18" s="130">
        <v>806009</v>
      </c>
      <c r="BF18" s="130"/>
      <c r="BG18" s="130"/>
      <c r="BH18" s="130">
        <v>806009</v>
      </c>
      <c r="BI18" s="129">
        <f t="shared" si="17"/>
        <v>0</v>
      </c>
      <c r="BJ18" s="409">
        <v>597</v>
      </c>
      <c r="BK18" s="126">
        <f t="shared" si="23"/>
        <v>785611</v>
      </c>
      <c r="BL18" s="126">
        <f t="shared" si="24"/>
        <v>1315.9313232830821</v>
      </c>
      <c r="BM18" s="127"/>
      <c r="BN18" s="127"/>
      <c r="BO18" s="127">
        <v>785611</v>
      </c>
      <c r="BP18" s="127"/>
      <c r="BQ18" s="127"/>
      <c r="BR18" s="127">
        <v>785611</v>
      </c>
      <c r="BS18" s="381">
        <f t="shared" si="20"/>
        <v>0</v>
      </c>
      <c r="BT18" s="415">
        <v>691</v>
      </c>
      <c r="BU18" s="126">
        <f t="shared" si="25"/>
        <v>956863.9</v>
      </c>
      <c r="BV18" s="126">
        <f t="shared" si="26"/>
        <v>1384.7523878437048</v>
      </c>
      <c r="BW18" s="127"/>
      <c r="BX18" s="127"/>
      <c r="BY18" s="127">
        <v>956863.9</v>
      </c>
      <c r="BZ18" s="127"/>
      <c r="CA18" s="127"/>
      <c r="CB18" s="127">
        <v>956864</v>
      </c>
      <c r="CC18" s="381">
        <f t="shared" si="27"/>
        <v>0</v>
      </c>
    </row>
    <row r="19" spans="1:81" ht="15.95" customHeight="1">
      <c r="A19" s="243" t="s">
        <v>130</v>
      </c>
      <c r="B19" s="105">
        <v>36</v>
      </c>
      <c r="C19" s="126">
        <f t="shared" si="28"/>
        <v>20612</v>
      </c>
      <c r="D19" s="126">
        <f t="shared" si="29"/>
        <v>572.55555555555554</v>
      </c>
      <c r="E19" s="130"/>
      <c r="F19" s="130"/>
      <c r="G19" s="130"/>
      <c r="H19" s="130"/>
      <c r="I19" s="130">
        <v>20612</v>
      </c>
      <c r="J19" s="130">
        <v>15050</v>
      </c>
      <c r="K19" s="129">
        <f t="shared" si="2"/>
        <v>0</v>
      </c>
      <c r="L19" s="105">
        <v>44</v>
      </c>
      <c r="M19" s="126">
        <f t="shared" si="3"/>
        <v>232870.29</v>
      </c>
      <c r="N19" s="126">
        <f t="shared" si="4"/>
        <v>5292.5065909090908</v>
      </c>
      <c r="O19" s="130"/>
      <c r="P19" s="130"/>
      <c r="Q19" s="130"/>
      <c r="R19" s="130"/>
      <c r="S19" s="130">
        <v>232870.29</v>
      </c>
      <c r="T19" s="130">
        <v>20009.29</v>
      </c>
      <c r="U19" s="129">
        <f t="shared" si="5"/>
        <v>0</v>
      </c>
      <c r="V19" s="278">
        <v>20</v>
      </c>
      <c r="W19" s="126">
        <f t="shared" si="6"/>
        <v>17721</v>
      </c>
      <c r="X19" s="126">
        <f t="shared" si="7"/>
        <v>886.05</v>
      </c>
      <c r="Y19" s="130"/>
      <c r="Z19" s="130"/>
      <c r="AA19" s="130"/>
      <c r="AB19" s="130"/>
      <c r="AC19" s="130">
        <v>17721</v>
      </c>
      <c r="AD19" s="130">
        <v>13471</v>
      </c>
      <c r="AE19" s="129">
        <f t="shared" si="8"/>
        <v>0</v>
      </c>
      <c r="AF19" s="278">
        <v>23</v>
      </c>
      <c r="AG19" s="126">
        <f t="shared" si="9"/>
        <v>21926</v>
      </c>
      <c r="AH19" s="126">
        <f t="shared" si="10"/>
        <v>953.304347826087</v>
      </c>
      <c r="AI19" s="130"/>
      <c r="AJ19" s="130"/>
      <c r="AK19" s="130"/>
      <c r="AL19" s="130"/>
      <c r="AM19" s="130">
        <v>21926</v>
      </c>
      <c r="AN19" s="130">
        <v>14225</v>
      </c>
      <c r="AO19" s="129">
        <f t="shared" si="11"/>
        <v>0</v>
      </c>
      <c r="AP19" s="278">
        <v>10</v>
      </c>
      <c r="AQ19" s="126">
        <f t="shared" si="12"/>
        <v>8137.11</v>
      </c>
      <c r="AR19" s="126">
        <f t="shared" si="13"/>
        <v>813.71100000000001</v>
      </c>
      <c r="AS19" s="130"/>
      <c r="AT19" s="130"/>
      <c r="AU19" s="130"/>
      <c r="AV19" s="130"/>
      <c r="AW19" s="130">
        <v>8137.11</v>
      </c>
      <c r="AX19" s="130">
        <v>6504.12</v>
      </c>
      <c r="AY19" s="129">
        <f t="shared" si="14"/>
        <v>0</v>
      </c>
      <c r="AZ19" s="378">
        <v>26</v>
      </c>
      <c r="BA19" s="126">
        <f t="shared" si="15"/>
        <v>39481.15</v>
      </c>
      <c r="BB19" s="126">
        <f t="shared" si="16"/>
        <v>1518.5057692307694</v>
      </c>
      <c r="BC19" s="130"/>
      <c r="BD19" s="130"/>
      <c r="BE19" s="130"/>
      <c r="BF19" s="130"/>
      <c r="BG19" s="130">
        <v>39481.15</v>
      </c>
      <c r="BH19" s="130">
        <v>26959.62</v>
      </c>
      <c r="BI19" s="129">
        <f t="shared" si="17"/>
        <v>0</v>
      </c>
      <c r="BJ19" s="409">
        <v>27</v>
      </c>
      <c r="BK19" s="126">
        <f t="shared" si="23"/>
        <v>35426</v>
      </c>
      <c r="BL19" s="126">
        <f t="shared" si="24"/>
        <v>1312.0740740740741</v>
      </c>
      <c r="BM19" s="127"/>
      <c r="BN19" s="127"/>
      <c r="BO19" s="127"/>
      <c r="BP19" s="127"/>
      <c r="BQ19" s="127">
        <v>35426</v>
      </c>
      <c r="BR19" s="127">
        <v>25487</v>
      </c>
      <c r="BS19" s="381">
        <f t="shared" si="20"/>
        <v>0</v>
      </c>
      <c r="BT19" s="415">
        <v>22</v>
      </c>
      <c r="BU19" s="126">
        <f t="shared" si="25"/>
        <v>37172.44</v>
      </c>
      <c r="BV19" s="126">
        <f t="shared" si="26"/>
        <v>1689.6563636363637</v>
      </c>
      <c r="BW19" s="127"/>
      <c r="BX19" s="127"/>
      <c r="BY19" s="127"/>
      <c r="BZ19" s="127"/>
      <c r="CA19" s="127">
        <v>37172.44</v>
      </c>
      <c r="CB19" s="127">
        <v>36172.44</v>
      </c>
      <c r="CC19" s="381">
        <f t="shared" si="27"/>
        <v>0</v>
      </c>
    </row>
    <row r="20" spans="1:81" s="104" customFormat="1" ht="15.95" customHeight="1">
      <c r="A20" s="243" t="s">
        <v>131</v>
      </c>
      <c r="B20" s="105">
        <v>112</v>
      </c>
      <c r="C20" s="126">
        <f t="shared" si="28"/>
        <v>248738</v>
      </c>
      <c r="D20" s="126">
        <f t="shared" si="29"/>
        <v>2220.875</v>
      </c>
      <c r="E20" s="130"/>
      <c r="F20" s="130"/>
      <c r="G20" s="130"/>
      <c r="H20" s="130"/>
      <c r="I20" s="130">
        <v>248738</v>
      </c>
      <c r="J20" s="130">
        <v>248738</v>
      </c>
      <c r="K20" s="129">
        <f t="shared" si="2"/>
        <v>0</v>
      </c>
      <c r="L20" s="105">
        <v>118</v>
      </c>
      <c r="M20" s="126">
        <f t="shared" si="3"/>
        <v>304857.32</v>
      </c>
      <c r="N20" s="126">
        <f t="shared" si="4"/>
        <v>2583.5366101694917</v>
      </c>
      <c r="O20" s="130"/>
      <c r="P20" s="130"/>
      <c r="Q20" s="130"/>
      <c r="R20" s="130"/>
      <c r="S20" s="130">
        <v>304857.32</v>
      </c>
      <c r="T20" s="130">
        <v>304857.32</v>
      </c>
      <c r="U20" s="129">
        <f t="shared" si="5"/>
        <v>0</v>
      </c>
      <c r="V20" s="105">
        <v>128</v>
      </c>
      <c r="W20" s="126">
        <f t="shared" si="6"/>
        <v>352432</v>
      </c>
      <c r="X20" s="126">
        <f t="shared" si="7"/>
        <v>2753.375</v>
      </c>
      <c r="Y20" s="130"/>
      <c r="Z20" s="130"/>
      <c r="AA20" s="130"/>
      <c r="AB20" s="130"/>
      <c r="AC20" s="130">
        <v>352432</v>
      </c>
      <c r="AD20" s="130">
        <v>352432</v>
      </c>
      <c r="AE20" s="129">
        <f t="shared" si="8"/>
        <v>0</v>
      </c>
      <c r="AF20" s="105">
        <v>132</v>
      </c>
      <c r="AG20" s="126">
        <f t="shared" si="9"/>
        <v>488527</v>
      </c>
      <c r="AH20" s="126">
        <f t="shared" si="10"/>
        <v>3700.962121212121</v>
      </c>
      <c r="AI20" s="130"/>
      <c r="AJ20" s="130"/>
      <c r="AK20" s="130"/>
      <c r="AL20" s="130"/>
      <c r="AM20" s="130">
        <v>488527</v>
      </c>
      <c r="AN20" s="130">
        <v>488527</v>
      </c>
      <c r="AO20" s="129">
        <f t="shared" si="11"/>
        <v>0</v>
      </c>
      <c r="AP20" s="105">
        <v>137</v>
      </c>
      <c r="AQ20" s="126">
        <f t="shared" si="12"/>
        <v>436718.75</v>
      </c>
      <c r="AR20" s="126">
        <f t="shared" si="13"/>
        <v>3187.7281021897811</v>
      </c>
      <c r="AS20" s="130"/>
      <c r="AT20" s="130"/>
      <c r="AU20" s="130"/>
      <c r="AV20" s="130"/>
      <c r="AW20" s="130">
        <v>436718.75</v>
      </c>
      <c r="AX20" s="130">
        <v>436718.75</v>
      </c>
      <c r="AY20" s="129">
        <f t="shared" si="14"/>
        <v>0</v>
      </c>
      <c r="AZ20" s="378">
        <v>126</v>
      </c>
      <c r="BA20" s="126">
        <f t="shared" si="15"/>
        <v>382968.25</v>
      </c>
      <c r="BB20" s="126">
        <f t="shared" si="16"/>
        <v>3039.4305555555557</v>
      </c>
      <c r="BC20" s="130"/>
      <c r="BD20" s="130"/>
      <c r="BE20" s="130"/>
      <c r="BF20" s="130"/>
      <c r="BG20" s="130">
        <v>382968.25</v>
      </c>
      <c r="BH20" s="130">
        <v>382968.25</v>
      </c>
      <c r="BI20" s="129">
        <f t="shared" si="17"/>
        <v>0</v>
      </c>
      <c r="BJ20" s="409">
        <v>120</v>
      </c>
      <c r="BK20" s="126">
        <f t="shared" si="23"/>
        <v>375190</v>
      </c>
      <c r="BL20" s="126">
        <f t="shared" si="24"/>
        <v>3126.5833333333335</v>
      </c>
      <c r="BM20" s="127"/>
      <c r="BN20" s="127"/>
      <c r="BO20" s="127"/>
      <c r="BP20" s="127"/>
      <c r="BQ20" s="127">
        <v>375190</v>
      </c>
      <c r="BR20" s="127">
        <v>375190</v>
      </c>
      <c r="BS20" s="381">
        <f t="shared" si="20"/>
        <v>0</v>
      </c>
      <c r="BT20" s="415">
        <v>136</v>
      </c>
      <c r="BU20" s="126">
        <f t="shared" si="25"/>
        <v>452596.4</v>
      </c>
      <c r="BV20" s="126">
        <f t="shared" si="26"/>
        <v>3327.9147058823532</v>
      </c>
      <c r="BW20" s="127"/>
      <c r="BX20" s="127"/>
      <c r="BY20" s="127"/>
      <c r="BZ20" s="127"/>
      <c r="CA20" s="127">
        <v>452596.4</v>
      </c>
      <c r="CB20" s="127">
        <v>452596.4</v>
      </c>
      <c r="CC20" s="381">
        <f t="shared" si="27"/>
        <v>0</v>
      </c>
    </row>
    <row r="21" spans="1:81" s="104" customFormat="1" ht="15.95" customHeight="1">
      <c r="A21" s="243" t="s">
        <v>153</v>
      </c>
      <c r="B21" s="105"/>
      <c r="C21" s="126">
        <f t="shared" ref="C21:C22" si="30">SUM(E21:I21)</f>
        <v>0</v>
      </c>
      <c r="D21" s="126">
        <f t="shared" si="29"/>
        <v>0</v>
      </c>
      <c r="E21" s="130"/>
      <c r="F21" s="130"/>
      <c r="G21" s="130"/>
      <c r="H21" s="130"/>
      <c r="I21" s="130"/>
      <c r="J21" s="130">
        <v>4004</v>
      </c>
      <c r="K21" s="129">
        <f t="shared" si="2"/>
        <v>0</v>
      </c>
      <c r="L21" s="105"/>
      <c r="M21" s="126">
        <f t="shared" si="3"/>
        <v>0</v>
      </c>
      <c r="N21" s="126">
        <f t="shared" si="4"/>
        <v>0</v>
      </c>
      <c r="O21" s="130"/>
      <c r="P21" s="130"/>
      <c r="Q21" s="130"/>
      <c r="R21" s="130"/>
      <c r="S21" s="130"/>
      <c r="T21" s="130"/>
      <c r="U21" s="129">
        <f t="shared" si="5"/>
        <v>0</v>
      </c>
      <c r="V21" s="105"/>
      <c r="W21" s="126">
        <f t="shared" ref="W21:W22" si="31">SUM(Y21:AC21)</f>
        <v>0</v>
      </c>
      <c r="X21" s="126">
        <f t="shared" ref="X21:X22" si="32">IFERROR(W21/V21,0)</f>
        <v>0</v>
      </c>
      <c r="Y21" s="130"/>
      <c r="Z21" s="130"/>
      <c r="AA21" s="130"/>
      <c r="AB21" s="130"/>
      <c r="AC21" s="130"/>
      <c r="AD21" s="130"/>
      <c r="AE21" s="129">
        <f t="shared" si="8"/>
        <v>0</v>
      </c>
      <c r="AF21" s="105"/>
      <c r="AG21" s="126">
        <f t="shared" ref="AG21:AG22" si="33">SUM(AI21:AM21)</f>
        <v>0</v>
      </c>
      <c r="AH21" s="126">
        <f t="shared" ref="AH21:AH22" si="34">IFERROR(AG21/AF21,0)</f>
        <v>0</v>
      </c>
      <c r="AI21" s="130"/>
      <c r="AJ21" s="130"/>
      <c r="AK21" s="130"/>
      <c r="AL21" s="130"/>
      <c r="AM21" s="130"/>
      <c r="AN21" s="130"/>
      <c r="AO21" s="129">
        <f t="shared" si="11"/>
        <v>0</v>
      </c>
      <c r="AP21" s="105">
        <v>7</v>
      </c>
      <c r="AQ21" s="126">
        <f t="shared" si="12"/>
        <v>4004</v>
      </c>
      <c r="AR21" s="126">
        <f t="shared" si="13"/>
        <v>572</v>
      </c>
      <c r="AS21" s="130"/>
      <c r="AT21" s="130"/>
      <c r="AU21" s="130">
        <v>4004</v>
      </c>
      <c r="AV21" s="130"/>
      <c r="AW21" s="130"/>
      <c r="AX21" s="130">
        <v>4004</v>
      </c>
      <c r="AY21" s="129">
        <f t="shared" si="14"/>
        <v>0</v>
      </c>
      <c r="AZ21" s="378">
        <v>43</v>
      </c>
      <c r="BA21" s="126">
        <f t="shared" si="15"/>
        <v>28031</v>
      </c>
      <c r="BB21" s="126">
        <f t="shared" si="16"/>
        <v>651.88372093023258</v>
      </c>
      <c r="BC21" s="130"/>
      <c r="BD21" s="130"/>
      <c r="BE21" s="130">
        <v>28031</v>
      </c>
      <c r="BF21" s="130"/>
      <c r="BG21" s="130"/>
      <c r="BH21" s="130">
        <v>28031</v>
      </c>
      <c r="BI21" s="129">
        <f t="shared" si="17"/>
        <v>0</v>
      </c>
      <c r="BJ21" s="409">
        <v>83</v>
      </c>
      <c r="BK21" s="126">
        <f t="shared" si="23"/>
        <v>59339</v>
      </c>
      <c r="BL21" s="126">
        <f t="shared" si="24"/>
        <v>714.92771084337346</v>
      </c>
      <c r="BM21" s="127"/>
      <c r="BN21" s="127"/>
      <c r="BO21" s="127">
        <v>59339</v>
      </c>
      <c r="BP21" s="127"/>
      <c r="BQ21" s="127"/>
      <c r="BR21" s="127">
        <v>59339</v>
      </c>
      <c r="BS21" s="381">
        <f t="shared" si="20"/>
        <v>0</v>
      </c>
      <c r="BT21" s="415">
        <v>89</v>
      </c>
      <c r="BU21" s="126">
        <f t="shared" si="25"/>
        <v>83489</v>
      </c>
      <c r="BV21" s="126">
        <f t="shared" si="26"/>
        <v>938.07865168539331</v>
      </c>
      <c r="BW21" s="127"/>
      <c r="BX21" s="127"/>
      <c r="BY21" s="127">
        <v>83489</v>
      </c>
      <c r="BZ21" s="127"/>
      <c r="CA21" s="127"/>
      <c r="CB21" s="127">
        <v>81869</v>
      </c>
      <c r="CC21" s="381">
        <f t="shared" si="27"/>
        <v>0</v>
      </c>
    </row>
    <row r="22" spans="1:81" s="104" customFormat="1" ht="15.95" customHeight="1">
      <c r="A22" s="243" t="s">
        <v>154</v>
      </c>
      <c r="B22" s="105"/>
      <c r="C22" s="126">
        <f t="shared" si="30"/>
        <v>0</v>
      </c>
      <c r="D22" s="126">
        <f t="shared" si="29"/>
        <v>0</v>
      </c>
      <c r="E22" s="130"/>
      <c r="F22" s="130"/>
      <c r="G22" s="130"/>
      <c r="H22" s="130"/>
      <c r="I22" s="130"/>
      <c r="J22" s="130"/>
      <c r="K22" s="129">
        <f t="shared" si="2"/>
        <v>0</v>
      </c>
      <c r="L22" s="105"/>
      <c r="M22" s="126">
        <f t="shared" si="3"/>
        <v>0</v>
      </c>
      <c r="N22" s="126">
        <f t="shared" si="4"/>
        <v>0</v>
      </c>
      <c r="O22" s="130"/>
      <c r="P22" s="130"/>
      <c r="Q22" s="130"/>
      <c r="R22" s="130"/>
      <c r="S22" s="130"/>
      <c r="T22" s="130"/>
      <c r="U22" s="129">
        <f t="shared" si="5"/>
        <v>0</v>
      </c>
      <c r="V22" s="105"/>
      <c r="W22" s="126">
        <f t="shared" si="31"/>
        <v>0</v>
      </c>
      <c r="X22" s="126">
        <f t="shared" si="32"/>
        <v>0</v>
      </c>
      <c r="Y22" s="130"/>
      <c r="Z22" s="130"/>
      <c r="AA22" s="130"/>
      <c r="AB22" s="130"/>
      <c r="AC22" s="130"/>
      <c r="AD22" s="130"/>
      <c r="AE22" s="129">
        <f t="shared" si="8"/>
        <v>0</v>
      </c>
      <c r="AF22" s="105"/>
      <c r="AG22" s="126">
        <f t="shared" si="33"/>
        <v>0</v>
      </c>
      <c r="AH22" s="126">
        <f t="shared" si="34"/>
        <v>0</v>
      </c>
      <c r="AI22" s="130"/>
      <c r="AJ22" s="130"/>
      <c r="AK22" s="130"/>
      <c r="AL22" s="130"/>
      <c r="AM22" s="130"/>
      <c r="AN22" s="130"/>
      <c r="AO22" s="129">
        <f t="shared" si="11"/>
        <v>0</v>
      </c>
      <c r="AP22" s="105">
        <v>413</v>
      </c>
      <c r="AQ22" s="126">
        <f t="shared" si="12"/>
        <v>111983.71</v>
      </c>
      <c r="AR22" s="126">
        <f t="shared" si="13"/>
        <v>271.14699757869249</v>
      </c>
      <c r="AS22" s="130">
        <v>111983.71</v>
      </c>
      <c r="AT22" s="130"/>
      <c r="AU22" s="130"/>
      <c r="AV22" s="130"/>
      <c r="AW22" s="130"/>
      <c r="AX22" s="130">
        <v>111101.71</v>
      </c>
      <c r="AY22" s="129">
        <f t="shared" si="14"/>
        <v>111101.71</v>
      </c>
      <c r="AZ22" s="378">
        <v>0</v>
      </c>
      <c r="BA22" s="126">
        <f t="shared" si="15"/>
        <v>0</v>
      </c>
      <c r="BB22" s="126">
        <f t="shared" si="16"/>
        <v>0</v>
      </c>
      <c r="BC22" s="130"/>
      <c r="BD22" s="130"/>
      <c r="BE22" s="130"/>
      <c r="BF22" s="130"/>
      <c r="BG22" s="130"/>
      <c r="BH22" s="130"/>
      <c r="BI22" s="129">
        <f t="shared" si="17"/>
        <v>0</v>
      </c>
      <c r="BJ22" s="409">
        <v>0</v>
      </c>
      <c r="BK22" s="126">
        <f t="shared" si="23"/>
        <v>0</v>
      </c>
      <c r="BL22" s="126">
        <f t="shared" si="24"/>
        <v>0</v>
      </c>
      <c r="BM22" s="127"/>
      <c r="BN22" s="127"/>
      <c r="BO22" s="127"/>
      <c r="BP22" s="127"/>
      <c r="BQ22" s="127"/>
      <c r="BR22" s="127"/>
      <c r="BS22" s="381">
        <f t="shared" si="20"/>
        <v>0</v>
      </c>
      <c r="BT22" s="415">
        <v>120</v>
      </c>
      <c r="BU22" s="126">
        <f t="shared" si="25"/>
        <v>73210</v>
      </c>
      <c r="BV22" s="126">
        <f t="shared" si="26"/>
        <v>610.08333333333337</v>
      </c>
      <c r="BW22" s="127">
        <v>73210</v>
      </c>
      <c r="BX22" s="127"/>
      <c r="BY22" s="127"/>
      <c r="BZ22" s="127"/>
      <c r="CA22" s="127"/>
      <c r="CB22" s="127">
        <v>63185.67</v>
      </c>
      <c r="CC22" s="381">
        <f t="shared" si="27"/>
        <v>63185.67</v>
      </c>
    </row>
    <row r="23" spans="1:81" s="104" customFormat="1" ht="15.95" customHeight="1">
      <c r="A23" s="243" t="s">
        <v>155</v>
      </c>
      <c r="B23" s="105"/>
      <c r="C23" s="126">
        <f t="shared" ref="C23" si="35">SUM(E23:I23)</f>
        <v>0</v>
      </c>
      <c r="D23" s="126">
        <f t="shared" ref="D23" si="36">IFERROR(C23/B23,0)</f>
        <v>0</v>
      </c>
      <c r="E23" s="130"/>
      <c r="F23" s="130"/>
      <c r="G23" s="130"/>
      <c r="H23" s="130"/>
      <c r="I23" s="130"/>
      <c r="J23" s="130"/>
      <c r="K23" s="129">
        <f t="shared" si="2"/>
        <v>0</v>
      </c>
      <c r="L23" s="105"/>
      <c r="M23" s="126">
        <f t="shared" ref="M23" si="37">SUM(O23:S23)</f>
        <v>0</v>
      </c>
      <c r="N23" s="126">
        <f t="shared" ref="N23" si="38">IFERROR(M23/L23,0)</f>
        <v>0</v>
      </c>
      <c r="O23" s="130"/>
      <c r="P23" s="130"/>
      <c r="Q23" s="130"/>
      <c r="R23" s="130"/>
      <c r="S23" s="130"/>
      <c r="T23" s="130"/>
      <c r="U23" s="129">
        <f t="shared" si="5"/>
        <v>0</v>
      </c>
      <c r="V23" s="105"/>
      <c r="W23" s="126">
        <f t="shared" si="6"/>
        <v>0</v>
      </c>
      <c r="X23" s="126">
        <f t="shared" si="7"/>
        <v>0</v>
      </c>
      <c r="Y23" s="130"/>
      <c r="Z23" s="130"/>
      <c r="AA23" s="130"/>
      <c r="AB23" s="130"/>
      <c r="AC23" s="130"/>
      <c r="AD23" s="130"/>
      <c r="AE23" s="129">
        <f t="shared" si="8"/>
        <v>0</v>
      </c>
      <c r="AF23" s="105"/>
      <c r="AG23" s="126">
        <f t="shared" si="9"/>
        <v>0</v>
      </c>
      <c r="AH23" s="126">
        <f t="shared" si="10"/>
        <v>0</v>
      </c>
      <c r="AI23" s="130"/>
      <c r="AJ23" s="130"/>
      <c r="AK23" s="130"/>
      <c r="AL23" s="130"/>
      <c r="AM23" s="130"/>
      <c r="AN23" s="130"/>
      <c r="AO23" s="129">
        <f t="shared" si="11"/>
        <v>0</v>
      </c>
      <c r="AP23" s="105">
        <v>1602</v>
      </c>
      <c r="AQ23" s="126">
        <f t="shared" si="12"/>
        <v>2141218</v>
      </c>
      <c r="AR23" s="126">
        <f t="shared" si="13"/>
        <v>1336.5905118601747</v>
      </c>
      <c r="AS23" s="130"/>
      <c r="AT23" s="130"/>
      <c r="AU23" s="130"/>
      <c r="AV23" s="130">
        <v>2141218</v>
      </c>
      <c r="AW23" s="130"/>
      <c r="AX23" s="130">
        <v>2025051</v>
      </c>
      <c r="AY23" s="129">
        <f t="shared" si="14"/>
        <v>0</v>
      </c>
      <c r="AZ23" s="378">
        <v>3722</v>
      </c>
      <c r="BA23" s="126">
        <f t="shared" si="15"/>
        <v>2182100</v>
      </c>
      <c r="BB23" s="126">
        <f t="shared" si="16"/>
        <v>586.27082213863514</v>
      </c>
      <c r="BC23" s="130"/>
      <c r="BD23" s="130"/>
      <c r="BE23" s="130"/>
      <c r="BF23" s="130">
        <v>2182100</v>
      </c>
      <c r="BG23" s="130"/>
      <c r="BH23" s="130">
        <v>2062300</v>
      </c>
      <c r="BI23" s="129">
        <f t="shared" si="17"/>
        <v>0</v>
      </c>
      <c r="BJ23" s="409">
        <v>8606</v>
      </c>
      <c r="BK23" s="126">
        <f t="shared" si="23"/>
        <v>5393534</v>
      </c>
      <c r="BL23" s="126">
        <f t="shared" si="24"/>
        <v>626.71787125261449</v>
      </c>
      <c r="BM23" s="127"/>
      <c r="BN23" s="127"/>
      <c r="BO23" s="127"/>
      <c r="BP23" s="127">
        <v>5393534</v>
      </c>
      <c r="BQ23" s="127"/>
      <c r="BR23" s="127">
        <v>5024634</v>
      </c>
      <c r="BS23" s="381">
        <f t="shared" si="20"/>
        <v>0</v>
      </c>
      <c r="BT23" s="415">
        <v>0</v>
      </c>
      <c r="BU23" s="126">
        <f t="shared" si="25"/>
        <v>0</v>
      </c>
      <c r="BV23" s="126">
        <f t="shared" si="26"/>
        <v>0</v>
      </c>
      <c r="BW23" s="127"/>
      <c r="BX23" s="127"/>
      <c r="BY23" s="127"/>
      <c r="BZ23" s="127"/>
      <c r="CA23" s="127"/>
      <c r="CB23" s="127"/>
      <c r="CC23" s="381">
        <f t="shared" si="27"/>
        <v>0</v>
      </c>
    </row>
    <row r="24" spans="1:81" s="104" customFormat="1" ht="15.95" customHeight="1">
      <c r="A24" s="412"/>
      <c r="B24" s="105"/>
      <c r="C24" s="126">
        <f t="shared" ref="C24:C32" si="39">SUM(E24:I24)</f>
        <v>0</v>
      </c>
      <c r="D24" s="126">
        <f t="shared" ref="D24:D32" si="40">IFERROR(C24/B24,0)</f>
        <v>0</v>
      </c>
      <c r="E24" s="130"/>
      <c r="F24" s="130"/>
      <c r="G24" s="130"/>
      <c r="H24" s="130"/>
      <c r="I24" s="130"/>
      <c r="J24" s="130"/>
      <c r="K24" s="129">
        <f t="shared" si="2"/>
        <v>0</v>
      </c>
      <c r="L24" s="105"/>
      <c r="M24" s="126">
        <f t="shared" ref="M24:M32" si="41">SUM(O24:S24)</f>
        <v>0</v>
      </c>
      <c r="N24" s="126">
        <f t="shared" ref="N24:N32" si="42">IFERROR(M24/L24,0)</f>
        <v>0</v>
      </c>
      <c r="O24" s="130"/>
      <c r="P24" s="130"/>
      <c r="Q24" s="130"/>
      <c r="R24" s="130"/>
      <c r="S24" s="130"/>
      <c r="T24" s="130"/>
      <c r="U24" s="129">
        <f t="shared" si="5"/>
        <v>0</v>
      </c>
      <c r="V24" s="105"/>
      <c r="W24" s="126">
        <f t="shared" ref="W24:W32" si="43">SUM(Y24:AC24)</f>
        <v>0</v>
      </c>
      <c r="X24" s="126">
        <f t="shared" ref="X24:X32" si="44">IFERROR(W24/V24,0)</f>
        <v>0</v>
      </c>
      <c r="Y24" s="130"/>
      <c r="Z24" s="130"/>
      <c r="AA24" s="130"/>
      <c r="AB24" s="130"/>
      <c r="AC24" s="130"/>
      <c r="AD24" s="130"/>
      <c r="AE24" s="129">
        <f t="shared" si="8"/>
        <v>0</v>
      </c>
      <c r="AF24" s="105"/>
      <c r="AG24" s="126">
        <f t="shared" ref="AG24:AG32" si="45">SUM(AI24:AM24)</f>
        <v>0</v>
      </c>
      <c r="AH24" s="126">
        <f t="shared" ref="AH24:AH32" si="46">IFERROR(AG24/AF24,0)</f>
        <v>0</v>
      </c>
      <c r="AI24" s="130"/>
      <c r="AJ24" s="130"/>
      <c r="AK24" s="130"/>
      <c r="AL24" s="130"/>
      <c r="AM24" s="130"/>
      <c r="AN24" s="130"/>
      <c r="AO24" s="129">
        <f t="shared" si="11"/>
        <v>0</v>
      </c>
      <c r="AP24" s="105"/>
      <c r="AQ24" s="126">
        <f t="shared" ref="AQ24:AQ32" si="47">SUM(AS24:AW24)</f>
        <v>0</v>
      </c>
      <c r="AR24" s="126">
        <f t="shared" ref="AR24:AR32" si="48">IFERROR(AQ24/AP24,0)</f>
        <v>0</v>
      </c>
      <c r="AS24" s="130"/>
      <c r="AT24" s="130"/>
      <c r="AU24" s="130"/>
      <c r="AV24" s="130"/>
      <c r="AW24" s="130"/>
      <c r="AX24" s="130"/>
      <c r="AY24" s="129">
        <f t="shared" si="14"/>
        <v>0</v>
      </c>
      <c r="AZ24" s="378"/>
      <c r="BA24" s="126">
        <f t="shared" ref="BA24:BA32" si="49">SUM(BC24:BG24)</f>
        <v>0</v>
      </c>
      <c r="BB24" s="126">
        <f t="shared" ref="BB24:BB32" si="50">IFERROR(BA24/AZ24,0)</f>
        <v>0</v>
      </c>
      <c r="BC24" s="130"/>
      <c r="BD24" s="130"/>
      <c r="BE24" s="130"/>
      <c r="BF24" s="130"/>
      <c r="BG24" s="130"/>
      <c r="BH24" s="130"/>
      <c r="BI24" s="129">
        <f t="shared" si="17"/>
        <v>0</v>
      </c>
      <c r="BJ24" s="409"/>
      <c r="BK24" s="126">
        <f t="shared" si="23"/>
        <v>0</v>
      </c>
      <c r="BL24" s="126">
        <f t="shared" si="24"/>
        <v>0</v>
      </c>
      <c r="BM24" s="127"/>
      <c r="BN24" s="127"/>
      <c r="BO24" s="127"/>
      <c r="BP24" s="127"/>
      <c r="BQ24" s="127"/>
      <c r="BR24" s="127"/>
      <c r="BS24" s="381">
        <f t="shared" si="20"/>
        <v>0</v>
      </c>
      <c r="BT24" s="415"/>
      <c r="BU24" s="126">
        <f t="shared" si="25"/>
        <v>0</v>
      </c>
      <c r="BV24" s="126">
        <f t="shared" si="26"/>
        <v>0</v>
      </c>
      <c r="BW24" s="127"/>
      <c r="BX24" s="127"/>
      <c r="BY24" s="127"/>
      <c r="BZ24" s="127"/>
      <c r="CA24" s="127"/>
      <c r="CB24" s="127"/>
      <c r="CC24" s="381">
        <f t="shared" si="27"/>
        <v>0</v>
      </c>
    </row>
    <row r="25" spans="1:81" s="104" customFormat="1" ht="15.95" customHeight="1">
      <c r="A25" s="412"/>
      <c r="B25" s="105"/>
      <c r="C25" s="126">
        <f t="shared" si="39"/>
        <v>0</v>
      </c>
      <c r="D25" s="126">
        <f t="shared" si="40"/>
        <v>0</v>
      </c>
      <c r="E25" s="130"/>
      <c r="F25" s="130"/>
      <c r="G25" s="130"/>
      <c r="H25" s="130"/>
      <c r="I25" s="130"/>
      <c r="J25" s="130"/>
      <c r="K25" s="129">
        <f t="shared" si="2"/>
        <v>0</v>
      </c>
      <c r="L25" s="105"/>
      <c r="M25" s="126">
        <f t="shared" si="41"/>
        <v>0</v>
      </c>
      <c r="N25" s="126">
        <f t="shared" si="42"/>
        <v>0</v>
      </c>
      <c r="O25" s="130"/>
      <c r="P25" s="130"/>
      <c r="Q25" s="130"/>
      <c r="R25" s="130"/>
      <c r="S25" s="130"/>
      <c r="T25" s="130"/>
      <c r="U25" s="129">
        <f t="shared" si="5"/>
        <v>0</v>
      </c>
      <c r="V25" s="105"/>
      <c r="W25" s="126">
        <f t="shared" si="43"/>
        <v>0</v>
      </c>
      <c r="X25" s="126">
        <f t="shared" si="44"/>
        <v>0</v>
      </c>
      <c r="Y25" s="130"/>
      <c r="Z25" s="130"/>
      <c r="AA25" s="130"/>
      <c r="AB25" s="130"/>
      <c r="AC25" s="130"/>
      <c r="AD25" s="130"/>
      <c r="AE25" s="129">
        <f t="shared" si="8"/>
        <v>0</v>
      </c>
      <c r="AF25" s="105"/>
      <c r="AG25" s="126">
        <f t="shared" si="45"/>
        <v>0</v>
      </c>
      <c r="AH25" s="126">
        <f t="shared" si="46"/>
        <v>0</v>
      </c>
      <c r="AI25" s="130"/>
      <c r="AJ25" s="130"/>
      <c r="AK25" s="130"/>
      <c r="AL25" s="130"/>
      <c r="AM25" s="130"/>
      <c r="AN25" s="130"/>
      <c r="AO25" s="129">
        <f t="shared" si="11"/>
        <v>0</v>
      </c>
      <c r="AP25" s="105"/>
      <c r="AQ25" s="126">
        <f t="shared" si="47"/>
        <v>0</v>
      </c>
      <c r="AR25" s="126">
        <f t="shared" si="48"/>
        <v>0</v>
      </c>
      <c r="AS25" s="130"/>
      <c r="AT25" s="130"/>
      <c r="AU25" s="130"/>
      <c r="AV25" s="130"/>
      <c r="AW25" s="130"/>
      <c r="AX25" s="130"/>
      <c r="AY25" s="129">
        <f t="shared" si="14"/>
        <v>0</v>
      </c>
      <c r="AZ25" s="378"/>
      <c r="BA25" s="126">
        <f t="shared" si="49"/>
        <v>0</v>
      </c>
      <c r="BB25" s="126">
        <f t="shared" si="50"/>
        <v>0</v>
      </c>
      <c r="BC25" s="130"/>
      <c r="BD25" s="130"/>
      <c r="BE25" s="130"/>
      <c r="BF25" s="130"/>
      <c r="BG25" s="130"/>
      <c r="BH25" s="130"/>
      <c r="BI25" s="129">
        <f t="shared" si="17"/>
        <v>0</v>
      </c>
      <c r="BJ25" s="409"/>
      <c r="BK25" s="126">
        <f t="shared" si="23"/>
        <v>0</v>
      </c>
      <c r="BL25" s="126">
        <f t="shared" si="24"/>
        <v>0</v>
      </c>
      <c r="BM25" s="127"/>
      <c r="BN25" s="127"/>
      <c r="BO25" s="127"/>
      <c r="BP25" s="127"/>
      <c r="BQ25" s="127"/>
      <c r="BR25" s="127"/>
      <c r="BS25" s="381">
        <f t="shared" si="20"/>
        <v>0</v>
      </c>
      <c r="BT25" s="415"/>
      <c r="BU25" s="126">
        <f t="shared" si="25"/>
        <v>0</v>
      </c>
      <c r="BV25" s="126">
        <f t="shared" si="26"/>
        <v>0</v>
      </c>
      <c r="BW25" s="127"/>
      <c r="BX25" s="127"/>
      <c r="BY25" s="127"/>
      <c r="BZ25" s="127"/>
      <c r="CA25" s="127"/>
      <c r="CB25" s="127"/>
      <c r="CC25" s="381">
        <f t="shared" si="27"/>
        <v>0</v>
      </c>
    </row>
    <row r="26" spans="1:81" s="104" customFormat="1" ht="15.95" customHeight="1">
      <c r="A26" s="412"/>
      <c r="B26" s="105"/>
      <c r="C26" s="126">
        <f t="shared" si="39"/>
        <v>0</v>
      </c>
      <c r="D26" s="126">
        <f t="shared" si="40"/>
        <v>0</v>
      </c>
      <c r="E26" s="130"/>
      <c r="F26" s="130"/>
      <c r="G26" s="130"/>
      <c r="H26" s="130"/>
      <c r="I26" s="130"/>
      <c r="J26" s="130"/>
      <c r="K26" s="129">
        <f t="shared" si="2"/>
        <v>0</v>
      </c>
      <c r="L26" s="105"/>
      <c r="M26" s="126">
        <f t="shared" si="41"/>
        <v>0</v>
      </c>
      <c r="N26" s="126">
        <f t="shared" si="42"/>
        <v>0</v>
      </c>
      <c r="O26" s="130"/>
      <c r="P26" s="130"/>
      <c r="Q26" s="130"/>
      <c r="R26" s="130"/>
      <c r="S26" s="130"/>
      <c r="T26" s="130"/>
      <c r="U26" s="129">
        <f t="shared" si="5"/>
        <v>0</v>
      </c>
      <c r="V26" s="105"/>
      <c r="W26" s="126">
        <f t="shared" si="43"/>
        <v>0</v>
      </c>
      <c r="X26" s="126">
        <f t="shared" si="44"/>
        <v>0</v>
      </c>
      <c r="Y26" s="130"/>
      <c r="Z26" s="130"/>
      <c r="AA26" s="130"/>
      <c r="AB26" s="130"/>
      <c r="AC26" s="130"/>
      <c r="AD26" s="130"/>
      <c r="AE26" s="129">
        <f t="shared" si="8"/>
        <v>0</v>
      </c>
      <c r="AF26" s="105"/>
      <c r="AG26" s="126">
        <f t="shared" si="45"/>
        <v>0</v>
      </c>
      <c r="AH26" s="126">
        <f t="shared" si="46"/>
        <v>0</v>
      </c>
      <c r="AI26" s="130"/>
      <c r="AJ26" s="130"/>
      <c r="AK26" s="130"/>
      <c r="AL26" s="130"/>
      <c r="AM26" s="130"/>
      <c r="AN26" s="130"/>
      <c r="AO26" s="129">
        <f t="shared" si="11"/>
        <v>0</v>
      </c>
      <c r="AP26" s="105"/>
      <c r="AQ26" s="126">
        <f t="shared" si="47"/>
        <v>0</v>
      </c>
      <c r="AR26" s="126">
        <f t="shared" si="48"/>
        <v>0</v>
      </c>
      <c r="AS26" s="130"/>
      <c r="AT26" s="130"/>
      <c r="AU26" s="130"/>
      <c r="AV26" s="130"/>
      <c r="AW26" s="130"/>
      <c r="AX26" s="130"/>
      <c r="AY26" s="129">
        <f t="shared" si="14"/>
        <v>0</v>
      </c>
      <c r="AZ26" s="378"/>
      <c r="BA26" s="126">
        <f t="shared" si="49"/>
        <v>0</v>
      </c>
      <c r="BB26" s="126">
        <f t="shared" si="50"/>
        <v>0</v>
      </c>
      <c r="BC26" s="130"/>
      <c r="BD26" s="130"/>
      <c r="BE26" s="130"/>
      <c r="BF26" s="130"/>
      <c r="BG26" s="130"/>
      <c r="BH26" s="130"/>
      <c r="BI26" s="129">
        <f t="shared" si="17"/>
        <v>0</v>
      </c>
      <c r="BJ26" s="409"/>
      <c r="BK26" s="126">
        <f t="shared" si="23"/>
        <v>0</v>
      </c>
      <c r="BL26" s="126">
        <f t="shared" si="24"/>
        <v>0</v>
      </c>
      <c r="BM26" s="127"/>
      <c r="BN26" s="127"/>
      <c r="BO26" s="127"/>
      <c r="BP26" s="127"/>
      <c r="BQ26" s="127"/>
      <c r="BR26" s="127"/>
      <c r="BS26" s="381">
        <f t="shared" si="20"/>
        <v>0</v>
      </c>
      <c r="BT26" s="415"/>
      <c r="BU26" s="126">
        <f t="shared" si="25"/>
        <v>0</v>
      </c>
      <c r="BV26" s="126">
        <f t="shared" si="26"/>
        <v>0</v>
      </c>
      <c r="BW26" s="127"/>
      <c r="BX26" s="127"/>
      <c r="BY26" s="127"/>
      <c r="BZ26" s="127"/>
      <c r="CA26" s="127"/>
      <c r="CB26" s="127"/>
      <c r="CC26" s="381">
        <f t="shared" si="27"/>
        <v>0</v>
      </c>
    </row>
    <row r="27" spans="1:81" s="104" customFormat="1" ht="15.95" customHeight="1">
      <c r="A27" s="412"/>
      <c r="B27" s="105"/>
      <c r="C27" s="126">
        <f t="shared" si="39"/>
        <v>0</v>
      </c>
      <c r="D27" s="126">
        <f t="shared" si="40"/>
        <v>0</v>
      </c>
      <c r="E27" s="130"/>
      <c r="F27" s="130"/>
      <c r="G27" s="130"/>
      <c r="H27" s="130"/>
      <c r="I27" s="130"/>
      <c r="J27" s="130"/>
      <c r="K27" s="129">
        <f t="shared" si="2"/>
        <v>0</v>
      </c>
      <c r="L27" s="105"/>
      <c r="M27" s="126">
        <f t="shared" si="41"/>
        <v>0</v>
      </c>
      <c r="N27" s="126">
        <f t="shared" si="42"/>
        <v>0</v>
      </c>
      <c r="O27" s="130"/>
      <c r="P27" s="130"/>
      <c r="Q27" s="130"/>
      <c r="R27" s="130"/>
      <c r="S27" s="130"/>
      <c r="T27" s="130"/>
      <c r="U27" s="129">
        <f t="shared" si="5"/>
        <v>0</v>
      </c>
      <c r="V27" s="105"/>
      <c r="W27" s="126">
        <f t="shared" si="43"/>
        <v>0</v>
      </c>
      <c r="X27" s="126">
        <f t="shared" si="44"/>
        <v>0</v>
      </c>
      <c r="Y27" s="130"/>
      <c r="Z27" s="130"/>
      <c r="AA27" s="130"/>
      <c r="AB27" s="130"/>
      <c r="AC27" s="130"/>
      <c r="AD27" s="130"/>
      <c r="AE27" s="129">
        <f t="shared" si="8"/>
        <v>0</v>
      </c>
      <c r="AF27" s="105"/>
      <c r="AG27" s="126">
        <f t="shared" si="45"/>
        <v>0</v>
      </c>
      <c r="AH27" s="126">
        <f t="shared" si="46"/>
        <v>0</v>
      </c>
      <c r="AI27" s="130"/>
      <c r="AJ27" s="130"/>
      <c r="AK27" s="130"/>
      <c r="AL27" s="130"/>
      <c r="AM27" s="130"/>
      <c r="AN27" s="130"/>
      <c r="AO27" s="129">
        <f t="shared" si="11"/>
        <v>0</v>
      </c>
      <c r="AP27" s="105"/>
      <c r="AQ27" s="126">
        <f t="shared" si="47"/>
        <v>0</v>
      </c>
      <c r="AR27" s="126">
        <f t="shared" si="48"/>
        <v>0</v>
      </c>
      <c r="AS27" s="130"/>
      <c r="AT27" s="130"/>
      <c r="AU27" s="130"/>
      <c r="AV27" s="130"/>
      <c r="AW27" s="130"/>
      <c r="AX27" s="130"/>
      <c r="AY27" s="129">
        <f t="shared" si="14"/>
        <v>0</v>
      </c>
      <c r="AZ27" s="378"/>
      <c r="BA27" s="126">
        <f t="shared" si="49"/>
        <v>0</v>
      </c>
      <c r="BB27" s="126">
        <f t="shared" si="50"/>
        <v>0</v>
      </c>
      <c r="BC27" s="130"/>
      <c r="BD27" s="130"/>
      <c r="BE27" s="130"/>
      <c r="BF27" s="130"/>
      <c r="BG27" s="130"/>
      <c r="BH27" s="130"/>
      <c r="BI27" s="129">
        <f t="shared" si="17"/>
        <v>0</v>
      </c>
      <c r="BJ27" s="409"/>
      <c r="BK27" s="126">
        <f t="shared" si="23"/>
        <v>0</v>
      </c>
      <c r="BL27" s="126">
        <f t="shared" si="24"/>
        <v>0</v>
      </c>
      <c r="BM27" s="127"/>
      <c r="BN27" s="127"/>
      <c r="BO27" s="127"/>
      <c r="BP27" s="127"/>
      <c r="BQ27" s="127"/>
      <c r="BR27" s="127"/>
      <c r="BS27" s="381">
        <f t="shared" si="20"/>
        <v>0</v>
      </c>
      <c r="BT27" s="415"/>
      <c r="BU27" s="126">
        <f t="shared" si="25"/>
        <v>0</v>
      </c>
      <c r="BV27" s="126">
        <f t="shared" si="26"/>
        <v>0</v>
      </c>
      <c r="BW27" s="127"/>
      <c r="BX27" s="127"/>
      <c r="BY27" s="127"/>
      <c r="BZ27" s="127"/>
      <c r="CA27" s="127"/>
      <c r="CB27" s="127"/>
      <c r="CC27" s="381">
        <f t="shared" si="27"/>
        <v>0</v>
      </c>
    </row>
    <row r="28" spans="1:81" s="104" customFormat="1" ht="15.95" customHeight="1">
      <c r="A28" s="412"/>
      <c r="B28" s="105"/>
      <c r="C28" s="126">
        <f t="shared" si="39"/>
        <v>0</v>
      </c>
      <c r="D28" s="126">
        <f t="shared" si="40"/>
        <v>0</v>
      </c>
      <c r="E28" s="130"/>
      <c r="F28" s="130"/>
      <c r="G28" s="130"/>
      <c r="H28" s="130"/>
      <c r="I28" s="130"/>
      <c r="J28" s="130"/>
      <c r="K28" s="129">
        <f t="shared" si="2"/>
        <v>0</v>
      </c>
      <c r="L28" s="105"/>
      <c r="M28" s="126">
        <f t="shared" si="41"/>
        <v>0</v>
      </c>
      <c r="N28" s="126">
        <f t="shared" si="42"/>
        <v>0</v>
      </c>
      <c r="O28" s="130"/>
      <c r="P28" s="130"/>
      <c r="Q28" s="130"/>
      <c r="R28" s="130"/>
      <c r="S28" s="130"/>
      <c r="T28" s="130"/>
      <c r="U28" s="129">
        <f t="shared" si="5"/>
        <v>0</v>
      </c>
      <c r="V28" s="105"/>
      <c r="W28" s="126">
        <f t="shared" si="43"/>
        <v>0</v>
      </c>
      <c r="X28" s="126">
        <f t="shared" si="44"/>
        <v>0</v>
      </c>
      <c r="Y28" s="130"/>
      <c r="Z28" s="130"/>
      <c r="AA28" s="130"/>
      <c r="AB28" s="130"/>
      <c r="AC28" s="130"/>
      <c r="AD28" s="130"/>
      <c r="AE28" s="129">
        <f t="shared" si="8"/>
        <v>0</v>
      </c>
      <c r="AF28" s="105"/>
      <c r="AG28" s="126">
        <f t="shared" si="45"/>
        <v>0</v>
      </c>
      <c r="AH28" s="126">
        <f t="shared" si="46"/>
        <v>0</v>
      </c>
      <c r="AI28" s="130"/>
      <c r="AJ28" s="130"/>
      <c r="AK28" s="130"/>
      <c r="AL28" s="130"/>
      <c r="AM28" s="130"/>
      <c r="AN28" s="130"/>
      <c r="AO28" s="129">
        <f t="shared" si="11"/>
        <v>0</v>
      </c>
      <c r="AP28" s="105"/>
      <c r="AQ28" s="126">
        <f t="shared" si="47"/>
        <v>0</v>
      </c>
      <c r="AR28" s="126">
        <f t="shared" si="48"/>
        <v>0</v>
      </c>
      <c r="AS28" s="130"/>
      <c r="AT28" s="130"/>
      <c r="AU28" s="130"/>
      <c r="AV28" s="130"/>
      <c r="AW28" s="130"/>
      <c r="AX28" s="130"/>
      <c r="AY28" s="129">
        <f t="shared" si="14"/>
        <v>0</v>
      </c>
      <c r="AZ28" s="378"/>
      <c r="BA28" s="126">
        <f t="shared" si="49"/>
        <v>0</v>
      </c>
      <c r="BB28" s="126">
        <f t="shared" si="50"/>
        <v>0</v>
      </c>
      <c r="BC28" s="130"/>
      <c r="BD28" s="130"/>
      <c r="BE28" s="130"/>
      <c r="BF28" s="130"/>
      <c r="BG28" s="130"/>
      <c r="BH28" s="130"/>
      <c r="BI28" s="129">
        <f t="shared" si="17"/>
        <v>0</v>
      </c>
      <c r="BJ28" s="409"/>
      <c r="BK28" s="126">
        <f t="shared" si="23"/>
        <v>0</v>
      </c>
      <c r="BL28" s="126">
        <f t="shared" si="24"/>
        <v>0</v>
      </c>
      <c r="BM28" s="127"/>
      <c r="BN28" s="127"/>
      <c r="BO28" s="127"/>
      <c r="BP28" s="127"/>
      <c r="BQ28" s="127"/>
      <c r="BR28" s="127"/>
      <c r="BS28" s="381">
        <f t="shared" si="20"/>
        <v>0</v>
      </c>
      <c r="BT28" s="415"/>
      <c r="BU28" s="126">
        <f t="shared" si="25"/>
        <v>0</v>
      </c>
      <c r="BV28" s="126">
        <f t="shared" si="26"/>
        <v>0</v>
      </c>
      <c r="BW28" s="127"/>
      <c r="BX28" s="127"/>
      <c r="BY28" s="127"/>
      <c r="BZ28" s="127"/>
      <c r="CA28" s="127"/>
      <c r="CB28" s="127"/>
      <c r="CC28" s="381">
        <f t="shared" si="27"/>
        <v>0</v>
      </c>
    </row>
    <row r="29" spans="1:81" s="104" customFormat="1" ht="15.95" customHeight="1">
      <c r="A29" s="412"/>
      <c r="B29" s="105"/>
      <c r="C29" s="126">
        <f t="shared" si="39"/>
        <v>0</v>
      </c>
      <c r="D29" s="126">
        <f t="shared" si="40"/>
        <v>0</v>
      </c>
      <c r="E29" s="130"/>
      <c r="F29" s="130"/>
      <c r="G29" s="130"/>
      <c r="H29" s="130"/>
      <c r="I29" s="130"/>
      <c r="J29" s="130"/>
      <c r="K29" s="129">
        <f t="shared" si="2"/>
        <v>0</v>
      </c>
      <c r="L29" s="105"/>
      <c r="M29" s="126">
        <f t="shared" si="41"/>
        <v>0</v>
      </c>
      <c r="N29" s="126">
        <f t="shared" si="42"/>
        <v>0</v>
      </c>
      <c r="O29" s="130"/>
      <c r="P29" s="130"/>
      <c r="Q29" s="130"/>
      <c r="R29" s="130"/>
      <c r="S29" s="130"/>
      <c r="T29" s="130"/>
      <c r="U29" s="129">
        <f t="shared" si="5"/>
        <v>0</v>
      </c>
      <c r="V29" s="105"/>
      <c r="W29" s="126">
        <f t="shared" si="43"/>
        <v>0</v>
      </c>
      <c r="X29" s="126">
        <f t="shared" si="44"/>
        <v>0</v>
      </c>
      <c r="Y29" s="130"/>
      <c r="Z29" s="130"/>
      <c r="AA29" s="130"/>
      <c r="AB29" s="130"/>
      <c r="AC29" s="130"/>
      <c r="AD29" s="130"/>
      <c r="AE29" s="129">
        <f t="shared" si="8"/>
        <v>0</v>
      </c>
      <c r="AF29" s="105"/>
      <c r="AG29" s="126">
        <f t="shared" si="45"/>
        <v>0</v>
      </c>
      <c r="AH29" s="126">
        <f t="shared" si="46"/>
        <v>0</v>
      </c>
      <c r="AI29" s="130"/>
      <c r="AJ29" s="130"/>
      <c r="AK29" s="130"/>
      <c r="AL29" s="130"/>
      <c r="AM29" s="130"/>
      <c r="AN29" s="130"/>
      <c r="AO29" s="129">
        <f t="shared" si="11"/>
        <v>0</v>
      </c>
      <c r="AP29" s="105"/>
      <c r="AQ29" s="126">
        <f t="shared" si="47"/>
        <v>0</v>
      </c>
      <c r="AR29" s="126">
        <f t="shared" si="48"/>
        <v>0</v>
      </c>
      <c r="AS29" s="130"/>
      <c r="AT29" s="130"/>
      <c r="AU29" s="130"/>
      <c r="AV29" s="130"/>
      <c r="AW29" s="130"/>
      <c r="AX29" s="130"/>
      <c r="AY29" s="129">
        <f t="shared" si="14"/>
        <v>0</v>
      </c>
      <c r="AZ29" s="378"/>
      <c r="BA29" s="126">
        <f t="shared" si="49"/>
        <v>0</v>
      </c>
      <c r="BB29" s="126">
        <f t="shared" si="50"/>
        <v>0</v>
      </c>
      <c r="BC29" s="130"/>
      <c r="BD29" s="130"/>
      <c r="BE29" s="130"/>
      <c r="BF29" s="130"/>
      <c r="BG29" s="130"/>
      <c r="BH29" s="130"/>
      <c r="BI29" s="129">
        <f t="shared" si="17"/>
        <v>0</v>
      </c>
      <c r="BJ29" s="409"/>
      <c r="BK29" s="126">
        <f t="shared" si="23"/>
        <v>0</v>
      </c>
      <c r="BL29" s="126">
        <f t="shared" si="24"/>
        <v>0</v>
      </c>
      <c r="BM29" s="127"/>
      <c r="BN29" s="127"/>
      <c r="BO29" s="127"/>
      <c r="BP29" s="127"/>
      <c r="BQ29" s="127"/>
      <c r="BR29" s="127"/>
      <c r="BS29" s="381">
        <f t="shared" si="20"/>
        <v>0</v>
      </c>
      <c r="BT29" s="415"/>
      <c r="BU29" s="126">
        <f t="shared" si="25"/>
        <v>0</v>
      </c>
      <c r="BV29" s="126">
        <f t="shared" si="26"/>
        <v>0</v>
      </c>
      <c r="BW29" s="127"/>
      <c r="BX29" s="127"/>
      <c r="BY29" s="127"/>
      <c r="BZ29" s="127"/>
      <c r="CA29" s="127"/>
      <c r="CB29" s="127"/>
      <c r="CC29" s="381">
        <f t="shared" si="27"/>
        <v>0</v>
      </c>
    </row>
    <row r="30" spans="1:81" s="104" customFormat="1" ht="15.95" customHeight="1">
      <c r="A30" s="412"/>
      <c r="B30" s="105"/>
      <c r="C30" s="126">
        <f t="shared" si="39"/>
        <v>0</v>
      </c>
      <c r="D30" s="126">
        <f t="shared" si="40"/>
        <v>0</v>
      </c>
      <c r="E30" s="130"/>
      <c r="F30" s="130"/>
      <c r="G30" s="130"/>
      <c r="H30" s="130"/>
      <c r="I30" s="130"/>
      <c r="J30" s="130"/>
      <c r="K30" s="129">
        <f t="shared" si="2"/>
        <v>0</v>
      </c>
      <c r="L30" s="105"/>
      <c r="M30" s="126">
        <f t="shared" si="41"/>
        <v>0</v>
      </c>
      <c r="N30" s="126">
        <f t="shared" si="42"/>
        <v>0</v>
      </c>
      <c r="O30" s="130"/>
      <c r="P30" s="130"/>
      <c r="Q30" s="130"/>
      <c r="R30" s="130"/>
      <c r="S30" s="130"/>
      <c r="T30" s="130"/>
      <c r="U30" s="129">
        <f t="shared" si="5"/>
        <v>0</v>
      </c>
      <c r="V30" s="105"/>
      <c r="W30" s="126">
        <f t="shared" si="43"/>
        <v>0</v>
      </c>
      <c r="X30" s="126">
        <f t="shared" si="44"/>
        <v>0</v>
      </c>
      <c r="Y30" s="130"/>
      <c r="Z30" s="130"/>
      <c r="AA30" s="130"/>
      <c r="AB30" s="130"/>
      <c r="AC30" s="130"/>
      <c r="AD30" s="130"/>
      <c r="AE30" s="129">
        <f t="shared" si="8"/>
        <v>0</v>
      </c>
      <c r="AF30" s="105"/>
      <c r="AG30" s="126">
        <f t="shared" si="45"/>
        <v>0</v>
      </c>
      <c r="AH30" s="126">
        <f t="shared" si="46"/>
        <v>0</v>
      </c>
      <c r="AI30" s="130"/>
      <c r="AJ30" s="130"/>
      <c r="AK30" s="130"/>
      <c r="AL30" s="130"/>
      <c r="AM30" s="130"/>
      <c r="AN30" s="130"/>
      <c r="AO30" s="129">
        <f t="shared" si="11"/>
        <v>0</v>
      </c>
      <c r="AP30" s="105"/>
      <c r="AQ30" s="126">
        <f t="shared" si="47"/>
        <v>0</v>
      </c>
      <c r="AR30" s="126">
        <f t="shared" si="48"/>
        <v>0</v>
      </c>
      <c r="AS30" s="130"/>
      <c r="AT30" s="130"/>
      <c r="AU30" s="130"/>
      <c r="AV30" s="130"/>
      <c r="AW30" s="130"/>
      <c r="AX30" s="130"/>
      <c r="AY30" s="129">
        <f t="shared" si="14"/>
        <v>0</v>
      </c>
      <c r="AZ30" s="378"/>
      <c r="BA30" s="126">
        <f t="shared" si="49"/>
        <v>0</v>
      </c>
      <c r="BB30" s="126">
        <f t="shared" si="50"/>
        <v>0</v>
      </c>
      <c r="BC30" s="130"/>
      <c r="BD30" s="130"/>
      <c r="BE30" s="130"/>
      <c r="BF30" s="130"/>
      <c r="BG30" s="130"/>
      <c r="BH30" s="130"/>
      <c r="BI30" s="129">
        <f t="shared" si="17"/>
        <v>0</v>
      </c>
      <c r="BJ30" s="409"/>
      <c r="BK30" s="126">
        <f t="shared" si="23"/>
        <v>0</v>
      </c>
      <c r="BL30" s="126">
        <f t="shared" si="24"/>
        <v>0</v>
      </c>
      <c r="BM30" s="127"/>
      <c r="BN30" s="127"/>
      <c r="BO30" s="127"/>
      <c r="BP30" s="127"/>
      <c r="BQ30" s="127"/>
      <c r="BR30" s="127"/>
      <c r="BS30" s="381">
        <f t="shared" si="20"/>
        <v>0</v>
      </c>
      <c r="BT30" s="415"/>
      <c r="BU30" s="126">
        <f t="shared" si="25"/>
        <v>0</v>
      </c>
      <c r="BV30" s="126">
        <f t="shared" si="26"/>
        <v>0</v>
      </c>
      <c r="BW30" s="127"/>
      <c r="BX30" s="127"/>
      <c r="BY30" s="127"/>
      <c r="BZ30" s="127"/>
      <c r="CA30" s="127"/>
      <c r="CB30" s="127"/>
      <c r="CC30" s="381">
        <f t="shared" si="27"/>
        <v>0</v>
      </c>
    </row>
    <row r="31" spans="1:81" s="104" customFormat="1" ht="15.95" customHeight="1">
      <c r="A31" s="412"/>
      <c r="B31" s="105"/>
      <c r="C31" s="126">
        <f t="shared" si="39"/>
        <v>0</v>
      </c>
      <c r="D31" s="126">
        <f t="shared" si="40"/>
        <v>0</v>
      </c>
      <c r="E31" s="130"/>
      <c r="F31" s="130"/>
      <c r="G31" s="130"/>
      <c r="H31" s="130"/>
      <c r="I31" s="130"/>
      <c r="J31" s="130"/>
      <c r="K31" s="129">
        <f t="shared" si="2"/>
        <v>0</v>
      </c>
      <c r="L31" s="105"/>
      <c r="M31" s="126">
        <f t="shared" si="41"/>
        <v>0</v>
      </c>
      <c r="N31" s="126">
        <f t="shared" si="42"/>
        <v>0</v>
      </c>
      <c r="O31" s="130"/>
      <c r="P31" s="130"/>
      <c r="Q31" s="130"/>
      <c r="R31" s="130"/>
      <c r="S31" s="130"/>
      <c r="T31" s="130"/>
      <c r="U31" s="129">
        <f t="shared" si="5"/>
        <v>0</v>
      </c>
      <c r="V31" s="105"/>
      <c r="W31" s="126">
        <f t="shared" si="43"/>
        <v>0</v>
      </c>
      <c r="X31" s="126">
        <f t="shared" si="44"/>
        <v>0</v>
      </c>
      <c r="Y31" s="130"/>
      <c r="Z31" s="130"/>
      <c r="AA31" s="130"/>
      <c r="AB31" s="130"/>
      <c r="AC31" s="130"/>
      <c r="AD31" s="130"/>
      <c r="AE31" s="129">
        <f t="shared" si="8"/>
        <v>0</v>
      </c>
      <c r="AF31" s="105"/>
      <c r="AG31" s="126">
        <f t="shared" si="45"/>
        <v>0</v>
      </c>
      <c r="AH31" s="126">
        <f t="shared" si="46"/>
        <v>0</v>
      </c>
      <c r="AI31" s="130"/>
      <c r="AJ31" s="130"/>
      <c r="AK31" s="130"/>
      <c r="AL31" s="130"/>
      <c r="AM31" s="130"/>
      <c r="AN31" s="130"/>
      <c r="AO31" s="129">
        <f t="shared" si="11"/>
        <v>0</v>
      </c>
      <c r="AP31" s="105"/>
      <c r="AQ31" s="126">
        <f t="shared" si="47"/>
        <v>0</v>
      </c>
      <c r="AR31" s="126">
        <f t="shared" si="48"/>
        <v>0</v>
      </c>
      <c r="AS31" s="130"/>
      <c r="AT31" s="130"/>
      <c r="AU31" s="130"/>
      <c r="AV31" s="130"/>
      <c r="AW31" s="130"/>
      <c r="AX31" s="130"/>
      <c r="AY31" s="129">
        <f t="shared" si="14"/>
        <v>0</v>
      </c>
      <c r="AZ31" s="378"/>
      <c r="BA31" s="126">
        <f t="shared" si="49"/>
        <v>0</v>
      </c>
      <c r="BB31" s="126">
        <f t="shared" si="50"/>
        <v>0</v>
      </c>
      <c r="BC31" s="130"/>
      <c r="BD31" s="130"/>
      <c r="BE31" s="130"/>
      <c r="BF31" s="130"/>
      <c r="BG31" s="130"/>
      <c r="BH31" s="130"/>
      <c r="BI31" s="129">
        <f t="shared" si="17"/>
        <v>0</v>
      </c>
      <c r="BJ31" s="409"/>
      <c r="BK31" s="126">
        <f t="shared" si="23"/>
        <v>0</v>
      </c>
      <c r="BL31" s="126">
        <f t="shared" si="24"/>
        <v>0</v>
      </c>
      <c r="BM31" s="127"/>
      <c r="BN31" s="127"/>
      <c r="BO31" s="127"/>
      <c r="BP31" s="127"/>
      <c r="BQ31" s="127"/>
      <c r="BR31" s="127"/>
      <c r="BS31" s="381">
        <f t="shared" si="20"/>
        <v>0</v>
      </c>
      <c r="BT31" s="415"/>
      <c r="BU31" s="126">
        <f t="shared" si="25"/>
        <v>0</v>
      </c>
      <c r="BV31" s="126">
        <f t="shared" si="26"/>
        <v>0</v>
      </c>
      <c r="BW31" s="127"/>
      <c r="BX31" s="127"/>
      <c r="BY31" s="127"/>
      <c r="BZ31" s="127"/>
      <c r="CA31" s="127"/>
      <c r="CB31" s="127"/>
      <c r="CC31" s="381">
        <f t="shared" si="27"/>
        <v>0</v>
      </c>
    </row>
    <row r="32" spans="1:81" s="104" customFormat="1" ht="15.95" customHeight="1">
      <c r="A32" s="412"/>
      <c r="B32" s="105"/>
      <c r="C32" s="126">
        <f t="shared" si="39"/>
        <v>0</v>
      </c>
      <c r="D32" s="126">
        <f t="shared" si="40"/>
        <v>0</v>
      </c>
      <c r="E32" s="130"/>
      <c r="F32" s="130"/>
      <c r="G32" s="130"/>
      <c r="H32" s="130"/>
      <c r="I32" s="130"/>
      <c r="J32" s="130"/>
      <c r="K32" s="129">
        <f t="shared" si="2"/>
        <v>0</v>
      </c>
      <c r="L32" s="105"/>
      <c r="M32" s="126">
        <f t="shared" si="41"/>
        <v>0</v>
      </c>
      <c r="N32" s="126">
        <f t="shared" si="42"/>
        <v>0</v>
      </c>
      <c r="O32" s="130"/>
      <c r="P32" s="130"/>
      <c r="Q32" s="130"/>
      <c r="R32" s="130"/>
      <c r="S32" s="130"/>
      <c r="T32" s="130"/>
      <c r="U32" s="129">
        <f t="shared" si="5"/>
        <v>0</v>
      </c>
      <c r="V32" s="105"/>
      <c r="W32" s="126">
        <f t="shared" si="43"/>
        <v>0</v>
      </c>
      <c r="X32" s="126">
        <f t="shared" si="44"/>
        <v>0</v>
      </c>
      <c r="Y32" s="130"/>
      <c r="Z32" s="130"/>
      <c r="AA32" s="130"/>
      <c r="AB32" s="130"/>
      <c r="AC32" s="130"/>
      <c r="AD32" s="130"/>
      <c r="AE32" s="129">
        <f t="shared" si="8"/>
        <v>0</v>
      </c>
      <c r="AF32" s="105"/>
      <c r="AG32" s="126">
        <f t="shared" si="45"/>
        <v>0</v>
      </c>
      <c r="AH32" s="126">
        <f t="shared" si="46"/>
        <v>0</v>
      </c>
      <c r="AI32" s="130"/>
      <c r="AJ32" s="130"/>
      <c r="AK32" s="130"/>
      <c r="AL32" s="130"/>
      <c r="AM32" s="130"/>
      <c r="AN32" s="130"/>
      <c r="AO32" s="129">
        <f t="shared" si="11"/>
        <v>0</v>
      </c>
      <c r="AP32" s="105"/>
      <c r="AQ32" s="126">
        <f t="shared" si="47"/>
        <v>0</v>
      </c>
      <c r="AR32" s="126">
        <f t="shared" si="48"/>
        <v>0</v>
      </c>
      <c r="AS32" s="130"/>
      <c r="AT32" s="130"/>
      <c r="AU32" s="130"/>
      <c r="AV32" s="130"/>
      <c r="AW32" s="130"/>
      <c r="AX32" s="130"/>
      <c r="AY32" s="129">
        <f t="shared" si="14"/>
        <v>0</v>
      </c>
      <c r="AZ32" s="378"/>
      <c r="BA32" s="126">
        <f t="shared" si="49"/>
        <v>0</v>
      </c>
      <c r="BB32" s="126">
        <f t="shared" si="50"/>
        <v>0</v>
      </c>
      <c r="BC32" s="130"/>
      <c r="BD32" s="130"/>
      <c r="BE32" s="130"/>
      <c r="BF32" s="130"/>
      <c r="BG32" s="130"/>
      <c r="BH32" s="130"/>
      <c r="BI32" s="129">
        <f t="shared" si="17"/>
        <v>0</v>
      </c>
      <c r="BJ32" s="409"/>
      <c r="BK32" s="126">
        <f t="shared" si="23"/>
        <v>0</v>
      </c>
      <c r="BL32" s="126">
        <f t="shared" si="24"/>
        <v>0</v>
      </c>
      <c r="BM32" s="127"/>
      <c r="BN32" s="127"/>
      <c r="BO32" s="127"/>
      <c r="BP32" s="127"/>
      <c r="BQ32" s="127"/>
      <c r="BR32" s="127"/>
      <c r="BS32" s="381">
        <f t="shared" si="20"/>
        <v>0</v>
      </c>
      <c r="BT32" s="415"/>
      <c r="BU32" s="126">
        <f t="shared" si="25"/>
        <v>0</v>
      </c>
      <c r="BV32" s="126">
        <f t="shared" si="26"/>
        <v>0</v>
      </c>
      <c r="BW32" s="127"/>
      <c r="BX32" s="127"/>
      <c r="BY32" s="127"/>
      <c r="BZ32" s="127"/>
      <c r="CA32" s="127"/>
      <c r="CB32" s="127"/>
      <c r="CC32" s="381">
        <f t="shared" si="27"/>
        <v>0</v>
      </c>
    </row>
    <row r="33" spans="1:81" ht="15.95" customHeight="1">
      <c r="A33" s="356" t="s">
        <v>109</v>
      </c>
      <c r="B33" s="105"/>
      <c r="C33" s="126"/>
      <c r="D33" s="126"/>
      <c r="E33" s="130"/>
      <c r="F33" s="130"/>
      <c r="G33" s="130"/>
      <c r="H33" s="130"/>
      <c r="I33" s="130"/>
      <c r="J33" s="130"/>
      <c r="K33" s="129"/>
      <c r="L33" s="96"/>
      <c r="M33" s="124"/>
      <c r="N33" s="126"/>
      <c r="O33" s="130"/>
      <c r="P33" s="130"/>
      <c r="Q33" s="130"/>
      <c r="R33" s="130"/>
      <c r="S33" s="130"/>
      <c r="T33" s="130"/>
      <c r="U33" s="129"/>
      <c r="V33" s="105"/>
      <c r="W33" s="124"/>
      <c r="X33" s="126"/>
      <c r="Y33" s="130"/>
      <c r="Z33" s="130"/>
      <c r="AA33" s="130"/>
      <c r="AB33" s="130"/>
      <c r="AC33" s="130"/>
      <c r="AD33" s="130"/>
      <c r="AE33" s="129"/>
      <c r="AF33" s="105"/>
      <c r="AG33" s="124"/>
      <c r="AH33" s="126"/>
      <c r="AI33" s="130"/>
      <c r="AJ33" s="130"/>
      <c r="AK33" s="130"/>
      <c r="AL33" s="130"/>
      <c r="AM33" s="130"/>
      <c r="AN33" s="130"/>
      <c r="AO33" s="129"/>
      <c r="AP33" s="105"/>
      <c r="AQ33" s="124"/>
      <c r="AR33" s="126"/>
      <c r="AS33" s="130"/>
      <c r="AT33" s="130"/>
      <c r="AU33" s="130"/>
      <c r="AV33" s="130"/>
      <c r="AW33" s="130"/>
      <c r="AX33" s="130"/>
      <c r="AY33" s="129"/>
      <c r="AZ33" s="378"/>
      <c r="BA33" s="124"/>
      <c r="BB33" s="126"/>
      <c r="BC33" s="130"/>
      <c r="BD33" s="130"/>
      <c r="BE33" s="130"/>
      <c r="BF33" s="130"/>
      <c r="BG33" s="130"/>
      <c r="BH33" s="130"/>
      <c r="BI33" s="129"/>
      <c r="BJ33" s="378"/>
      <c r="BK33" s="124"/>
      <c r="BL33" s="126"/>
      <c r="BM33" s="130"/>
      <c r="BN33" s="130"/>
      <c r="BO33" s="130"/>
      <c r="BP33" s="130"/>
      <c r="BQ33" s="130"/>
      <c r="BR33" s="130"/>
      <c r="BS33" s="129"/>
      <c r="BT33" s="193"/>
      <c r="BU33" s="124"/>
      <c r="BV33" s="126"/>
      <c r="BW33" s="130"/>
      <c r="BX33" s="130"/>
      <c r="BY33" s="130"/>
      <c r="BZ33" s="130"/>
      <c r="CA33" s="130"/>
      <c r="CB33" s="130"/>
      <c r="CC33" s="129"/>
    </row>
    <row r="34" spans="1:81" s="104" customFormat="1" ht="15.95" customHeight="1">
      <c r="A34" s="102" t="s">
        <v>40</v>
      </c>
      <c r="B34" s="103">
        <f>SUM(B$10:B33)</f>
        <v>10423</v>
      </c>
      <c r="C34" s="126">
        <f>SUM(C$10:C33)</f>
        <v>21913698</v>
      </c>
      <c r="D34" s="126">
        <f>IFERROR(C34/B34,0)</f>
        <v>2102.436726470306</v>
      </c>
      <c r="E34" s="128">
        <f>SUM(E$10:E33)</f>
        <v>279619</v>
      </c>
      <c r="F34" s="128">
        <f>SUM(F$10:F33)</f>
        <v>0</v>
      </c>
      <c r="G34" s="128">
        <f>SUM(G$10:G33)</f>
        <v>1103046</v>
      </c>
      <c r="H34" s="128">
        <f>SUM(H$10:H33)</f>
        <v>19606837</v>
      </c>
      <c r="I34" s="128">
        <f>SUM(I$10:I33)</f>
        <v>924196</v>
      </c>
      <c r="J34" s="128">
        <f>SUM(J$10:J33)</f>
        <v>20838156</v>
      </c>
      <c r="K34" s="129">
        <f>SUM(K$10:K33)</f>
        <v>279619</v>
      </c>
      <c r="L34" s="103">
        <f>SUM(L$10:L33)</f>
        <v>9730</v>
      </c>
      <c r="M34" s="126">
        <f>SUM(M$10:M33)</f>
        <v>20996311.549999997</v>
      </c>
      <c r="N34" s="126">
        <f>IFERROR(M34/L34,0)</f>
        <v>2157.8943011305237</v>
      </c>
      <c r="O34" s="128">
        <f>SUM(O$10:O33)</f>
        <v>309138.86</v>
      </c>
      <c r="P34" s="128">
        <f>SUM(P$10:P33)</f>
        <v>382485</v>
      </c>
      <c r="Q34" s="128">
        <f>SUM(Q$10:Q33)</f>
        <v>977154.75</v>
      </c>
      <c r="R34" s="128">
        <f>SUM(R$10:R33)</f>
        <v>18160144.509999998</v>
      </c>
      <c r="S34" s="128">
        <f>SUM(S$10:S33)</f>
        <v>1167388.43</v>
      </c>
      <c r="T34" s="128">
        <f>SUM(T$10:T33)</f>
        <v>19430862.759999998</v>
      </c>
      <c r="U34" s="129">
        <f>SUM(U$10:U33)</f>
        <v>309138.86</v>
      </c>
      <c r="V34" s="103">
        <f>SUM(V$10:V33)</f>
        <v>9391</v>
      </c>
      <c r="W34" s="126">
        <f>SUM(W$10:W33)</f>
        <v>20196787.489999998</v>
      </c>
      <c r="X34" s="126">
        <f>IFERROR(W34/V34,0)</f>
        <v>2150.6535502076454</v>
      </c>
      <c r="Y34" s="128">
        <f>SUM(Y$10:Y33)</f>
        <v>300408.49</v>
      </c>
      <c r="Z34" s="128">
        <f>SUM(Z$10:Z33)</f>
        <v>388209</v>
      </c>
      <c r="AA34" s="128">
        <f>SUM(AA$10:AA33)</f>
        <v>762253</v>
      </c>
      <c r="AB34" s="128">
        <f>SUM(AB$10:AB33)</f>
        <v>17587812</v>
      </c>
      <c r="AC34" s="128">
        <f>SUM(AC$10:AC33)</f>
        <v>1158105</v>
      </c>
      <c r="AD34" s="128">
        <f>SUM(AD$10:AD33)</f>
        <v>19178837</v>
      </c>
      <c r="AE34" s="129">
        <f>SUM(AE$10:AE33)</f>
        <v>300408.49</v>
      </c>
      <c r="AF34" s="103">
        <f>SUM(AF$10:AF33)</f>
        <v>8515</v>
      </c>
      <c r="AG34" s="126">
        <f>SUM(AG$10:AG33)</f>
        <v>18161462</v>
      </c>
      <c r="AH34" s="126">
        <f>IFERROR(AG34/AF34,0)</f>
        <v>2132.8786846741045</v>
      </c>
      <c r="AI34" s="128">
        <f>SUM(AI$10:AI33)</f>
        <v>353869</v>
      </c>
      <c r="AJ34" s="128">
        <f>SUM(AJ$10:AJ33)</f>
        <v>416646</v>
      </c>
      <c r="AK34" s="128">
        <f>SUM(AK$10:AK33)</f>
        <v>41560</v>
      </c>
      <c r="AL34" s="128">
        <f>SUM(AL$10:AL33)</f>
        <v>16199293</v>
      </c>
      <c r="AM34" s="128">
        <f>SUM(AM$10:AM33)</f>
        <v>1150094</v>
      </c>
      <c r="AN34" s="128">
        <f>SUM(AN$10:AN33)</f>
        <v>17381494</v>
      </c>
      <c r="AO34" s="129">
        <f>SUM(AO$10:AO33)</f>
        <v>353869</v>
      </c>
      <c r="AP34" s="103">
        <f>SUM(AP$10:AP33)</f>
        <v>10161</v>
      </c>
      <c r="AQ34" s="126">
        <f>SUM(AQ$10:AQ33)</f>
        <v>21020846.02</v>
      </c>
      <c r="AR34" s="126">
        <f>IFERROR(AQ34/AP34,0)</f>
        <v>2068.7772876685367</v>
      </c>
      <c r="AS34" s="128">
        <f>SUM(AS$10:AS33)</f>
        <v>735315.71</v>
      </c>
      <c r="AT34" s="128">
        <f>SUM(AT$10:AT33)</f>
        <v>542982</v>
      </c>
      <c r="AU34" s="128">
        <f>SUM(AU$10:AU33)</f>
        <v>953057</v>
      </c>
      <c r="AV34" s="128">
        <f>SUM(AV$10:AV33)</f>
        <v>17859310.449999999</v>
      </c>
      <c r="AW34" s="128">
        <f>SUM(AW$10:AW33)</f>
        <v>930180.86</v>
      </c>
      <c r="AX34" s="128">
        <f>SUM(AX$10:AX33)</f>
        <v>20049437.880000003</v>
      </c>
      <c r="AY34" s="129">
        <f>SUM(AY$10:AY33)</f>
        <v>734433.71</v>
      </c>
      <c r="AZ34" s="379">
        <f>SUM(AZ$10:AZ33)</f>
        <v>10625</v>
      </c>
      <c r="BA34" s="126">
        <f>SUM(BA$10:BA33)</f>
        <v>18691786.370000001</v>
      </c>
      <c r="BB34" s="126">
        <f>IFERROR(BA34/AZ34,0)</f>
        <v>1759.2269524705882</v>
      </c>
      <c r="BC34" s="128">
        <f>SUM(BC$10:BC33)</f>
        <v>512738.5</v>
      </c>
      <c r="BD34" s="128">
        <f>SUM(BD$10:BD33)</f>
        <v>442244.25</v>
      </c>
      <c r="BE34" s="128">
        <f>SUM(BE$10:BE33)</f>
        <v>889817.5</v>
      </c>
      <c r="BF34" s="128">
        <f>SUM(BF$10:BF33)</f>
        <v>15590858.220000001</v>
      </c>
      <c r="BG34" s="128">
        <f>SUM(BG$10:BG33)</f>
        <v>1256127.8999999999</v>
      </c>
      <c r="BH34" s="128">
        <f>SUM(BH$10:BH33)</f>
        <v>17722030.309999999</v>
      </c>
      <c r="BI34" s="129">
        <f>SUM(BI$10:BI33)</f>
        <v>512738.5</v>
      </c>
      <c r="BJ34" s="379">
        <f>SUM(BJ$10:BJ33)</f>
        <v>14949</v>
      </c>
      <c r="BK34" s="126">
        <f>SUM(BK$10:BK33)</f>
        <v>20869101</v>
      </c>
      <c r="BL34" s="126">
        <f>IFERROR(BK34/BJ34,0)</f>
        <v>1396.0198675496688</v>
      </c>
      <c r="BM34" s="128">
        <f>SUM(BM$10:BM33)</f>
        <v>474463</v>
      </c>
      <c r="BN34" s="128">
        <f>SUM(BN$10:BN33)</f>
        <v>458146</v>
      </c>
      <c r="BO34" s="128">
        <f>SUM(BO$10:BO33)</f>
        <v>895822</v>
      </c>
      <c r="BP34" s="128">
        <f>SUM(BP$10:BP33)</f>
        <v>17914915</v>
      </c>
      <c r="BQ34" s="128">
        <f>SUM(BQ$10:BQ33)</f>
        <v>1125755</v>
      </c>
      <c r="BR34" s="128">
        <f>SUM(BR$10:BR33)</f>
        <v>19803905</v>
      </c>
      <c r="BS34" s="129">
        <f>SUM(BS$10:BS33)</f>
        <v>474463</v>
      </c>
      <c r="BT34" s="396">
        <f>SUM(BT$10:BT33)</f>
        <v>6102</v>
      </c>
      <c r="BU34" s="126">
        <f>SUM(BU$10:BU33)</f>
        <v>15181857.65</v>
      </c>
      <c r="BV34" s="126">
        <f>IFERROR(BU34/BT34,0)</f>
        <v>2488.0133808587348</v>
      </c>
      <c r="BW34" s="128">
        <f>SUM(BW$10:BW33)</f>
        <v>603054</v>
      </c>
      <c r="BX34" s="128">
        <f>SUM(BX$10:BX33)</f>
        <v>104622</v>
      </c>
      <c r="BY34" s="128">
        <f>SUM(BY$10:BY33)</f>
        <v>1084584.6099999999</v>
      </c>
      <c r="BZ34" s="128">
        <f>SUM(BZ$10:BZ33)</f>
        <v>12899828.199999999</v>
      </c>
      <c r="CA34" s="128">
        <f>SUM(CA$10:CA33)</f>
        <v>489768.84</v>
      </c>
      <c r="CB34" s="128">
        <f>SUM(CB$10:CB33)</f>
        <v>13340096.230000002</v>
      </c>
      <c r="CC34" s="129">
        <f>SUM(CC$10:CC33)</f>
        <v>87091.67</v>
      </c>
    </row>
    <row r="35" spans="1:81" ht="15.95" customHeight="1">
      <c r="A35" s="100"/>
      <c r="B35" s="105"/>
      <c r="C35" s="126"/>
      <c r="D35" s="126"/>
      <c r="E35" s="130"/>
      <c r="F35" s="130"/>
      <c r="G35" s="130"/>
      <c r="H35" s="130"/>
      <c r="I35" s="130"/>
      <c r="J35" s="130"/>
      <c r="K35" s="129"/>
      <c r="L35" s="96"/>
      <c r="M35" s="124"/>
      <c r="N35" s="126"/>
      <c r="O35" s="130"/>
      <c r="P35" s="130"/>
      <c r="Q35" s="130"/>
      <c r="R35" s="130"/>
      <c r="S35" s="130"/>
      <c r="T35" s="130"/>
      <c r="U35" s="129"/>
      <c r="V35" s="105"/>
      <c r="W35" s="124"/>
      <c r="X35" s="126"/>
      <c r="Y35" s="130"/>
      <c r="Z35" s="130"/>
      <c r="AA35" s="130"/>
      <c r="AB35" s="130"/>
      <c r="AC35" s="130"/>
      <c r="AD35" s="130"/>
      <c r="AE35" s="129"/>
      <c r="AF35" s="105"/>
      <c r="AG35" s="124"/>
      <c r="AH35" s="126"/>
      <c r="AI35" s="130"/>
      <c r="AJ35" s="130"/>
      <c r="AK35" s="130"/>
      <c r="AL35" s="130"/>
      <c r="AM35" s="130"/>
      <c r="AN35" s="130"/>
      <c r="AO35" s="129"/>
      <c r="AP35" s="105"/>
      <c r="AQ35" s="124"/>
      <c r="AR35" s="126"/>
      <c r="AS35" s="130"/>
      <c r="AT35" s="130"/>
      <c r="AU35" s="130"/>
      <c r="AV35" s="130"/>
      <c r="AW35" s="130"/>
      <c r="AX35" s="130"/>
      <c r="AY35" s="129"/>
      <c r="AZ35" s="378"/>
      <c r="BA35" s="124"/>
      <c r="BB35" s="126"/>
      <c r="BC35" s="130"/>
      <c r="BD35" s="130"/>
      <c r="BE35" s="130"/>
      <c r="BF35" s="130"/>
      <c r="BG35" s="130"/>
      <c r="BH35" s="130"/>
      <c r="BI35" s="129"/>
      <c r="BJ35" s="378"/>
      <c r="BK35" s="124"/>
      <c r="BL35" s="126"/>
      <c r="BM35" s="130"/>
      <c r="BN35" s="130"/>
      <c r="BO35" s="130"/>
      <c r="BP35" s="130"/>
      <c r="BQ35" s="130"/>
      <c r="BR35" s="130"/>
      <c r="BS35" s="129"/>
      <c r="BT35" s="193"/>
      <c r="BU35" s="124"/>
      <c r="BV35" s="126"/>
      <c r="BW35" s="130"/>
      <c r="BX35" s="130"/>
      <c r="BY35" s="130"/>
      <c r="BZ35" s="130"/>
      <c r="CA35" s="130"/>
      <c r="CB35" s="130"/>
      <c r="CC35" s="129"/>
    </row>
    <row r="36" spans="1:81" ht="15.95" customHeight="1">
      <c r="A36" s="101" t="s">
        <v>41</v>
      </c>
      <c r="B36" s="105"/>
      <c r="C36" s="126"/>
      <c r="D36" s="126"/>
      <c r="E36" s="130"/>
      <c r="F36" s="130"/>
      <c r="G36" s="130"/>
      <c r="H36" s="130"/>
      <c r="I36" s="130"/>
      <c r="J36" s="130"/>
      <c r="K36" s="129"/>
      <c r="L36" s="96"/>
      <c r="M36" s="124"/>
      <c r="N36" s="126"/>
      <c r="O36" s="130"/>
      <c r="P36" s="130"/>
      <c r="Q36" s="130"/>
      <c r="R36" s="130"/>
      <c r="S36" s="130"/>
      <c r="T36" s="130"/>
      <c r="U36" s="129"/>
      <c r="V36" s="105"/>
      <c r="W36" s="124"/>
      <c r="X36" s="126"/>
      <c r="Y36" s="130"/>
      <c r="Z36" s="130"/>
      <c r="AA36" s="130"/>
      <c r="AB36" s="130"/>
      <c r="AC36" s="130"/>
      <c r="AD36" s="130"/>
      <c r="AE36" s="129"/>
      <c r="AF36" s="105"/>
      <c r="AG36" s="124"/>
      <c r="AH36" s="126"/>
      <c r="AI36" s="130"/>
      <c r="AJ36" s="130"/>
      <c r="AK36" s="130"/>
      <c r="AL36" s="130"/>
      <c r="AM36" s="130"/>
      <c r="AN36" s="130"/>
      <c r="AO36" s="129"/>
      <c r="AP36" s="105"/>
      <c r="AQ36" s="124"/>
      <c r="AR36" s="126"/>
      <c r="AS36" s="130"/>
      <c r="AT36" s="130"/>
      <c r="AU36" s="130"/>
      <c r="AV36" s="130"/>
      <c r="AW36" s="130"/>
      <c r="AX36" s="130"/>
      <c r="AY36" s="129"/>
      <c r="AZ36" s="378"/>
      <c r="BA36" s="124"/>
      <c r="BB36" s="126"/>
      <c r="BC36" s="130"/>
      <c r="BD36" s="130"/>
      <c r="BE36" s="130"/>
      <c r="BF36" s="130"/>
      <c r="BG36" s="130"/>
      <c r="BH36" s="130"/>
      <c r="BI36" s="129"/>
      <c r="BJ36" s="378"/>
      <c r="BK36" s="124"/>
      <c r="BL36" s="126"/>
      <c r="BM36" s="130"/>
      <c r="BN36" s="130"/>
      <c r="BO36" s="130"/>
      <c r="BP36" s="130"/>
      <c r="BQ36" s="130"/>
      <c r="BR36" s="130"/>
      <c r="BS36" s="129"/>
      <c r="BT36" s="193"/>
      <c r="BU36" s="124"/>
      <c r="BV36" s="126"/>
      <c r="BW36" s="130"/>
      <c r="BX36" s="130"/>
      <c r="BY36" s="130"/>
      <c r="BZ36" s="130"/>
      <c r="CA36" s="130"/>
      <c r="CB36" s="130"/>
      <c r="CC36" s="129"/>
    </row>
    <row r="37" spans="1:81" s="104" customFormat="1" ht="15.95" customHeight="1">
      <c r="A37" s="243" t="s">
        <v>132</v>
      </c>
      <c r="B37" s="105">
        <v>1778</v>
      </c>
      <c r="C37" s="126">
        <f>SUM(E37:I37)</f>
        <v>1170912</v>
      </c>
      <c r="D37" s="126">
        <f>IFERROR(C37/B37,0)</f>
        <v>658.5556805399325</v>
      </c>
      <c r="E37" s="130">
        <v>539444</v>
      </c>
      <c r="F37" s="130"/>
      <c r="G37" s="130"/>
      <c r="H37" s="130"/>
      <c r="I37" s="130">
        <v>631468</v>
      </c>
      <c r="J37" s="130">
        <v>1085607</v>
      </c>
      <c r="K37" s="129">
        <f t="shared" ref="K37:K43" si="51">IF(J37=0,0,(IF(E37&lt;=J37,E37,J37)))</f>
        <v>539444</v>
      </c>
      <c r="L37" s="105">
        <v>1500</v>
      </c>
      <c r="M37" s="126">
        <f>SUM(O37:S37)</f>
        <v>978808</v>
      </c>
      <c r="N37" s="126">
        <f>IFERROR(M37/L37,0)</f>
        <v>652.5386666666667</v>
      </c>
      <c r="O37" s="130">
        <v>673570</v>
      </c>
      <c r="P37" s="130">
        <v>305238</v>
      </c>
      <c r="Q37" s="130"/>
      <c r="R37" s="130"/>
      <c r="S37" s="130"/>
      <c r="T37" s="130">
        <v>910132</v>
      </c>
      <c r="U37" s="129">
        <f t="shared" ref="U37:U43" si="52">IF(T37=0,0,(IF(O37&lt;=T37,O37,T37)))</f>
        <v>673570</v>
      </c>
      <c r="V37" s="105">
        <v>1576</v>
      </c>
      <c r="W37" s="126">
        <f>SUM(Y37:AC37)</f>
        <v>1082131</v>
      </c>
      <c r="X37" s="126">
        <f>IFERROR(W37/V37,0)</f>
        <v>686.63134517766503</v>
      </c>
      <c r="Y37" s="130">
        <v>704560</v>
      </c>
      <c r="Z37" s="130">
        <v>377571</v>
      </c>
      <c r="AA37" s="130"/>
      <c r="AB37" s="130"/>
      <c r="AC37" s="130"/>
      <c r="AD37" s="130">
        <v>1009897</v>
      </c>
      <c r="AE37" s="129">
        <f t="shared" ref="AE37:AE43" si="53">IF(AD37=0,0,(IF(Y37&lt;=AD37,Y37,AD37)))</f>
        <v>704560</v>
      </c>
      <c r="AF37" s="105">
        <v>2093</v>
      </c>
      <c r="AG37" s="126">
        <f>SUM(AI37:AM37)</f>
        <v>1201746</v>
      </c>
      <c r="AH37" s="126">
        <f>IFERROR(AG37/AF37,0)</f>
        <v>574.17391304347825</v>
      </c>
      <c r="AI37" s="130">
        <v>762967</v>
      </c>
      <c r="AJ37" s="130">
        <v>438779</v>
      </c>
      <c r="AK37" s="130"/>
      <c r="AL37" s="130"/>
      <c r="AM37" s="130"/>
      <c r="AN37" s="130">
        <v>1133701</v>
      </c>
      <c r="AO37" s="129">
        <f t="shared" ref="AO37:AO43" si="54">IF(AN37=0,0,(IF(AI37&lt;=AN37,AI37,AN37)))</f>
        <v>762967</v>
      </c>
      <c r="AP37" s="105">
        <v>1166</v>
      </c>
      <c r="AQ37" s="126">
        <f>SUM(AS37:AW37)</f>
        <v>1174059</v>
      </c>
      <c r="AR37" s="126">
        <f>IFERROR(AQ37/AP37,0)</f>
        <v>1006.9116638078902</v>
      </c>
      <c r="AS37" s="130">
        <v>697010</v>
      </c>
      <c r="AT37" s="130">
        <v>477049</v>
      </c>
      <c r="AU37" s="130"/>
      <c r="AV37" s="130"/>
      <c r="AW37" s="130"/>
      <c r="AX37" s="130">
        <v>1102754</v>
      </c>
      <c r="AY37" s="129">
        <f t="shared" ref="AY37:AY43" si="55">IF(AX37=0,0,(IF(AS37&lt;=AX37,AS37,AX37)))</f>
        <v>697010</v>
      </c>
      <c r="AZ37" s="378">
        <v>1041</v>
      </c>
      <c r="BA37" s="126">
        <f>SUM(BC37:BG37)</f>
        <v>979884</v>
      </c>
      <c r="BB37" s="126">
        <f>IFERROR(BA37/AZ37,0)</f>
        <v>941.29106628242073</v>
      </c>
      <c r="BC37" s="130">
        <v>625665</v>
      </c>
      <c r="BD37" s="130">
        <v>354219</v>
      </c>
      <c r="BE37" s="130"/>
      <c r="BF37" s="130"/>
      <c r="BG37" s="130"/>
      <c r="BH37" s="130">
        <v>904173.93</v>
      </c>
      <c r="BI37" s="129">
        <f t="shared" ref="BI37:BI43" si="56">IF(BH37=0,0,(IF(BC37&lt;=BH37,BC37,BH37)))</f>
        <v>625665</v>
      </c>
      <c r="BJ37" s="409">
        <v>1132</v>
      </c>
      <c r="BK37" s="126">
        <f t="shared" ref="BK37:BK43" si="57">SUM(BM37:BQ37)</f>
        <v>973077</v>
      </c>
      <c r="BL37" s="126">
        <f t="shared" ref="BL37:BL43" si="58">IFERROR(BK37/BJ37,0)</f>
        <v>859.60865724381631</v>
      </c>
      <c r="BM37" s="127">
        <v>631713</v>
      </c>
      <c r="BN37" s="127">
        <v>341364</v>
      </c>
      <c r="BO37" s="127"/>
      <c r="BP37" s="127"/>
      <c r="BQ37" s="127"/>
      <c r="BR37" s="127">
        <v>934298</v>
      </c>
      <c r="BS37" s="381">
        <f t="shared" ref="BS37:BS43" si="59">IF(BR37=0,0,(IF(BM37&lt;=BR37,BM37,BR37)))</f>
        <v>631713</v>
      </c>
      <c r="BT37" s="415">
        <v>1288</v>
      </c>
      <c r="BU37" s="126">
        <f t="shared" ref="BU37:BU43" si="60">SUM(BW37:CA37)</f>
        <v>1481266</v>
      </c>
      <c r="BV37" s="126">
        <f t="shared" ref="BV37:BV43" si="61">IFERROR(BU37/BT37,0)</f>
        <v>1150.0512422360248</v>
      </c>
      <c r="BW37" s="127">
        <v>501084</v>
      </c>
      <c r="BX37" s="127">
        <v>980182</v>
      </c>
      <c r="BY37" s="127"/>
      <c r="BZ37" s="127"/>
      <c r="CA37" s="127"/>
      <c r="CB37" s="127">
        <v>1388651</v>
      </c>
      <c r="CC37" s="381">
        <f t="shared" ref="CC37:CC43" si="62">IF(CB37=0,0,(IF(BW37&lt;=CB37,BW37,CB37)))</f>
        <v>501084</v>
      </c>
    </row>
    <row r="38" spans="1:81" s="104" customFormat="1" ht="15.95" customHeight="1">
      <c r="A38" s="243" t="s">
        <v>133</v>
      </c>
      <c r="B38" s="105">
        <v>19</v>
      </c>
      <c r="C38" s="126">
        <f>SUM(E38:I38)</f>
        <v>37433</v>
      </c>
      <c r="D38" s="126">
        <f>IFERROR(C38/B38,0)</f>
        <v>1970.1578947368421</v>
      </c>
      <c r="E38" s="130">
        <v>37433</v>
      </c>
      <c r="F38" s="130"/>
      <c r="G38" s="130"/>
      <c r="H38" s="130"/>
      <c r="I38" s="130"/>
      <c r="J38" s="130">
        <v>37433</v>
      </c>
      <c r="K38" s="129">
        <f t="shared" si="51"/>
        <v>37433</v>
      </c>
      <c r="L38" s="105">
        <v>22</v>
      </c>
      <c r="M38" s="126">
        <f>SUM(O38:S38)</f>
        <v>48847.25</v>
      </c>
      <c r="N38" s="126">
        <f>IFERROR(M38/L38,0)</f>
        <v>2220.3295454545455</v>
      </c>
      <c r="O38" s="130">
        <v>48847.25</v>
      </c>
      <c r="P38" s="130"/>
      <c r="Q38" s="130"/>
      <c r="R38" s="130"/>
      <c r="S38" s="130"/>
      <c r="T38" s="130">
        <v>46884.5</v>
      </c>
      <c r="U38" s="129">
        <f t="shared" si="52"/>
        <v>46884.5</v>
      </c>
      <c r="V38" s="105">
        <v>23</v>
      </c>
      <c r="W38" s="126">
        <f>SUM(Y38:AC38)</f>
        <v>49391</v>
      </c>
      <c r="X38" s="126">
        <f>IFERROR(W38/V38,0)</f>
        <v>2147.4347826086955</v>
      </c>
      <c r="Y38" s="130">
        <v>49391</v>
      </c>
      <c r="Z38" s="130"/>
      <c r="AA38" s="130"/>
      <c r="AB38" s="130"/>
      <c r="AC38" s="130"/>
      <c r="AD38" s="130">
        <v>43747</v>
      </c>
      <c r="AE38" s="129">
        <f t="shared" si="53"/>
        <v>43747</v>
      </c>
      <c r="AF38" s="105">
        <v>19</v>
      </c>
      <c r="AG38" s="126">
        <f>SUM(AI38:AM38)</f>
        <v>45384</v>
      </c>
      <c r="AH38" s="126">
        <f>IFERROR(AG38/AF38,0)</f>
        <v>2388.6315789473683</v>
      </c>
      <c r="AI38" s="130">
        <v>45384</v>
      </c>
      <c r="AJ38" s="130"/>
      <c r="AK38" s="130"/>
      <c r="AL38" s="130"/>
      <c r="AM38" s="130"/>
      <c r="AN38" s="130">
        <v>42709</v>
      </c>
      <c r="AO38" s="129">
        <f t="shared" si="54"/>
        <v>42709</v>
      </c>
      <c r="AP38" s="105">
        <v>17</v>
      </c>
      <c r="AQ38" s="126">
        <f>SUM(AS38:AW38)</f>
        <v>29742</v>
      </c>
      <c r="AR38" s="126">
        <f>IFERROR(AQ38/AP38,0)</f>
        <v>1749.5294117647059</v>
      </c>
      <c r="AS38" s="130"/>
      <c r="AT38" s="130">
        <v>29742</v>
      </c>
      <c r="AU38" s="130"/>
      <c r="AV38" s="130"/>
      <c r="AW38" s="130"/>
      <c r="AX38" s="130">
        <v>29742</v>
      </c>
      <c r="AY38" s="129">
        <f t="shared" si="55"/>
        <v>0</v>
      </c>
      <c r="AZ38" s="378">
        <v>15</v>
      </c>
      <c r="BA38" s="126">
        <f>SUM(BC38:BG38)</f>
        <v>35799</v>
      </c>
      <c r="BB38" s="126">
        <f>IFERROR(BA38/AZ38,0)</f>
        <v>2386.6</v>
      </c>
      <c r="BC38" s="130">
        <v>35799</v>
      </c>
      <c r="BD38" s="130"/>
      <c r="BE38" s="130"/>
      <c r="BF38" s="130"/>
      <c r="BG38" s="130"/>
      <c r="BH38" s="130">
        <v>35799</v>
      </c>
      <c r="BI38" s="129">
        <f t="shared" si="56"/>
        <v>35799</v>
      </c>
      <c r="BJ38" s="409">
        <v>16</v>
      </c>
      <c r="BK38" s="126">
        <f>SUM(BN38:BQ38)</f>
        <v>30957</v>
      </c>
      <c r="BL38" s="126">
        <f t="shared" si="58"/>
        <v>1934.8125</v>
      </c>
      <c r="BM38" s="410"/>
      <c r="BN38" s="127">
        <v>30957</v>
      </c>
      <c r="BO38" s="127"/>
      <c r="BP38" s="127"/>
      <c r="BQ38" s="127"/>
      <c r="BR38" s="127">
        <v>27846</v>
      </c>
      <c r="BS38" s="381">
        <f>IF(BR38=0,0,(IF(BN38&lt;=BR38,BN38,BR38)))</f>
        <v>27846</v>
      </c>
      <c r="BT38" s="415">
        <v>14</v>
      </c>
      <c r="BU38" s="126">
        <f t="shared" si="60"/>
        <v>29034</v>
      </c>
      <c r="BV38" s="126">
        <f t="shared" si="61"/>
        <v>2073.8571428571427</v>
      </c>
      <c r="BW38" s="127"/>
      <c r="BX38" s="127">
        <v>29034</v>
      </c>
      <c r="BY38" s="127"/>
      <c r="BZ38" s="127"/>
      <c r="CA38" s="127"/>
      <c r="CB38" s="127">
        <v>21216</v>
      </c>
      <c r="CC38" s="381">
        <f t="shared" si="62"/>
        <v>0</v>
      </c>
    </row>
    <row r="39" spans="1:81" s="104" customFormat="1" ht="15.95" customHeight="1">
      <c r="A39" s="416" t="s">
        <v>178</v>
      </c>
      <c r="B39" s="105"/>
      <c r="C39" s="126">
        <f t="shared" ref="C39:C40" si="63">SUM(E39:I39)</f>
        <v>0</v>
      </c>
      <c r="D39" s="126">
        <f t="shared" ref="D39:D40" si="64">IFERROR(C39/B39,0)</f>
        <v>0</v>
      </c>
      <c r="E39" s="130"/>
      <c r="F39" s="130"/>
      <c r="G39" s="130"/>
      <c r="H39" s="130"/>
      <c r="I39" s="130"/>
      <c r="J39" s="130"/>
      <c r="K39" s="129">
        <f t="shared" si="51"/>
        <v>0</v>
      </c>
      <c r="L39" s="105"/>
      <c r="M39" s="126">
        <f t="shared" ref="M39:M40" si="65">SUM(O39:S39)</f>
        <v>0</v>
      </c>
      <c r="N39" s="126">
        <f t="shared" ref="N39:N40" si="66">IFERROR(M39/L39,0)</f>
        <v>0</v>
      </c>
      <c r="O39" s="130"/>
      <c r="P39" s="130"/>
      <c r="Q39" s="130"/>
      <c r="R39" s="130"/>
      <c r="S39" s="130"/>
      <c r="T39" s="130"/>
      <c r="U39" s="129">
        <f t="shared" si="52"/>
        <v>0</v>
      </c>
      <c r="V39" s="105"/>
      <c r="W39" s="126">
        <f t="shared" ref="W39:W40" si="67">SUM(Y39:AC39)</f>
        <v>0</v>
      </c>
      <c r="X39" s="126">
        <f t="shared" ref="X39:X40" si="68">IFERROR(W39/V39,0)</f>
        <v>0</v>
      </c>
      <c r="Y39" s="130"/>
      <c r="Z39" s="130"/>
      <c r="AA39" s="130"/>
      <c r="AB39" s="130"/>
      <c r="AC39" s="130"/>
      <c r="AD39" s="130"/>
      <c r="AE39" s="129">
        <f t="shared" si="53"/>
        <v>0</v>
      </c>
      <c r="AF39" s="105"/>
      <c r="AG39" s="126">
        <f t="shared" ref="AG39:AG40" si="69">SUM(AI39:AM39)</f>
        <v>0</v>
      </c>
      <c r="AH39" s="126">
        <f t="shared" ref="AH39:AH40" si="70">IFERROR(AG39/AF39,0)</f>
        <v>0</v>
      </c>
      <c r="AI39" s="130"/>
      <c r="AJ39" s="130"/>
      <c r="AK39" s="130"/>
      <c r="AL39" s="130"/>
      <c r="AM39" s="130"/>
      <c r="AN39" s="130"/>
      <c r="AO39" s="129">
        <f t="shared" si="54"/>
        <v>0</v>
      </c>
      <c r="AP39" s="105"/>
      <c r="AQ39" s="126">
        <f t="shared" ref="AQ39:AQ40" si="71">SUM(AS39:AW39)</f>
        <v>0</v>
      </c>
      <c r="AR39" s="126">
        <f t="shared" ref="AR39:AR40" si="72">IFERROR(AQ39/AP39,0)</f>
        <v>0</v>
      </c>
      <c r="AS39" s="130"/>
      <c r="AT39" s="130"/>
      <c r="AU39" s="130"/>
      <c r="AV39" s="130"/>
      <c r="AW39" s="130"/>
      <c r="AX39" s="130"/>
      <c r="AY39" s="129">
        <f t="shared" si="55"/>
        <v>0</v>
      </c>
      <c r="AZ39" s="409"/>
      <c r="BA39" s="126">
        <f t="shared" ref="BA39:BA40" si="73">SUM(BC39:BG39)</f>
        <v>0</v>
      </c>
      <c r="BB39" s="126">
        <f t="shared" ref="BB39:BB40" si="74">IFERROR(BA39/AZ39,0)</f>
        <v>0</v>
      </c>
      <c r="BC39" s="127"/>
      <c r="BD39" s="127"/>
      <c r="BE39" s="127"/>
      <c r="BF39" s="127"/>
      <c r="BG39" s="127"/>
      <c r="BH39" s="127"/>
      <c r="BI39" s="129">
        <f t="shared" si="56"/>
        <v>0</v>
      </c>
      <c r="BJ39" s="378">
        <v>54</v>
      </c>
      <c r="BK39" s="126">
        <f t="shared" si="57"/>
        <v>252728</v>
      </c>
      <c r="BL39" s="126">
        <f t="shared" si="58"/>
        <v>4680.1481481481478</v>
      </c>
      <c r="BM39" s="130"/>
      <c r="BN39" s="130"/>
      <c r="BO39" s="130">
        <v>252728</v>
      </c>
      <c r="BP39" s="130"/>
      <c r="BQ39" s="130"/>
      <c r="BR39" s="130">
        <v>232728</v>
      </c>
      <c r="BS39" s="129">
        <f t="shared" si="59"/>
        <v>0</v>
      </c>
      <c r="BT39" s="415">
        <v>145</v>
      </c>
      <c r="BU39" s="126">
        <f t="shared" si="60"/>
        <v>541184</v>
      </c>
      <c r="BV39" s="126">
        <f t="shared" si="61"/>
        <v>3732.3034482758621</v>
      </c>
      <c r="BW39" s="127"/>
      <c r="BX39" s="127"/>
      <c r="BY39" s="127">
        <v>541184</v>
      </c>
      <c r="BZ39" s="127"/>
      <c r="CA39" s="127"/>
      <c r="CB39" s="127">
        <v>493684</v>
      </c>
      <c r="CC39" s="381">
        <f t="shared" si="62"/>
        <v>0</v>
      </c>
    </row>
    <row r="40" spans="1:81" s="104" customFormat="1" ht="15.95" customHeight="1">
      <c r="A40" s="412"/>
      <c r="B40" s="105"/>
      <c r="C40" s="126">
        <f t="shared" si="63"/>
        <v>0</v>
      </c>
      <c r="D40" s="126">
        <f t="shared" si="64"/>
        <v>0</v>
      </c>
      <c r="E40" s="130"/>
      <c r="F40" s="130"/>
      <c r="G40" s="130"/>
      <c r="H40" s="130"/>
      <c r="I40" s="130"/>
      <c r="J40" s="130"/>
      <c r="K40" s="129">
        <f t="shared" si="51"/>
        <v>0</v>
      </c>
      <c r="L40" s="105"/>
      <c r="M40" s="126">
        <f t="shared" si="65"/>
        <v>0</v>
      </c>
      <c r="N40" s="126">
        <f t="shared" si="66"/>
        <v>0</v>
      </c>
      <c r="O40" s="130"/>
      <c r="P40" s="130"/>
      <c r="Q40" s="130"/>
      <c r="R40" s="130"/>
      <c r="S40" s="130"/>
      <c r="T40" s="130"/>
      <c r="U40" s="129">
        <f t="shared" si="52"/>
        <v>0</v>
      </c>
      <c r="V40" s="105"/>
      <c r="W40" s="126">
        <f t="shared" si="67"/>
        <v>0</v>
      </c>
      <c r="X40" s="126">
        <f t="shared" si="68"/>
        <v>0</v>
      </c>
      <c r="Y40" s="130"/>
      <c r="Z40" s="130"/>
      <c r="AA40" s="130"/>
      <c r="AB40" s="130"/>
      <c r="AC40" s="130"/>
      <c r="AD40" s="130"/>
      <c r="AE40" s="129">
        <f t="shared" si="53"/>
        <v>0</v>
      </c>
      <c r="AF40" s="105"/>
      <c r="AG40" s="126">
        <f t="shared" si="69"/>
        <v>0</v>
      </c>
      <c r="AH40" s="126">
        <f t="shared" si="70"/>
        <v>0</v>
      </c>
      <c r="AI40" s="130"/>
      <c r="AJ40" s="130"/>
      <c r="AK40" s="130"/>
      <c r="AL40" s="130"/>
      <c r="AM40" s="130"/>
      <c r="AN40" s="130"/>
      <c r="AO40" s="129">
        <f t="shared" si="54"/>
        <v>0</v>
      </c>
      <c r="AP40" s="105"/>
      <c r="AQ40" s="126">
        <f t="shared" si="71"/>
        <v>0</v>
      </c>
      <c r="AR40" s="126">
        <f t="shared" si="72"/>
        <v>0</v>
      </c>
      <c r="AS40" s="130"/>
      <c r="AT40" s="130"/>
      <c r="AU40" s="130"/>
      <c r="AV40" s="130"/>
      <c r="AW40" s="130"/>
      <c r="AX40" s="130"/>
      <c r="AY40" s="129">
        <f t="shared" si="55"/>
        <v>0</v>
      </c>
      <c r="AZ40" s="378"/>
      <c r="BA40" s="126">
        <f t="shared" si="73"/>
        <v>0</v>
      </c>
      <c r="BB40" s="126">
        <f t="shared" si="74"/>
        <v>0</v>
      </c>
      <c r="BC40" s="130"/>
      <c r="BD40" s="130"/>
      <c r="BE40" s="130"/>
      <c r="BF40" s="130"/>
      <c r="BG40" s="130"/>
      <c r="BH40" s="130"/>
      <c r="BI40" s="129">
        <f t="shared" si="56"/>
        <v>0</v>
      </c>
      <c r="BJ40" s="409"/>
      <c r="BK40" s="126">
        <f t="shared" si="57"/>
        <v>0</v>
      </c>
      <c r="BL40" s="126">
        <f t="shared" si="58"/>
        <v>0</v>
      </c>
      <c r="BM40" s="127"/>
      <c r="BN40" s="127"/>
      <c r="BO40" s="127"/>
      <c r="BP40" s="127"/>
      <c r="BQ40" s="127"/>
      <c r="BR40" s="127"/>
      <c r="BS40" s="381">
        <f t="shared" si="59"/>
        <v>0</v>
      </c>
      <c r="BT40" s="415"/>
      <c r="BU40" s="126">
        <f t="shared" si="60"/>
        <v>0</v>
      </c>
      <c r="BV40" s="126">
        <f t="shared" si="61"/>
        <v>0</v>
      </c>
      <c r="BW40" s="127"/>
      <c r="BX40" s="127"/>
      <c r="BY40" s="127"/>
      <c r="BZ40" s="127"/>
      <c r="CA40" s="127"/>
      <c r="CB40" s="127"/>
      <c r="CC40" s="381">
        <f t="shared" si="62"/>
        <v>0</v>
      </c>
    </row>
    <row r="41" spans="1:81" s="104" customFormat="1" ht="15.95" customHeight="1">
      <c r="A41" s="412"/>
      <c r="B41" s="105"/>
      <c r="C41" s="126">
        <f t="shared" ref="C41:C42" si="75">SUM(E41:I41)</f>
        <v>0</v>
      </c>
      <c r="D41" s="126">
        <f t="shared" ref="D41:D42" si="76">IFERROR(C41/B41,0)</f>
        <v>0</v>
      </c>
      <c r="E41" s="130"/>
      <c r="F41" s="130"/>
      <c r="G41" s="130"/>
      <c r="H41" s="130"/>
      <c r="I41" s="130"/>
      <c r="J41" s="130"/>
      <c r="K41" s="129">
        <f t="shared" si="51"/>
        <v>0</v>
      </c>
      <c r="L41" s="105"/>
      <c r="M41" s="126">
        <f t="shared" ref="M41:M42" si="77">SUM(O41:S41)</f>
        <v>0</v>
      </c>
      <c r="N41" s="126">
        <f t="shared" ref="N41:N42" si="78">IFERROR(M41/L41,0)</f>
        <v>0</v>
      </c>
      <c r="O41" s="130"/>
      <c r="P41" s="130"/>
      <c r="Q41" s="130"/>
      <c r="R41" s="130"/>
      <c r="S41" s="130"/>
      <c r="T41" s="130"/>
      <c r="U41" s="129">
        <f t="shared" si="52"/>
        <v>0</v>
      </c>
      <c r="V41" s="105"/>
      <c r="W41" s="126">
        <f t="shared" ref="W41:W42" si="79">SUM(Y41:AC41)</f>
        <v>0</v>
      </c>
      <c r="X41" s="126">
        <f t="shared" ref="X41:X42" si="80">IFERROR(W41/V41,0)</f>
        <v>0</v>
      </c>
      <c r="Y41" s="130"/>
      <c r="Z41" s="130"/>
      <c r="AA41" s="130"/>
      <c r="AB41" s="130"/>
      <c r="AC41" s="130"/>
      <c r="AD41" s="130"/>
      <c r="AE41" s="129">
        <f t="shared" si="53"/>
        <v>0</v>
      </c>
      <c r="AF41" s="105"/>
      <c r="AG41" s="126">
        <f t="shared" ref="AG41:AG42" si="81">SUM(AI41:AM41)</f>
        <v>0</v>
      </c>
      <c r="AH41" s="126">
        <f t="shared" ref="AH41:AH42" si="82">IFERROR(AG41/AF41,0)</f>
        <v>0</v>
      </c>
      <c r="AI41" s="130"/>
      <c r="AJ41" s="130"/>
      <c r="AK41" s="130"/>
      <c r="AL41" s="130"/>
      <c r="AM41" s="130"/>
      <c r="AN41" s="130"/>
      <c r="AO41" s="129">
        <f t="shared" si="54"/>
        <v>0</v>
      </c>
      <c r="AP41" s="105"/>
      <c r="AQ41" s="126">
        <f t="shared" ref="AQ41:AQ42" si="83">SUM(AS41:AW41)</f>
        <v>0</v>
      </c>
      <c r="AR41" s="126">
        <f t="shared" ref="AR41:AR42" si="84">IFERROR(AQ41/AP41,0)</f>
        <v>0</v>
      </c>
      <c r="AS41" s="130"/>
      <c r="AT41" s="130"/>
      <c r="AU41" s="130"/>
      <c r="AV41" s="130"/>
      <c r="AW41" s="130"/>
      <c r="AX41" s="130"/>
      <c r="AY41" s="129">
        <f t="shared" si="55"/>
        <v>0</v>
      </c>
      <c r="AZ41" s="378"/>
      <c r="BA41" s="126">
        <f t="shared" ref="BA41:BA42" si="85">SUM(BC41:BG41)</f>
        <v>0</v>
      </c>
      <c r="BB41" s="126">
        <f t="shared" ref="BB41:BB42" si="86">IFERROR(BA41/AZ41,0)</f>
        <v>0</v>
      </c>
      <c r="BC41" s="130"/>
      <c r="BD41" s="130"/>
      <c r="BE41" s="130"/>
      <c r="BF41" s="130"/>
      <c r="BG41" s="130"/>
      <c r="BH41" s="130"/>
      <c r="BI41" s="129">
        <f t="shared" si="56"/>
        <v>0</v>
      </c>
      <c r="BJ41" s="409"/>
      <c r="BK41" s="126">
        <f t="shared" si="57"/>
        <v>0</v>
      </c>
      <c r="BL41" s="126">
        <f t="shared" si="58"/>
        <v>0</v>
      </c>
      <c r="BM41" s="127"/>
      <c r="BN41" s="127"/>
      <c r="BO41" s="127"/>
      <c r="BP41" s="127"/>
      <c r="BQ41" s="127"/>
      <c r="BR41" s="127"/>
      <c r="BS41" s="381">
        <f t="shared" si="59"/>
        <v>0</v>
      </c>
      <c r="BT41" s="415"/>
      <c r="BU41" s="126">
        <f t="shared" si="60"/>
        <v>0</v>
      </c>
      <c r="BV41" s="126">
        <f t="shared" si="61"/>
        <v>0</v>
      </c>
      <c r="BW41" s="127"/>
      <c r="BX41" s="127"/>
      <c r="BY41" s="127"/>
      <c r="BZ41" s="127"/>
      <c r="CA41" s="127"/>
      <c r="CB41" s="127"/>
      <c r="CC41" s="381">
        <f t="shared" si="62"/>
        <v>0</v>
      </c>
    </row>
    <row r="42" spans="1:81" s="104" customFormat="1" ht="15.95" customHeight="1">
      <c r="A42" s="412"/>
      <c r="B42" s="105"/>
      <c r="C42" s="126">
        <f t="shared" si="75"/>
        <v>0</v>
      </c>
      <c r="D42" s="126">
        <f t="shared" si="76"/>
        <v>0</v>
      </c>
      <c r="E42" s="130"/>
      <c r="F42" s="130"/>
      <c r="G42" s="130"/>
      <c r="H42" s="130"/>
      <c r="I42" s="130"/>
      <c r="J42" s="130"/>
      <c r="K42" s="129">
        <f t="shared" si="51"/>
        <v>0</v>
      </c>
      <c r="L42" s="105"/>
      <c r="M42" s="126">
        <f t="shared" si="77"/>
        <v>0</v>
      </c>
      <c r="N42" s="126">
        <f t="shared" si="78"/>
        <v>0</v>
      </c>
      <c r="O42" s="130"/>
      <c r="P42" s="130"/>
      <c r="Q42" s="130"/>
      <c r="R42" s="130"/>
      <c r="S42" s="130"/>
      <c r="T42" s="130"/>
      <c r="U42" s="129">
        <f t="shared" si="52"/>
        <v>0</v>
      </c>
      <c r="V42" s="105"/>
      <c r="W42" s="126">
        <f t="shared" si="79"/>
        <v>0</v>
      </c>
      <c r="X42" s="126">
        <f t="shared" si="80"/>
        <v>0</v>
      </c>
      <c r="Y42" s="130"/>
      <c r="Z42" s="130"/>
      <c r="AA42" s="130"/>
      <c r="AB42" s="130"/>
      <c r="AC42" s="130"/>
      <c r="AD42" s="130"/>
      <c r="AE42" s="129">
        <f t="shared" si="53"/>
        <v>0</v>
      </c>
      <c r="AF42" s="105"/>
      <c r="AG42" s="126">
        <f t="shared" si="81"/>
        <v>0</v>
      </c>
      <c r="AH42" s="126">
        <f t="shared" si="82"/>
        <v>0</v>
      </c>
      <c r="AI42" s="130"/>
      <c r="AJ42" s="130"/>
      <c r="AK42" s="130"/>
      <c r="AL42" s="130"/>
      <c r="AM42" s="130"/>
      <c r="AN42" s="130"/>
      <c r="AO42" s="129">
        <f t="shared" si="54"/>
        <v>0</v>
      </c>
      <c r="AP42" s="105"/>
      <c r="AQ42" s="126">
        <f t="shared" si="83"/>
        <v>0</v>
      </c>
      <c r="AR42" s="126">
        <f t="shared" si="84"/>
        <v>0</v>
      </c>
      <c r="AS42" s="130"/>
      <c r="AT42" s="130"/>
      <c r="AU42" s="130"/>
      <c r="AV42" s="130"/>
      <c r="AW42" s="130"/>
      <c r="AX42" s="130"/>
      <c r="AY42" s="129">
        <f t="shared" si="55"/>
        <v>0</v>
      </c>
      <c r="AZ42" s="378"/>
      <c r="BA42" s="126">
        <f t="shared" si="85"/>
        <v>0</v>
      </c>
      <c r="BB42" s="126">
        <f t="shared" si="86"/>
        <v>0</v>
      </c>
      <c r="BC42" s="130"/>
      <c r="BD42" s="130"/>
      <c r="BE42" s="130"/>
      <c r="BF42" s="130"/>
      <c r="BG42" s="130"/>
      <c r="BH42" s="130"/>
      <c r="BI42" s="129">
        <f t="shared" si="56"/>
        <v>0</v>
      </c>
      <c r="BJ42" s="409"/>
      <c r="BK42" s="126">
        <f t="shared" si="57"/>
        <v>0</v>
      </c>
      <c r="BL42" s="126">
        <f t="shared" si="58"/>
        <v>0</v>
      </c>
      <c r="BM42" s="127"/>
      <c r="BN42" s="127"/>
      <c r="BO42" s="127"/>
      <c r="BP42" s="127"/>
      <c r="BQ42" s="127"/>
      <c r="BR42" s="127"/>
      <c r="BS42" s="381">
        <f t="shared" si="59"/>
        <v>0</v>
      </c>
      <c r="BT42" s="415"/>
      <c r="BU42" s="126">
        <f t="shared" si="60"/>
        <v>0</v>
      </c>
      <c r="BV42" s="126">
        <f t="shared" si="61"/>
        <v>0</v>
      </c>
      <c r="BW42" s="127"/>
      <c r="BX42" s="127"/>
      <c r="BY42" s="127"/>
      <c r="BZ42" s="127"/>
      <c r="CA42" s="127"/>
      <c r="CB42" s="127"/>
      <c r="CC42" s="381">
        <f t="shared" si="62"/>
        <v>0</v>
      </c>
    </row>
    <row r="43" spans="1:81" s="104" customFormat="1" ht="15.95" customHeight="1">
      <c r="A43" s="412"/>
      <c r="B43" s="105"/>
      <c r="C43" s="126">
        <f>SUM(E43:I43)</f>
        <v>0</v>
      </c>
      <c r="D43" s="126">
        <f>IFERROR(C43/B43,0)</f>
        <v>0</v>
      </c>
      <c r="E43" s="130"/>
      <c r="F43" s="130"/>
      <c r="G43" s="130"/>
      <c r="H43" s="130"/>
      <c r="I43" s="130"/>
      <c r="J43" s="130"/>
      <c r="K43" s="129">
        <f t="shared" si="51"/>
        <v>0</v>
      </c>
      <c r="L43" s="105"/>
      <c r="M43" s="126">
        <f>SUM(O43:S43)</f>
        <v>0</v>
      </c>
      <c r="N43" s="126">
        <f>IFERROR(M43/L43,0)</f>
        <v>0</v>
      </c>
      <c r="O43" s="130"/>
      <c r="P43" s="130"/>
      <c r="Q43" s="130"/>
      <c r="R43" s="130"/>
      <c r="S43" s="130"/>
      <c r="T43" s="130"/>
      <c r="U43" s="129">
        <f t="shared" si="52"/>
        <v>0</v>
      </c>
      <c r="V43" s="105"/>
      <c r="W43" s="126">
        <f>SUM(Y43:AC43)</f>
        <v>0</v>
      </c>
      <c r="X43" s="126">
        <f>IFERROR(W43/V43,0)</f>
        <v>0</v>
      </c>
      <c r="Y43" s="130"/>
      <c r="Z43" s="130"/>
      <c r="AA43" s="130"/>
      <c r="AB43" s="130"/>
      <c r="AC43" s="130"/>
      <c r="AD43" s="130"/>
      <c r="AE43" s="129">
        <f t="shared" si="53"/>
        <v>0</v>
      </c>
      <c r="AF43" s="105"/>
      <c r="AG43" s="126">
        <f>SUM(AI43:AM43)</f>
        <v>0</v>
      </c>
      <c r="AH43" s="126">
        <f>IFERROR(AG43/AF43,0)</f>
        <v>0</v>
      </c>
      <c r="AI43" s="130"/>
      <c r="AJ43" s="130"/>
      <c r="AK43" s="130"/>
      <c r="AL43" s="130"/>
      <c r="AM43" s="130"/>
      <c r="AN43" s="130"/>
      <c r="AO43" s="129">
        <f t="shared" si="54"/>
        <v>0</v>
      </c>
      <c r="AP43" s="105"/>
      <c r="AQ43" s="126">
        <f>SUM(AS43:AW43)</f>
        <v>0</v>
      </c>
      <c r="AR43" s="126">
        <f>IFERROR(AQ43/AP43,0)</f>
        <v>0</v>
      </c>
      <c r="AS43" s="130"/>
      <c r="AT43" s="130"/>
      <c r="AU43" s="130"/>
      <c r="AV43" s="130"/>
      <c r="AW43" s="130"/>
      <c r="AX43" s="130"/>
      <c r="AY43" s="129">
        <f t="shared" si="55"/>
        <v>0</v>
      </c>
      <c r="AZ43" s="378"/>
      <c r="BA43" s="126">
        <f>SUM(BC43:BG43)</f>
        <v>0</v>
      </c>
      <c r="BB43" s="126">
        <f>IFERROR(BA43/AZ43,0)</f>
        <v>0</v>
      </c>
      <c r="BC43" s="130"/>
      <c r="BD43" s="130"/>
      <c r="BE43" s="130"/>
      <c r="BF43" s="130"/>
      <c r="BG43" s="130"/>
      <c r="BH43" s="130"/>
      <c r="BI43" s="129">
        <f t="shared" si="56"/>
        <v>0</v>
      </c>
      <c r="BJ43" s="409"/>
      <c r="BK43" s="126">
        <f t="shared" si="57"/>
        <v>0</v>
      </c>
      <c r="BL43" s="126">
        <f t="shared" si="58"/>
        <v>0</v>
      </c>
      <c r="BM43" s="127"/>
      <c r="BN43" s="127"/>
      <c r="BO43" s="127"/>
      <c r="BP43" s="127"/>
      <c r="BQ43" s="127"/>
      <c r="BR43" s="127"/>
      <c r="BS43" s="381">
        <f t="shared" si="59"/>
        <v>0</v>
      </c>
      <c r="BT43" s="415"/>
      <c r="BU43" s="126">
        <f t="shared" si="60"/>
        <v>0</v>
      </c>
      <c r="BV43" s="126">
        <f t="shared" si="61"/>
        <v>0</v>
      </c>
      <c r="BW43" s="127"/>
      <c r="BX43" s="127"/>
      <c r="BY43" s="127"/>
      <c r="BZ43" s="127"/>
      <c r="CA43" s="127"/>
      <c r="CB43" s="127"/>
      <c r="CC43" s="381">
        <f t="shared" si="62"/>
        <v>0</v>
      </c>
    </row>
    <row r="44" spans="1:81" ht="15.95" customHeight="1">
      <c r="A44" s="356" t="s">
        <v>109</v>
      </c>
      <c r="B44" s="105"/>
      <c r="C44" s="126"/>
      <c r="D44" s="126"/>
      <c r="E44" s="130"/>
      <c r="F44" s="130"/>
      <c r="G44" s="130"/>
      <c r="H44" s="130"/>
      <c r="I44" s="130"/>
      <c r="J44" s="130"/>
      <c r="K44" s="129"/>
      <c r="L44" s="96"/>
      <c r="M44" s="124"/>
      <c r="N44" s="126"/>
      <c r="O44" s="130"/>
      <c r="P44" s="130"/>
      <c r="Q44" s="130"/>
      <c r="R44" s="130"/>
      <c r="S44" s="130"/>
      <c r="T44" s="130"/>
      <c r="U44" s="129"/>
      <c r="V44" s="105"/>
      <c r="W44" s="124"/>
      <c r="X44" s="126"/>
      <c r="Y44" s="130"/>
      <c r="Z44" s="130"/>
      <c r="AA44" s="130"/>
      <c r="AB44" s="130"/>
      <c r="AC44" s="130"/>
      <c r="AD44" s="130"/>
      <c r="AE44" s="129"/>
      <c r="AF44" s="105"/>
      <c r="AG44" s="124"/>
      <c r="AH44" s="126"/>
      <c r="AI44" s="130"/>
      <c r="AJ44" s="130"/>
      <c r="AK44" s="130"/>
      <c r="AL44" s="130"/>
      <c r="AM44" s="130"/>
      <c r="AN44" s="130"/>
      <c r="AO44" s="129"/>
      <c r="AP44" s="105"/>
      <c r="AQ44" s="124"/>
      <c r="AR44" s="126"/>
      <c r="AS44" s="130"/>
      <c r="AT44" s="130"/>
      <c r="AU44" s="130"/>
      <c r="AV44" s="130"/>
      <c r="AW44" s="130"/>
      <c r="AX44" s="130"/>
      <c r="AY44" s="129"/>
      <c r="AZ44" s="378"/>
      <c r="BA44" s="124"/>
      <c r="BB44" s="126"/>
      <c r="BC44" s="130"/>
      <c r="BD44" s="130"/>
      <c r="BE44" s="130"/>
      <c r="BF44" s="130"/>
      <c r="BG44" s="130"/>
      <c r="BH44" s="130"/>
      <c r="BI44" s="129"/>
      <c r="BJ44" s="378"/>
      <c r="BK44" s="124"/>
      <c r="BL44" s="126"/>
      <c r="BM44" s="130"/>
      <c r="BN44" s="130"/>
      <c r="BO44" s="130"/>
      <c r="BP44" s="130"/>
      <c r="BQ44" s="130"/>
      <c r="BR44" s="130"/>
      <c r="BS44" s="129"/>
      <c r="BT44" s="193"/>
      <c r="BU44" s="124"/>
      <c r="BV44" s="126"/>
      <c r="BW44" s="130"/>
      <c r="BX44" s="130"/>
      <c r="BY44" s="130"/>
      <c r="BZ44" s="130"/>
      <c r="CA44" s="130"/>
      <c r="CB44" s="130"/>
      <c r="CC44" s="129"/>
    </row>
    <row r="45" spans="1:81" s="104" customFormat="1" ht="15.95" customHeight="1">
      <c r="A45" s="102" t="s">
        <v>42</v>
      </c>
      <c r="B45" s="103">
        <f>SUM(B$36:B44)</f>
        <v>1797</v>
      </c>
      <c r="C45" s="126">
        <f>SUM(C$36:C44)</f>
        <v>1208345</v>
      </c>
      <c r="D45" s="126">
        <f>IFERROR(C45/B45,0)</f>
        <v>672.42348358375068</v>
      </c>
      <c r="E45" s="128">
        <f>SUM(E$36:E44)</f>
        <v>576877</v>
      </c>
      <c r="F45" s="128">
        <f>SUM(F$36:F44)</f>
        <v>0</v>
      </c>
      <c r="G45" s="128">
        <f>SUM(G$36:G44)</f>
        <v>0</v>
      </c>
      <c r="H45" s="128">
        <f>SUM(H$36:H44)</f>
        <v>0</v>
      </c>
      <c r="I45" s="128">
        <f>SUM(I$36:I44)</f>
        <v>631468</v>
      </c>
      <c r="J45" s="128">
        <f>SUM(J$36:J44)</f>
        <v>1123040</v>
      </c>
      <c r="K45" s="129">
        <f>SUM(K$36:K44)</f>
        <v>576877</v>
      </c>
      <c r="L45" s="103">
        <f>SUM(L$36:L44)</f>
        <v>1522</v>
      </c>
      <c r="M45" s="126">
        <f>SUM(M$36:M44)</f>
        <v>1027655.25</v>
      </c>
      <c r="N45" s="126">
        <f>IFERROR(M45/L45,0)</f>
        <v>675.20055847568983</v>
      </c>
      <c r="O45" s="128">
        <f>SUM(O$36:O44)</f>
        <v>722417.25</v>
      </c>
      <c r="P45" s="128">
        <f>SUM(P$36:P44)</f>
        <v>305238</v>
      </c>
      <c r="Q45" s="128">
        <f>SUM(Q$36:Q44)</f>
        <v>0</v>
      </c>
      <c r="R45" s="128">
        <f>SUM(R$36:R44)</f>
        <v>0</v>
      </c>
      <c r="S45" s="128">
        <f>SUM(S$36:S44)</f>
        <v>0</v>
      </c>
      <c r="T45" s="128">
        <f>SUM(T$36:T44)</f>
        <v>957016.5</v>
      </c>
      <c r="U45" s="129">
        <f>SUM(U$36:U44)</f>
        <v>720454.5</v>
      </c>
      <c r="V45" s="103">
        <f>SUM(V$36:V44)</f>
        <v>1599</v>
      </c>
      <c r="W45" s="126">
        <f>SUM(W$36:W44)</f>
        <v>1131522</v>
      </c>
      <c r="X45" s="126">
        <f>IFERROR(W45/V45,0)</f>
        <v>707.64352720450279</v>
      </c>
      <c r="Y45" s="128">
        <f>SUM(Y$36:Y44)</f>
        <v>753951</v>
      </c>
      <c r="Z45" s="128">
        <f>SUM(Z$36:Z44)</f>
        <v>377571</v>
      </c>
      <c r="AA45" s="128">
        <f>SUM(AA$36:AA44)</f>
        <v>0</v>
      </c>
      <c r="AB45" s="128">
        <f>SUM(AB$36:AB44)</f>
        <v>0</v>
      </c>
      <c r="AC45" s="128">
        <f>SUM(AC$36:AC44)</f>
        <v>0</v>
      </c>
      <c r="AD45" s="128">
        <f>SUM(AD$36:AD44)</f>
        <v>1053644</v>
      </c>
      <c r="AE45" s="129">
        <f>SUM(AE$36:AE44)</f>
        <v>748307</v>
      </c>
      <c r="AF45" s="103">
        <f>SUM(AF$36:AF44)</f>
        <v>2112</v>
      </c>
      <c r="AG45" s="126">
        <f>SUM(AG$36:AG44)</f>
        <v>1247130</v>
      </c>
      <c r="AH45" s="126">
        <f>IFERROR(AG45/AF45,0)</f>
        <v>590.49715909090912</v>
      </c>
      <c r="AI45" s="128">
        <f>SUM(AI$36:AI44)</f>
        <v>808351</v>
      </c>
      <c r="AJ45" s="128">
        <f>SUM(AJ$36:AJ44)</f>
        <v>438779</v>
      </c>
      <c r="AK45" s="128">
        <f>SUM(AK$36:AK44)</f>
        <v>0</v>
      </c>
      <c r="AL45" s="128">
        <f>SUM(AL$36:AL44)</f>
        <v>0</v>
      </c>
      <c r="AM45" s="128">
        <f>SUM(AM$36:AM44)</f>
        <v>0</v>
      </c>
      <c r="AN45" s="128">
        <f>SUM(AN$36:AN44)</f>
        <v>1176410</v>
      </c>
      <c r="AO45" s="129">
        <f>SUM(AO$36:AO44)</f>
        <v>805676</v>
      </c>
      <c r="AP45" s="103">
        <f>SUM(AP$36:AP44)</f>
        <v>1183</v>
      </c>
      <c r="AQ45" s="126">
        <f>SUM(AQ$36:AQ44)</f>
        <v>1203801</v>
      </c>
      <c r="AR45" s="126">
        <f>IFERROR(AQ45/AP45,0)</f>
        <v>1017.5832628909552</v>
      </c>
      <c r="AS45" s="128">
        <f>SUM(AS$36:AS44)</f>
        <v>697010</v>
      </c>
      <c r="AT45" s="128">
        <f>SUM(AT$36:AT44)</f>
        <v>506791</v>
      </c>
      <c r="AU45" s="128">
        <f>SUM(AU$36:AU44)</f>
        <v>0</v>
      </c>
      <c r="AV45" s="128">
        <f>SUM(AV$36:AV44)</f>
        <v>0</v>
      </c>
      <c r="AW45" s="128">
        <f>SUM(AW$36:AW44)</f>
        <v>0</v>
      </c>
      <c r="AX45" s="128">
        <f>SUM(AX$36:AX44)</f>
        <v>1132496</v>
      </c>
      <c r="AY45" s="129">
        <f>SUM(AY$36:AY44)</f>
        <v>697010</v>
      </c>
      <c r="AZ45" s="379">
        <f>SUM(AZ$36:AZ44)</f>
        <v>1056</v>
      </c>
      <c r="BA45" s="126">
        <f>SUM(BA$36:BA44)</f>
        <v>1015683</v>
      </c>
      <c r="BB45" s="126">
        <f>IFERROR(BA45/AZ45,0)</f>
        <v>961.82102272727275</v>
      </c>
      <c r="BC45" s="128">
        <f>SUM(BC$36:BC44)</f>
        <v>661464</v>
      </c>
      <c r="BD45" s="128">
        <f>SUM(BD$36:BD44)</f>
        <v>354219</v>
      </c>
      <c r="BE45" s="128">
        <f>SUM(BE$36:BE44)</f>
        <v>0</v>
      </c>
      <c r="BF45" s="128">
        <f>SUM(BF$36:BF44)</f>
        <v>0</v>
      </c>
      <c r="BG45" s="128">
        <f>SUM(BG$36:BG44)</f>
        <v>0</v>
      </c>
      <c r="BH45" s="128">
        <f>SUM(BH$36:BH44)</f>
        <v>939972.93</v>
      </c>
      <c r="BI45" s="129">
        <f>SUM(BI$36:BI44)</f>
        <v>661464</v>
      </c>
      <c r="BJ45" s="379">
        <f>SUM(BJ$36:BJ44)</f>
        <v>1202</v>
      </c>
      <c r="BK45" s="126">
        <f>SUM(BK$36:BK44)</f>
        <v>1256762</v>
      </c>
      <c r="BL45" s="126">
        <f>IFERROR(BK45/BJ45,0)</f>
        <v>1045.5590682196339</v>
      </c>
      <c r="BM45" s="128">
        <f>SUM(BM$36:BM44)</f>
        <v>631713</v>
      </c>
      <c r="BN45" s="128">
        <f>SUM(BN$36:BN44)</f>
        <v>372321</v>
      </c>
      <c r="BO45" s="128">
        <f>SUM(BO$36:BO44)</f>
        <v>252728</v>
      </c>
      <c r="BP45" s="128">
        <f>SUM(BP$36:BP44)</f>
        <v>0</v>
      </c>
      <c r="BQ45" s="128">
        <f>SUM(BQ$36:BQ44)</f>
        <v>0</v>
      </c>
      <c r="BR45" s="128">
        <f>SUM(BR$36:BR44)</f>
        <v>1194872</v>
      </c>
      <c r="BS45" s="129">
        <f>SUM(BS$36:BS44)</f>
        <v>659559</v>
      </c>
      <c r="BT45" s="396">
        <f>SUM(BT$36:BT44)</f>
        <v>1447</v>
      </c>
      <c r="BU45" s="126">
        <f>SUM(BU$36:BU44)</f>
        <v>2051484</v>
      </c>
      <c r="BV45" s="126">
        <f>IFERROR(BU45/BT45,0)</f>
        <v>1417.7498272287492</v>
      </c>
      <c r="BW45" s="128">
        <f>SUM(BW$36:BW44)</f>
        <v>501084</v>
      </c>
      <c r="BX45" s="128">
        <f>SUM(BX$36:BX44)</f>
        <v>1009216</v>
      </c>
      <c r="BY45" s="128">
        <f>SUM(BY$36:BY44)</f>
        <v>541184</v>
      </c>
      <c r="BZ45" s="128">
        <f>SUM(BZ$36:BZ44)</f>
        <v>0</v>
      </c>
      <c r="CA45" s="128">
        <f>SUM(CA$36:CA44)</f>
        <v>0</v>
      </c>
      <c r="CB45" s="128">
        <f>SUM(CB$36:CB44)</f>
        <v>1903551</v>
      </c>
      <c r="CC45" s="129">
        <f>SUM(CC$36:CC44)</f>
        <v>501084</v>
      </c>
    </row>
    <row r="46" spans="1:81" ht="15.95" customHeight="1">
      <c r="A46" s="100"/>
      <c r="B46" s="105"/>
      <c r="C46" s="126"/>
      <c r="D46" s="126"/>
      <c r="E46" s="130"/>
      <c r="F46" s="130"/>
      <c r="G46" s="130"/>
      <c r="H46" s="130"/>
      <c r="I46" s="130"/>
      <c r="J46" s="130"/>
      <c r="K46" s="129"/>
      <c r="L46" s="96"/>
      <c r="M46" s="124"/>
      <c r="N46" s="126"/>
      <c r="O46" s="130"/>
      <c r="P46" s="130"/>
      <c r="Q46" s="130"/>
      <c r="R46" s="130"/>
      <c r="S46" s="130"/>
      <c r="T46" s="130"/>
      <c r="U46" s="129"/>
      <c r="V46" s="105"/>
      <c r="W46" s="124"/>
      <c r="X46" s="126"/>
      <c r="Y46" s="130"/>
      <c r="Z46" s="130"/>
      <c r="AA46" s="130"/>
      <c r="AB46" s="130"/>
      <c r="AC46" s="130"/>
      <c r="AD46" s="130"/>
      <c r="AE46" s="129"/>
      <c r="AF46" s="105"/>
      <c r="AG46" s="124"/>
      <c r="AH46" s="126"/>
      <c r="AI46" s="130"/>
      <c r="AJ46" s="130"/>
      <c r="AK46" s="130"/>
      <c r="AL46" s="130"/>
      <c r="AM46" s="130"/>
      <c r="AN46" s="130"/>
      <c r="AO46" s="129"/>
      <c r="AP46" s="105"/>
      <c r="AQ46" s="124"/>
      <c r="AR46" s="126"/>
      <c r="AS46" s="130"/>
      <c r="AT46" s="130"/>
      <c r="AU46" s="130"/>
      <c r="AV46" s="130"/>
      <c r="AW46" s="130"/>
      <c r="AX46" s="130"/>
      <c r="AY46" s="129"/>
      <c r="AZ46" s="378"/>
      <c r="BA46" s="124"/>
      <c r="BB46" s="126"/>
      <c r="BC46" s="130"/>
      <c r="BD46" s="130"/>
      <c r="BE46" s="130"/>
      <c r="BF46" s="130"/>
      <c r="BG46" s="130"/>
      <c r="BH46" s="130"/>
      <c r="BI46" s="129"/>
      <c r="BJ46" s="378"/>
      <c r="BK46" s="124"/>
      <c r="BL46" s="126"/>
      <c r="BM46" s="130"/>
      <c r="BN46" s="130"/>
      <c r="BO46" s="130"/>
      <c r="BP46" s="130"/>
      <c r="BQ46" s="130"/>
      <c r="BR46" s="130"/>
      <c r="BS46" s="129"/>
      <c r="BT46" s="193"/>
      <c r="BU46" s="124"/>
      <c r="BV46" s="126"/>
      <c r="BW46" s="130"/>
      <c r="BX46" s="130"/>
      <c r="BY46" s="130"/>
      <c r="BZ46" s="130"/>
      <c r="CA46" s="130"/>
      <c r="CB46" s="130"/>
      <c r="CC46" s="129"/>
    </row>
    <row r="47" spans="1:81" ht="15.95" customHeight="1">
      <c r="A47" s="101" t="s">
        <v>43</v>
      </c>
      <c r="B47" s="105"/>
      <c r="C47" s="126"/>
      <c r="D47" s="126"/>
      <c r="E47" s="130"/>
      <c r="F47" s="130"/>
      <c r="G47" s="130"/>
      <c r="H47" s="130"/>
      <c r="I47" s="130"/>
      <c r="J47" s="130"/>
      <c r="K47" s="129"/>
      <c r="L47" s="96"/>
      <c r="M47" s="124"/>
      <c r="N47" s="126"/>
      <c r="O47" s="130"/>
      <c r="P47" s="130"/>
      <c r="Q47" s="130"/>
      <c r="R47" s="130"/>
      <c r="S47" s="130"/>
      <c r="T47" s="130"/>
      <c r="U47" s="129"/>
      <c r="V47" s="105"/>
      <c r="W47" s="124"/>
      <c r="X47" s="126"/>
      <c r="Y47" s="130"/>
      <c r="Z47" s="130"/>
      <c r="AA47" s="130"/>
      <c r="AB47" s="130"/>
      <c r="AC47" s="130"/>
      <c r="AD47" s="130"/>
      <c r="AE47" s="129"/>
      <c r="AF47" s="105"/>
      <c r="AG47" s="124"/>
      <c r="AH47" s="126"/>
      <c r="AI47" s="130"/>
      <c r="AJ47" s="130"/>
      <c r="AK47" s="130"/>
      <c r="AL47" s="130"/>
      <c r="AM47" s="130"/>
      <c r="AN47" s="130"/>
      <c r="AO47" s="129"/>
      <c r="AP47" s="105"/>
      <c r="AQ47" s="124"/>
      <c r="AR47" s="126"/>
      <c r="AS47" s="130"/>
      <c r="AT47" s="130"/>
      <c r="AU47" s="130"/>
      <c r="AV47" s="130"/>
      <c r="AW47" s="130"/>
      <c r="AX47" s="130"/>
      <c r="AY47" s="129"/>
      <c r="AZ47" s="378"/>
      <c r="BA47" s="124"/>
      <c r="BB47" s="126"/>
      <c r="BC47" s="130"/>
      <c r="BD47" s="130"/>
      <c r="BE47" s="130"/>
      <c r="BF47" s="130"/>
      <c r="BG47" s="130"/>
      <c r="BH47" s="130"/>
      <c r="BI47" s="129"/>
      <c r="BJ47" s="378"/>
      <c r="BK47" s="124"/>
      <c r="BL47" s="126"/>
      <c r="BM47" s="130"/>
      <c r="BN47" s="130"/>
      <c r="BO47" s="130"/>
      <c r="BP47" s="130"/>
      <c r="BQ47" s="130"/>
      <c r="BR47" s="130"/>
      <c r="BS47" s="129"/>
      <c r="BT47" s="193"/>
      <c r="BU47" s="124"/>
      <c r="BV47" s="126"/>
      <c r="BW47" s="130"/>
      <c r="BX47" s="130"/>
      <c r="BY47" s="130"/>
      <c r="BZ47" s="130"/>
      <c r="CA47" s="130"/>
      <c r="CB47" s="130"/>
      <c r="CC47" s="129"/>
    </row>
    <row r="48" spans="1:81" s="104" customFormat="1" ht="15.95" customHeight="1">
      <c r="A48" s="243" t="s">
        <v>134</v>
      </c>
      <c r="B48" s="105">
        <v>393</v>
      </c>
      <c r="C48" s="126">
        <f t="shared" ref="C48:C51" si="87">SUM(E48:I48)</f>
        <v>145955</v>
      </c>
      <c r="D48" s="126">
        <f t="shared" ref="D48:D51" si="88">IFERROR(C48/B48,0)</f>
        <v>371.38676844783714</v>
      </c>
      <c r="E48" s="130">
        <v>145955</v>
      </c>
      <c r="F48" s="130"/>
      <c r="G48" s="130"/>
      <c r="H48" s="130"/>
      <c r="I48" s="130"/>
      <c r="J48" s="130">
        <v>145955</v>
      </c>
      <c r="K48" s="129">
        <f t="shared" ref="K48:K60" si="89">IF(J48=0,0,(IF(E48&lt;=J48,E48,J48)))</f>
        <v>145955</v>
      </c>
      <c r="L48" s="105">
        <v>394</v>
      </c>
      <c r="M48" s="126">
        <f t="shared" ref="M48" si="90">SUM(O48:S48)</f>
        <v>175968</v>
      </c>
      <c r="N48" s="126">
        <f t="shared" ref="N48:N51" si="91">IFERROR(M48/L48,0)</f>
        <v>446.61928934010155</v>
      </c>
      <c r="O48" s="130">
        <v>175968</v>
      </c>
      <c r="P48" s="130"/>
      <c r="Q48" s="130"/>
      <c r="R48" s="130"/>
      <c r="S48" s="130"/>
      <c r="T48" s="130">
        <v>175968</v>
      </c>
      <c r="U48" s="129">
        <f t="shared" ref="U48:U60" si="92">IF(T48=0,0,(IF(O48&lt;=T48,O48,T48)))</f>
        <v>175968</v>
      </c>
      <c r="V48" s="105">
        <v>413</v>
      </c>
      <c r="W48" s="126">
        <f t="shared" ref="W48:W60" si="93">SUM(Y48:AC48)</f>
        <v>197849</v>
      </c>
      <c r="X48" s="126">
        <f t="shared" ref="X48:X60" si="94">IFERROR(W48/V48,0)</f>
        <v>479.05326876513317</v>
      </c>
      <c r="Y48" s="130">
        <v>197849</v>
      </c>
      <c r="Z48" s="130"/>
      <c r="AA48" s="130"/>
      <c r="AB48" s="130"/>
      <c r="AC48" s="130"/>
      <c r="AD48" s="130">
        <v>197849</v>
      </c>
      <c r="AE48" s="129">
        <f t="shared" ref="AE48:AE60" si="95">IF(AD48=0,0,(IF(Y48&lt;=AD48,Y48,AD48)))</f>
        <v>197849</v>
      </c>
      <c r="AF48" s="105">
        <v>523</v>
      </c>
      <c r="AG48" s="126">
        <f t="shared" ref="AG48:AG60" si="96">SUM(AI48:AM48)</f>
        <v>295708</v>
      </c>
      <c r="AH48" s="126">
        <f t="shared" ref="AH48:AH60" si="97">IFERROR(AG48/AF48,0)</f>
        <v>565.40726577437863</v>
      </c>
      <c r="AI48" s="130">
        <v>295708</v>
      </c>
      <c r="AJ48" s="130"/>
      <c r="AK48" s="130"/>
      <c r="AL48" s="130"/>
      <c r="AM48" s="130"/>
      <c r="AN48" s="130">
        <v>295708</v>
      </c>
      <c r="AO48" s="129">
        <f t="shared" ref="AO48:AO60" si="98">IF(AN48=0,0,(IF(AI48&lt;=AN48,AI48,AN48)))</f>
        <v>295708</v>
      </c>
      <c r="AP48" s="105">
        <v>657</v>
      </c>
      <c r="AQ48" s="126">
        <f t="shared" ref="AQ48:AQ60" si="99">SUM(AS48:AW48)</f>
        <v>430424.24</v>
      </c>
      <c r="AR48" s="126">
        <f t="shared" ref="AR48:AR60" si="100">IFERROR(AQ48/AP48,0)</f>
        <v>655.1358295281583</v>
      </c>
      <c r="AS48" s="130">
        <v>430424.24</v>
      </c>
      <c r="AT48" s="130"/>
      <c r="AU48" s="130"/>
      <c r="AV48" s="130"/>
      <c r="AW48" s="130"/>
      <c r="AX48" s="130">
        <v>430424.24</v>
      </c>
      <c r="AY48" s="129">
        <f t="shared" ref="AY48:AY60" si="101">IF(AX48=0,0,(IF(AS48&lt;=AX48,AS48,AX48)))</f>
        <v>430424.24</v>
      </c>
      <c r="AZ48" s="378">
        <v>620</v>
      </c>
      <c r="BA48" s="126">
        <f t="shared" ref="BA48:BA60" si="102">SUM(BC48:BG48)</f>
        <v>322141.5</v>
      </c>
      <c r="BB48" s="126">
        <f t="shared" ref="BB48:BB60" si="103">IFERROR(BA48/AZ48,0)</f>
        <v>519.58306451612907</v>
      </c>
      <c r="BC48" s="130">
        <v>322141.5</v>
      </c>
      <c r="BD48" s="130"/>
      <c r="BE48" s="130"/>
      <c r="BF48" s="130"/>
      <c r="BG48" s="130"/>
      <c r="BH48" s="130">
        <v>322141.5</v>
      </c>
      <c r="BI48" s="129">
        <f t="shared" ref="BI48:BI60" si="104">IF(BH48=0,0,(IF(BC48&lt;=BH48,BC48,BH48)))</f>
        <v>322141.5</v>
      </c>
      <c r="BJ48" s="409">
        <v>673</v>
      </c>
      <c r="BK48" s="126">
        <f t="shared" ref="BK48:BK60" si="105">SUM(BM48:BQ48)</f>
        <v>354112</v>
      </c>
      <c r="BL48" s="126">
        <f t="shared" ref="BL48:BL60" si="106">IFERROR(BK48/BJ48,0)</f>
        <v>526.16939078751852</v>
      </c>
      <c r="BM48" s="127">
        <v>354112</v>
      </c>
      <c r="BN48" s="127"/>
      <c r="BO48" s="127"/>
      <c r="BP48" s="127"/>
      <c r="BQ48" s="127"/>
      <c r="BR48" s="127">
        <v>354112</v>
      </c>
      <c r="BS48" s="381">
        <f t="shared" ref="BS48:BS60" si="107">IF(BR48=0,0,(IF(BM48&lt;=BR48,BM48,BR48)))</f>
        <v>354112</v>
      </c>
      <c r="BT48" s="415">
        <v>1313</v>
      </c>
      <c r="BU48" s="126">
        <f t="shared" ref="BU48:BU60" si="108">SUM(BW48:CA48)</f>
        <v>502870.25</v>
      </c>
      <c r="BV48" s="126">
        <f t="shared" ref="BV48:BV60" si="109">IFERROR(BU48/BT48,0)</f>
        <v>382.99333587204876</v>
      </c>
      <c r="BW48" s="127">
        <v>502870.25</v>
      </c>
      <c r="BX48" s="127"/>
      <c r="BY48" s="127"/>
      <c r="BZ48" s="127"/>
      <c r="CA48" s="127"/>
      <c r="CB48" s="127">
        <v>502870.25</v>
      </c>
      <c r="CC48" s="381">
        <f t="shared" ref="CC48:CC60" si="110">IF(CB48=0,0,(IF(BW48&lt;=CB48,BW48,CB48)))</f>
        <v>502870.25</v>
      </c>
    </row>
    <row r="49" spans="1:81" s="104" customFormat="1" ht="15.95" customHeight="1">
      <c r="A49" s="243" t="s">
        <v>149</v>
      </c>
      <c r="B49" s="105">
        <v>781</v>
      </c>
      <c r="C49" s="126">
        <f t="shared" si="87"/>
        <v>166307</v>
      </c>
      <c r="D49" s="126">
        <f t="shared" si="88"/>
        <v>212.94110115236876</v>
      </c>
      <c r="E49" s="130">
        <v>166307</v>
      </c>
      <c r="F49" s="130"/>
      <c r="G49" s="130"/>
      <c r="H49" s="130"/>
      <c r="I49" s="130"/>
      <c r="J49" s="130">
        <v>166307</v>
      </c>
      <c r="K49" s="129">
        <f t="shared" si="89"/>
        <v>166307</v>
      </c>
      <c r="L49" s="105">
        <v>1741</v>
      </c>
      <c r="M49" s="126">
        <f t="shared" ref="M49:M51" si="111">SUM(O49:S49)</f>
        <v>171235</v>
      </c>
      <c r="N49" s="126">
        <f t="shared" si="91"/>
        <v>98.354394026421602</v>
      </c>
      <c r="O49" s="130">
        <v>171235</v>
      </c>
      <c r="P49" s="130"/>
      <c r="Q49" s="130"/>
      <c r="R49" s="130"/>
      <c r="S49" s="130"/>
      <c r="T49" s="130">
        <v>171235</v>
      </c>
      <c r="U49" s="129">
        <f t="shared" si="92"/>
        <v>171235</v>
      </c>
      <c r="V49" s="105">
        <v>1797</v>
      </c>
      <c r="W49" s="126">
        <f t="shared" si="93"/>
        <v>774609</v>
      </c>
      <c r="X49" s="126">
        <f t="shared" si="94"/>
        <v>431.05676126878132</v>
      </c>
      <c r="Y49" s="130">
        <v>774609</v>
      </c>
      <c r="Z49" s="130"/>
      <c r="AA49" s="130"/>
      <c r="AB49" s="130"/>
      <c r="AC49" s="130"/>
      <c r="AD49" s="130">
        <v>774609</v>
      </c>
      <c r="AE49" s="129">
        <f t="shared" si="95"/>
        <v>774609</v>
      </c>
      <c r="AF49" s="105">
        <v>1980</v>
      </c>
      <c r="AG49" s="126">
        <f t="shared" si="96"/>
        <v>653160</v>
      </c>
      <c r="AH49" s="126">
        <f t="shared" si="97"/>
        <v>329.87878787878788</v>
      </c>
      <c r="AI49" s="130">
        <v>653160</v>
      </c>
      <c r="AJ49" s="130"/>
      <c r="AK49" s="130"/>
      <c r="AL49" s="130"/>
      <c r="AM49" s="130"/>
      <c r="AN49" s="130">
        <v>653160</v>
      </c>
      <c r="AO49" s="129">
        <f t="shared" si="98"/>
        <v>653160</v>
      </c>
      <c r="AP49" s="105">
        <v>2587</v>
      </c>
      <c r="AQ49" s="126">
        <f t="shared" si="99"/>
        <v>634353</v>
      </c>
      <c r="AR49" s="126">
        <f t="shared" si="100"/>
        <v>245.20796289137996</v>
      </c>
      <c r="AS49" s="130">
        <v>634353</v>
      </c>
      <c r="AT49" s="130"/>
      <c r="AU49" s="130"/>
      <c r="AV49" s="130"/>
      <c r="AW49" s="130"/>
      <c r="AX49" s="130">
        <v>634353</v>
      </c>
      <c r="AY49" s="129">
        <f t="shared" si="101"/>
        <v>634353</v>
      </c>
      <c r="AZ49" s="378">
        <v>2475</v>
      </c>
      <c r="BA49" s="126">
        <f t="shared" si="102"/>
        <v>975344.25</v>
      </c>
      <c r="BB49" s="126">
        <f t="shared" si="103"/>
        <v>394.07848484848483</v>
      </c>
      <c r="BC49" s="130">
        <v>975344.25</v>
      </c>
      <c r="BD49" s="130"/>
      <c r="BE49" s="130"/>
      <c r="BF49" s="130"/>
      <c r="BG49" s="130"/>
      <c r="BH49" s="130">
        <v>975344.25</v>
      </c>
      <c r="BI49" s="129">
        <f t="shared" si="104"/>
        <v>975344.25</v>
      </c>
      <c r="BJ49" s="409">
        <v>2574</v>
      </c>
      <c r="BK49" s="126">
        <f t="shared" si="105"/>
        <v>809717</v>
      </c>
      <c r="BL49" s="126">
        <f t="shared" si="106"/>
        <v>314.57536907536905</v>
      </c>
      <c r="BM49" s="127">
        <v>809717</v>
      </c>
      <c r="BN49" s="127"/>
      <c r="BO49" s="127"/>
      <c r="BP49" s="127"/>
      <c r="BQ49" s="127"/>
      <c r="BR49" s="127">
        <v>809717</v>
      </c>
      <c r="BS49" s="381">
        <f t="shared" si="107"/>
        <v>809717</v>
      </c>
      <c r="BT49" s="415">
        <v>3438</v>
      </c>
      <c r="BU49" s="126">
        <f t="shared" si="108"/>
        <v>1261265.8999999999</v>
      </c>
      <c r="BV49" s="126">
        <f t="shared" si="109"/>
        <v>366.86035485747527</v>
      </c>
      <c r="BW49" s="127">
        <v>1261265.8999999999</v>
      </c>
      <c r="BX49" s="127"/>
      <c r="BY49" s="127"/>
      <c r="BZ49" s="127"/>
      <c r="CA49" s="127"/>
      <c r="CB49" s="127">
        <v>1261265.8999999999</v>
      </c>
      <c r="CC49" s="381">
        <f t="shared" si="110"/>
        <v>1261265.8999999999</v>
      </c>
    </row>
    <row r="50" spans="1:81" s="104" customFormat="1" ht="15.95" customHeight="1">
      <c r="A50" s="243" t="s">
        <v>135</v>
      </c>
      <c r="B50" s="105">
        <v>13</v>
      </c>
      <c r="C50" s="126">
        <f t="shared" si="87"/>
        <v>24605</v>
      </c>
      <c r="D50" s="126">
        <f t="shared" si="88"/>
        <v>1892.6923076923076</v>
      </c>
      <c r="E50" s="130"/>
      <c r="F50" s="130"/>
      <c r="G50" s="130"/>
      <c r="H50" s="130"/>
      <c r="I50" s="130">
        <v>24605</v>
      </c>
      <c r="J50" s="130">
        <v>21613</v>
      </c>
      <c r="K50" s="129">
        <f t="shared" si="89"/>
        <v>0</v>
      </c>
      <c r="L50" s="105">
        <v>11</v>
      </c>
      <c r="M50" s="126">
        <f t="shared" si="111"/>
        <v>22103.5</v>
      </c>
      <c r="N50" s="126">
        <f t="shared" si="91"/>
        <v>2009.409090909091</v>
      </c>
      <c r="O50" s="130"/>
      <c r="P50" s="130"/>
      <c r="Q50" s="130"/>
      <c r="R50" s="130"/>
      <c r="S50" s="130">
        <v>22103.5</v>
      </c>
      <c r="T50" s="130">
        <v>19947.5</v>
      </c>
      <c r="U50" s="129">
        <f t="shared" si="92"/>
        <v>0</v>
      </c>
      <c r="V50" s="105">
        <v>14</v>
      </c>
      <c r="W50" s="126">
        <f t="shared" si="93"/>
        <v>30244</v>
      </c>
      <c r="X50" s="126">
        <f t="shared" si="94"/>
        <v>2160.2857142857142</v>
      </c>
      <c r="Y50" s="130"/>
      <c r="Z50" s="130"/>
      <c r="AA50" s="130"/>
      <c r="AB50" s="130"/>
      <c r="AC50" s="130">
        <v>30244</v>
      </c>
      <c r="AD50" s="130">
        <v>26414</v>
      </c>
      <c r="AE50" s="129">
        <f t="shared" si="95"/>
        <v>0</v>
      </c>
      <c r="AF50" s="105">
        <v>16</v>
      </c>
      <c r="AG50" s="126">
        <f t="shared" si="96"/>
        <v>35945</v>
      </c>
      <c r="AH50" s="126">
        <f t="shared" si="97"/>
        <v>2246.5625</v>
      </c>
      <c r="AI50" s="130"/>
      <c r="AJ50" s="130"/>
      <c r="AK50" s="130"/>
      <c r="AL50" s="130"/>
      <c r="AM50" s="130">
        <v>35945</v>
      </c>
      <c r="AN50" s="130">
        <v>31812</v>
      </c>
      <c r="AO50" s="129">
        <f t="shared" si="98"/>
        <v>0</v>
      </c>
      <c r="AP50" s="105">
        <v>16</v>
      </c>
      <c r="AQ50" s="126">
        <f t="shared" si="99"/>
        <v>32304</v>
      </c>
      <c r="AR50" s="126">
        <f t="shared" si="100"/>
        <v>2019</v>
      </c>
      <c r="AS50" s="130"/>
      <c r="AT50" s="130"/>
      <c r="AU50" s="130"/>
      <c r="AV50" s="130"/>
      <c r="AW50" s="130">
        <v>32304</v>
      </c>
      <c r="AX50" s="130">
        <v>32304</v>
      </c>
      <c r="AY50" s="129">
        <f t="shared" si="101"/>
        <v>0</v>
      </c>
      <c r="AZ50" s="378">
        <v>14</v>
      </c>
      <c r="BA50" s="126">
        <f t="shared" si="102"/>
        <v>31359.25</v>
      </c>
      <c r="BB50" s="126">
        <f t="shared" si="103"/>
        <v>2239.9464285714284</v>
      </c>
      <c r="BC50" s="130"/>
      <c r="BD50" s="130"/>
      <c r="BE50" s="130"/>
      <c r="BF50" s="130"/>
      <c r="BG50" s="130">
        <v>31359.25</v>
      </c>
      <c r="BH50" s="130">
        <v>31359.25</v>
      </c>
      <c r="BI50" s="129">
        <f t="shared" si="104"/>
        <v>0</v>
      </c>
      <c r="BJ50" s="409">
        <v>8</v>
      </c>
      <c r="BK50" s="126">
        <f t="shared" si="105"/>
        <v>13908</v>
      </c>
      <c r="BL50" s="126">
        <f t="shared" si="106"/>
        <v>1738.5</v>
      </c>
      <c r="BM50" s="127"/>
      <c r="BN50" s="127"/>
      <c r="BO50" s="127"/>
      <c r="BP50" s="127"/>
      <c r="BQ50" s="127">
        <v>13908</v>
      </c>
      <c r="BR50" s="127">
        <v>13908</v>
      </c>
      <c r="BS50" s="381">
        <f t="shared" si="107"/>
        <v>0</v>
      </c>
      <c r="BT50" s="415">
        <v>10</v>
      </c>
      <c r="BU50" s="126">
        <f t="shared" si="108"/>
        <v>22431.82</v>
      </c>
      <c r="BV50" s="126">
        <f t="shared" si="109"/>
        <v>2243.1819999999998</v>
      </c>
      <c r="BW50" s="127"/>
      <c r="BX50" s="127"/>
      <c r="BY50" s="127"/>
      <c r="BZ50" s="127"/>
      <c r="CA50" s="127">
        <v>22431.82</v>
      </c>
      <c r="CB50" s="127">
        <v>21027.82</v>
      </c>
      <c r="CC50" s="381">
        <f t="shared" si="110"/>
        <v>0</v>
      </c>
    </row>
    <row r="51" spans="1:81" s="104" customFormat="1" ht="15.95" customHeight="1">
      <c r="A51" s="243" t="s">
        <v>136</v>
      </c>
      <c r="B51" s="105">
        <v>83</v>
      </c>
      <c r="C51" s="126">
        <f t="shared" si="87"/>
        <v>62003</v>
      </c>
      <c r="D51" s="126">
        <f t="shared" si="88"/>
        <v>747.02409638554218</v>
      </c>
      <c r="E51" s="130">
        <v>62003</v>
      </c>
      <c r="F51" s="130"/>
      <c r="G51" s="130"/>
      <c r="H51" s="130"/>
      <c r="I51" s="130"/>
      <c r="J51" s="130">
        <v>54935</v>
      </c>
      <c r="K51" s="129">
        <f t="shared" si="89"/>
        <v>54935</v>
      </c>
      <c r="L51" s="105">
        <v>83</v>
      </c>
      <c r="M51" s="126">
        <f t="shared" si="111"/>
        <v>51078.12</v>
      </c>
      <c r="N51" s="126">
        <f t="shared" si="91"/>
        <v>615.3990361445783</v>
      </c>
      <c r="O51" s="130">
        <v>51078.12</v>
      </c>
      <c r="P51" s="130"/>
      <c r="Q51" s="130"/>
      <c r="R51" s="130"/>
      <c r="S51" s="130"/>
      <c r="T51" s="130">
        <v>51078.12</v>
      </c>
      <c r="U51" s="129">
        <f t="shared" si="92"/>
        <v>51078.12</v>
      </c>
      <c r="V51" s="105">
        <v>145</v>
      </c>
      <c r="W51" s="126">
        <f t="shared" si="93"/>
        <v>98575</v>
      </c>
      <c r="X51" s="126">
        <f t="shared" si="94"/>
        <v>679.82758620689651</v>
      </c>
      <c r="Y51" s="130">
        <v>98575</v>
      </c>
      <c r="Z51" s="130"/>
      <c r="AA51" s="130"/>
      <c r="AB51" s="130"/>
      <c r="AC51" s="130"/>
      <c r="AD51" s="130">
        <v>92888</v>
      </c>
      <c r="AE51" s="129">
        <f t="shared" si="95"/>
        <v>92888</v>
      </c>
      <c r="AF51" s="105">
        <v>111</v>
      </c>
      <c r="AG51" s="126">
        <f t="shared" si="96"/>
        <v>99103</v>
      </c>
      <c r="AH51" s="126">
        <f t="shared" si="97"/>
        <v>892.81981981981983</v>
      </c>
      <c r="AI51" s="130">
        <v>99103</v>
      </c>
      <c r="AJ51" s="130"/>
      <c r="AK51" s="130"/>
      <c r="AL51" s="130"/>
      <c r="AM51" s="130"/>
      <c r="AN51" s="130">
        <v>99103</v>
      </c>
      <c r="AO51" s="129">
        <f t="shared" si="98"/>
        <v>99103</v>
      </c>
      <c r="AP51" s="105">
        <v>62</v>
      </c>
      <c r="AQ51" s="126">
        <f t="shared" si="99"/>
        <v>60066.75</v>
      </c>
      <c r="AR51" s="126">
        <f t="shared" si="100"/>
        <v>968.81854838709683</v>
      </c>
      <c r="AS51" s="130">
        <v>60066.75</v>
      </c>
      <c r="AT51" s="130"/>
      <c r="AU51" s="130"/>
      <c r="AV51" s="130"/>
      <c r="AW51" s="130"/>
      <c r="AX51" s="130">
        <v>60067</v>
      </c>
      <c r="AY51" s="129">
        <f t="shared" si="101"/>
        <v>60066.75</v>
      </c>
      <c r="AZ51" s="378">
        <v>59</v>
      </c>
      <c r="BA51" s="126">
        <f t="shared" si="102"/>
        <v>73191.5</v>
      </c>
      <c r="BB51" s="126">
        <f t="shared" si="103"/>
        <v>1240.5338983050847</v>
      </c>
      <c r="BC51" s="130">
        <v>73191.5</v>
      </c>
      <c r="BD51" s="130"/>
      <c r="BE51" s="130"/>
      <c r="BF51" s="130"/>
      <c r="BG51" s="130"/>
      <c r="BH51" s="130">
        <v>73191.5</v>
      </c>
      <c r="BI51" s="129">
        <f t="shared" si="104"/>
        <v>73191.5</v>
      </c>
      <c r="BJ51" s="409">
        <v>83</v>
      </c>
      <c r="BK51" s="126">
        <f t="shared" si="105"/>
        <v>111879</v>
      </c>
      <c r="BL51" s="126">
        <f t="shared" si="106"/>
        <v>1347.9397590361446</v>
      </c>
      <c r="BM51" s="127">
        <v>111879</v>
      </c>
      <c r="BN51" s="127"/>
      <c r="BO51" s="127"/>
      <c r="BP51" s="127"/>
      <c r="BQ51" s="127"/>
      <c r="BR51" s="127">
        <v>111879</v>
      </c>
      <c r="BS51" s="381">
        <f t="shared" si="107"/>
        <v>111879</v>
      </c>
      <c r="BT51" s="415">
        <v>83</v>
      </c>
      <c r="BU51" s="126">
        <f t="shared" si="108"/>
        <v>150450</v>
      </c>
      <c r="BV51" s="126">
        <f t="shared" si="109"/>
        <v>1812.6506024096386</v>
      </c>
      <c r="BW51" s="127">
        <v>150450</v>
      </c>
      <c r="BX51" s="127"/>
      <c r="BY51" s="127"/>
      <c r="BZ51" s="127"/>
      <c r="CA51" s="127"/>
      <c r="CB51" s="127">
        <v>150450</v>
      </c>
      <c r="CC51" s="381">
        <f t="shared" si="110"/>
        <v>150450</v>
      </c>
    </row>
    <row r="52" spans="1:81" s="104" customFormat="1" ht="15.95" customHeight="1">
      <c r="A52" s="243" t="s">
        <v>137</v>
      </c>
      <c r="B52" s="105">
        <v>17</v>
      </c>
      <c r="C52" s="126">
        <f t="shared" ref="C52:C60" si="112">SUM(E52:I52)</f>
        <v>35323</v>
      </c>
      <c r="D52" s="126">
        <f t="shared" ref="D52:D60" si="113">IFERROR(C52/B52,0)</f>
        <v>2077.8235294117649</v>
      </c>
      <c r="E52" s="130">
        <v>35323</v>
      </c>
      <c r="F52" s="130"/>
      <c r="G52" s="130"/>
      <c r="H52" s="130"/>
      <c r="I52" s="130"/>
      <c r="J52" s="130">
        <v>31329</v>
      </c>
      <c r="K52" s="129">
        <f t="shared" si="89"/>
        <v>31329</v>
      </c>
      <c r="L52" s="105">
        <v>176</v>
      </c>
      <c r="M52" s="126">
        <f t="shared" ref="M52:M60" si="114">SUM(O52:S52)</f>
        <v>33529</v>
      </c>
      <c r="N52" s="126">
        <f t="shared" ref="N52:N60" si="115">IFERROR(M52/L52,0)</f>
        <v>190.50568181818181</v>
      </c>
      <c r="O52" s="130">
        <v>33529</v>
      </c>
      <c r="P52" s="130"/>
      <c r="Q52" s="130"/>
      <c r="R52" s="130"/>
      <c r="S52" s="130"/>
      <c r="T52" s="130">
        <v>33529</v>
      </c>
      <c r="U52" s="129">
        <f t="shared" si="92"/>
        <v>33529</v>
      </c>
      <c r="V52" s="105">
        <v>138</v>
      </c>
      <c r="W52" s="126">
        <f t="shared" si="93"/>
        <v>36838</v>
      </c>
      <c r="X52" s="126">
        <f t="shared" si="94"/>
        <v>266.94202898550725</v>
      </c>
      <c r="Y52" s="130">
        <v>36838</v>
      </c>
      <c r="Z52" s="130"/>
      <c r="AA52" s="130"/>
      <c r="AB52" s="130"/>
      <c r="AC52" s="130"/>
      <c r="AD52" s="130">
        <v>36838</v>
      </c>
      <c r="AE52" s="129">
        <f t="shared" si="95"/>
        <v>36838</v>
      </c>
      <c r="AF52" s="105">
        <v>141</v>
      </c>
      <c r="AG52" s="126">
        <f t="shared" si="96"/>
        <v>28634</v>
      </c>
      <c r="AH52" s="126">
        <f t="shared" si="97"/>
        <v>203.07801418439718</v>
      </c>
      <c r="AI52" s="130">
        <v>28634</v>
      </c>
      <c r="AJ52" s="130"/>
      <c r="AK52" s="130"/>
      <c r="AL52" s="130"/>
      <c r="AM52" s="130"/>
      <c r="AN52" s="130">
        <v>28634</v>
      </c>
      <c r="AO52" s="129">
        <f t="shared" si="98"/>
        <v>28634</v>
      </c>
      <c r="AP52" s="105">
        <v>17</v>
      </c>
      <c r="AQ52" s="126">
        <f t="shared" si="99"/>
        <v>17320.5</v>
      </c>
      <c r="AR52" s="126">
        <f t="shared" si="100"/>
        <v>1018.8529411764706</v>
      </c>
      <c r="AS52" s="130">
        <v>17320.5</v>
      </c>
      <c r="AT52" s="130"/>
      <c r="AU52" s="130"/>
      <c r="AV52" s="130"/>
      <c r="AW52" s="130"/>
      <c r="AX52" s="130">
        <v>17321</v>
      </c>
      <c r="AY52" s="129">
        <f t="shared" si="101"/>
        <v>17320.5</v>
      </c>
      <c r="AZ52" s="378">
        <v>15</v>
      </c>
      <c r="BA52" s="126">
        <f t="shared" si="102"/>
        <v>18144.75</v>
      </c>
      <c r="BB52" s="126">
        <f t="shared" si="103"/>
        <v>1209.6500000000001</v>
      </c>
      <c r="BC52" s="130">
        <v>18144.75</v>
      </c>
      <c r="BD52" s="130"/>
      <c r="BE52" s="130"/>
      <c r="BF52" s="130"/>
      <c r="BG52" s="130"/>
      <c r="BH52" s="130">
        <v>18145.75</v>
      </c>
      <c r="BI52" s="129">
        <f t="shared" si="104"/>
        <v>18144.75</v>
      </c>
      <c r="BJ52" s="409">
        <v>19</v>
      </c>
      <c r="BK52" s="126">
        <f t="shared" si="105"/>
        <v>23537</v>
      </c>
      <c r="BL52" s="126">
        <f t="shared" si="106"/>
        <v>1238.7894736842106</v>
      </c>
      <c r="BM52" s="127">
        <v>23537</v>
      </c>
      <c r="BN52" s="127"/>
      <c r="BO52" s="127"/>
      <c r="BP52" s="127"/>
      <c r="BQ52" s="127"/>
      <c r="BR52" s="127">
        <v>22689</v>
      </c>
      <c r="BS52" s="381">
        <f t="shared" si="107"/>
        <v>22689</v>
      </c>
      <c r="BT52" s="415">
        <v>19</v>
      </c>
      <c r="BU52" s="126">
        <f t="shared" si="108"/>
        <v>21471</v>
      </c>
      <c r="BV52" s="126">
        <f t="shared" si="109"/>
        <v>1130.0526315789473</v>
      </c>
      <c r="BW52" s="127">
        <v>21471</v>
      </c>
      <c r="BX52" s="127"/>
      <c r="BY52" s="127"/>
      <c r="BZ52" s="127"/>
      <c r="CA52" s="127"/>
      <c r="CB52" s="127">
        <v>21471</v>
      </c>
      <c r="CC52" s="381">
        <f t="shared" si="110"/>
        <v>21471</v>
      </c>
    </row>
    <row r="53" spans="1:81" s="104" customFormat="1" ht="15.95" customHeight="1">
      <c r="A53" s="243" t="s">
        <v>112</v>
      </c>
      <c r="B53" s="105">
        <v>4</v>
      </c>
      <c r="C53" s="126">
        <f t="shared" si="112"/>
        <v>1959</v>
      </c>
      <c r="D53" s="126">
        <f t="shared" si="113"/>
        <v>489.75</v>
      </c>
      <c r="E53" s="130">
        <v>1959</v>
      </c>
      <c r="F53" s="130"/>
      <c r="G53" s="130"/>
      <c r="H53" s="130"/>
      <c r="I53" s="130"/>
      <c r="J53" s="130">
        <v>1959</v>
      </c>
      <c r="K53" s="129">
        <f t="shared" si="89"/>
        <v>1959</v>
      </c>
      <c r="L53" s="105">
        <v>8</v>
      </c>
      <c r="M53" s="126">
        <f t="shared" si="114"/>
        <v>6065</v>
      </c>
      <c r="N53" s="126">
        <f t="shared" si="115"/>
        <v>758.125</v>
      </c>
      <c r="O53" s="130">
        <v>6065</v>
      </c>
      <c r="P53" s="130"/>
      <c r="Q53" s="130"/>
      <c r="R53" s="130"/>
      <c r="S53" s="130"/>
      <c r="T53" s="130">
        <v>6065</v>
      </c>
      <c r="U53" s="129">
        <f t="shared" si="92"/>
        <v>6065</v>
      </c>
      <c r="V53" s="105">
        <v>8</v>
      </c>
      <c r="W53" s="126">
        <f t="shared" si="93"/>
        <v>9280</v>
      </c>
      <c r="X53" s="126">
        <f t="shared" si="94"/>
        <v>1160</v>
      </c>
      <c r="Y53" s="130">
        <v>9280</v>
      </c>
      <c r="Z53" s="130"/>
      <c r="AA53" s="130"/>
      <c r="AB53" s="130"/>
      <c r="AC53" s="130"/>
      <c r="AD53" s="130">
        <v>9280</v>
      </c>
      <c r="AE53" s="129">
        <f t="shared" si="95"/>
        <v>9280</v>
      </c>
      <c r="AF53" s="105">
        <v>6</v>
      </c>
      <c r="AG53" s="126">
        <f t="shared" si="96"/>
        <v>3320</v>
      </c>
      <c r="AH53" s="126">
        <f t="shared" si="97"/>
        <v>553.33333333333337</v>
      </c>
      <c r="AI53" s="130">
        <v>3320</v>
      </c>
      <c r="AJ53" s="130"/>
      <c r="AK53" s="130"/>
      <c r="AL53" s="130"/>
      <c r="AM53" s="130"/>
      <c r="AN53" s="130">
        <v>3320</v>
      </c>
      <c r="AO53" s="129">
        <f t="shared" si="98"/>
        <v>3320</v>
      </c>
      <c r="AP53" s="105">
        <v>6</v>
      </c>
      <c r="AQ53" s="126">
        <f t="shared" si="99"/>
        <v>3348</v>
      </c>
      <c r="AR53" s="126">
        <f t="shared" si="100"/>
        <v>558</v>
      </c>
      <c r="AS53" s="130">
        <v>3348</v>
      </c>
      <c r="AT53" s="130"/>
      <c r="AU53" s="130"/>
      <c r="AV53" s="130"/>
      <c r="AW53" s="130"/>
      <c r="AX53" s="130">
        <v>3348</v>
      </c>
      <c r="AY53" s="129">
        <f t="shared" si="101"/>
        <v>3348</v>
      </c>
      <c r="AZ53" s="378">
        <v>1</v>
      </c>
      <c r="BA53" s="126">
        <f t="shared" si="102"/>
        <v>663</v>
      </c>
      <c r="BB53" s="126">
        <f t="shared" si="103"/>
        <v>663</v>
      </c>
      <c r="BC53" s="130">
        <v>663</v>
      </c>
      <c r="BD53" s="130"/>
      <c r="BE53" s="130"/>
      <c r="BF53" s="130"/>
      <c r="BG53" s="130"/>
      <c r="BH53" s="130">
        <v>663</v>
      </c>
      <c r="BI53" s="129">
        <f t="shared" si="104"/>
        <v>663</v>
      </c>
      <c r="BJ53" s="409">
        <v>2</v>
      </c>
      <c r="BK53" s="126">
        <f t="shared" si="105"/>
        <v>892.5</v>
      </c>
      <c r="BL53" s="126">
        <f t="shared" si="106"/>
        <v>446.25</v>
      </c>
      <c r="BM53" s="127">
        <v>892.5</v>
      </c>
      <c r="BN53" s="127"/>
      <c r="BO53" s="127"/>
      <c r="BP53" s="127"/>
      <c r="BQ53" s="127"/>
      <c r="BR53" s="127">
        <v>893</v>
      </c>
      <c r="BS53" s="381">
        <f t="shared" si="107"/>
        <v>892.5</v>
      </c>
      <c r="BT53" s="415">
        <v>4</v>
      </c>
      <c r="BU53" s="126">
        <f t="shared" si="108"/>
        <v>1032.75</v>
      </c>
      <c r="BV53" s="126">
        <f t="shared" si="109"/>
        <v>258.1875</v>
      </c>
      <c r="BW53" s="127">
        <v>1032.75</v>
      </c>
      <c r="BX53" s="127"/>
      <c r="BY53" s="127"/>
      <c r="BZ53" s="127"/>
      <c r="CA53" s="127"/>
      <c r="CB53" s="127">
        <v>1032.75</v>
      </c>
      <c r="CC53" s="381">
        <f t="shared" si="110"/>
        <v>1032.75</v>
      </c>
    </row>
    <row r="54" spans="1:81" s="104" customFormat="1" ht="15.95" customHeight="1">
      <c r="A54" s="243" t="s">
        <v>138</v>
      </c>
      <c r="B54" s="105">
        <v>67</v>
      </c>
      <c r="C54" s="126">
        <f t="shared" si="112"/>
        <v>89432</v>
      </c>
      <c r="D54" s="126">
        <f t="shared" si="113"/>
        <v>1334.8059701492537</v>
      </c>
      <c r="E54" s="130"/>
      <c r="F54" s="130"/>
      <c r="G54" s="130">
        <v>26278</v>
      </c>
      <c r="H54" s="130">
        <v>63154</v>
      </c>
      <c r="I54" s="130"/>
      <c r="J54" s="130">
        <v>89432</v>
      </c>
      <c r="K54" s="129">
        <f t="shared" si="89"/>
        <v>0</v>
      </c>
      <c r="L54" s="105">
        <v>74</v>
      </c>
      <c r="M54" s="126">
        <f t="shared" si="114"/>
        <v>125227</v>
      </c>
      <c r="N54" s="126">
        <f t="shared" si="115"/>
        <v>1692.2567567567567</v>
      </c>
      <c r="O54" s="130"/>
      <c r="P54" s="130"/>
      <c r="Q54" s="130">
        <v>38083</v>
      </c>
      <c r="R54" s="130">
        <v>87144</v>
      </c>
      <c r="S54" s="130"/>
      <c r="T54" s="130">
        <v>125197</v>
      </c>
      <c r="U54" s="129">
        <f t="shared" si="92"/>
        <v>0</v>
      </c>
      <c r="V54" s="105">
        <v>54</v>
      </c>
      <c r="W54" s="126">
        <f t="shared" si="93"/>
        <v>98870</v>
      </c>
      <c r="X54" s="126">
        <f t="shared" si="94"/>
        <v>1830.9259259259259</v>
      </c>
      <c r="Y54" s="130" t="s">
        <v>150</v>
      </c>
      <c r="Z54" s="130"/>
      <c r="AA54" s="130">
        <v>31338</v>
      </c>
      <c r="AB54" s="130">
        <v>67532</v>
      </c>
      <c r="AC54" s="130"/>
      <c r="AD54" s="130">
        <v>98870</v>
      </c>
      <c r="AE54" s="129">
        <f t="shared" si="95"/>
        <v>98870</v>
      </c>
      <c r="AF54" s="105">
        <v>51</v>
      </c>
      <c r="AG54" s="126">
        <f t="shared" si="96"/>
        <v>66929</v>
      </c>
      <c r="AH54" s="126">
        <f t="shared" si="97"/>
        <v>1312.3333333333333</v>
      </c>
      <c r="AI54" s="130"/>
      <c r="AJ54" s="130"/>
      <c r="AK54" s="130">
        <v>16513</v>
      </c>
      <c r="AL54" s="130">
        <v>50416</v>
      </c>
      <c r="AM54" s="130"/>
      <c r="AN54" s="130">
        <v>66929</v>
      </c>
      <c r="AO54" s="129">
        <f t="shared" si="98"/>
        <v>0</v>
      </c>
      <c r="AP54" s="105">
        <v>45</v>
      </c>
      <c r="AQ54" s="126">
        <f t="shared" si="99"/>
        <v>58564.84</v>
      </c>
      <c r="AR54" s="126">
        <f t="shared" si="100"/>
        <v>1301.4408888888888</v>
      </c>
      <c r="AS54" s="130"/>
      <c r="AT54" s="130"/>
      <c r="AU54" s="130">
        <v>17534.84</v>
      </c>
      <c r="AV54" s="130">
        <v>41030</v>
      </c>
      <c r="AW54" s="130"/>
      <c r="AX54" s="130">
        <v>57418</v>
      </c>
      <c r="AY54" s="129">
        <f t="shared" si="101"/>
        <v>0</v>
      </c>
      <c r="AZ54" s="378">
        <v>42</v>
      </c>
      <c r="BA54" s="126">
        <f t="shared" si="102"/>
        <v>46165.67</v>
      </c>
      <c r="BB54" s="126">
        <f t="shared" si="103"/>
        <v>1099.182619047619</v>
      </c>
      <c r="BC54" s="130"/>
      <c r="BD54" s="130"/>
      <c r="BE54" s="130">
        <v>12648</v>
      </c>
      <c r="BF54" s="130">
        <v>33517.67</v>
      </c>
      <c r="BG54" s="130"/>
      <c r="BH54" s="130">
        <v>45198.17</v>
      </c>
      <c r="BI54" s="129">
        <f t="shared" si="104"/>
        <v>0</v>
      </c>
      <c r="BJ54" s="409">
        <v>41</v>
      </c>
      <c r="BK54" s="126">
        <f t="shared" si="105"/>
        <v>52939</v>
      </c>
      <c r="BL54" s="126">
        <f t="shared" si="106"/>
        <v>1291.1951219512196</v>
      </c>
      <c r="BM54" s="127"/>
      <c r="BN54" s="127"/>
      <c r="BO54" s="127">
        <v>14994</v>
      </c>
      <c r="BP54" s="127">
        <v>37945</v>
      </c>
      <c r="BQ54" s="127"/>
      <c r="BR54" s="127">
        <v>50308</v>
      </c>
      <c r="BS54" s="381">
        <f t="shared" si="107"/>
        <v>0</v>
      </c>
      <c r="BT54" s="415">
        <v>35</v>
      </c>
      <c r="BU54" s="126">
        <f t="shared" si="108"/>
        <v>65710</v>
      </c>
      <c r="BV54" s="126">
        <f t="shared" si="109"/>
        <v>1877.4285714285713</v>
      </c>
      <c r="BW54" s="127"/>
      <c r="BX54" s="127"/>
      <c r="BY54" s="127">
        <v>13566</v>
      </c>
      <c r="BZ54" s="127">
        <v>52144</v>
      </c>
      <c r="CA54" s="127"/>
      <c r="CB54" s="127">
        <v>64996</v>
      </c>
      <c r="CC54" s="381">
        <f t="shared" si="110"/>
        <v>0</v>
      </c>
    </row>
    <row r="55" spans="1:81" s="104" customFormat="1" ht="15.95" customHeight="1">
      <c r="A55" s="243" t="s">
        <v>139</v>
      </c>
      <c r="B55" s="105">
        <v>40</v>
      </c>
      <c r="C55" s="126">
        <f t="shared" si="112"/>
        <v>64573</v>
      </c>
      <c r="D55" s="126">
        <f t="shared" si="113"/>
        <v>1614.325</v>
      </c>
      <c r="E55" s="130">
        <v>64573</v>
      </c>
      <c r="F55" s="130"/>
      <c r="G55" s="130"/>
      <c r="H55" s="130"/>
      <c r="I55" s="130"/>
      <c r="J55" s="130">
        <v>64573</v>
      </c>
      <c r="K55" s="129">
        <f t="shared" si="89"/>
        <v>64573</v>
      </c>
      <c r="L55" s="105">
        <v>39</v>
      </c>
      <c r="M55" s="126">
        <f t="shared" si="114"/>
        <v>72853.009999999995</v>
      </c>
      <c r="N55" s="126">
        <f t="shared" si="115"/>
        <v>1868.0258974358974</v>
      </c>
      <c r="O55" s="130">
        <v>72853.009999999995</v>
      </c>
      <c r="P55" s="130"/>
      <c r="Q55" s="130"/>
      <c r="R55" s="130"/>
      <c r="S55" s="130"/>
      <c r="T55" s="130">
        <v>72853.009999999995</v>
      </c>
      <c r="U55" s="129">
        <f t="shared" si="92"/>
        <v>72853.009999999995</v>
      </c>
      <c r="V55" s="105">
        <v>44</v>
      </c>
      <c r="W55" s="126">
        <f t="shared" si="93"/>
        <v>92060</v>
      </c>
      <c r="X55" s="126">
        <f t="shared" si="94"/>
        <v>2092.2727272727275</v>
      </c>
      <c r="Y55" s="130">
        <v>92060</v>
      </c>
      <c r="Z55" s="130"/>
      <c r="AA55" s="130"/>
      <c r="AB55" s="130"/>
      <c r="AC55" s="130"/>
      <c r="AD55" s="130">
        <v>92060</v>
      </c>
      <c r="AE55" s="129">
        <f t="shared" si="95"/>
        <v>92060</v>
      </c>
      <c r="AF55" s="105">
        <v>37</v>
      </c>
      <c r="AG55" s="126">
        <f t="shared" si="96"/>
        <v>78246</v>
      </c>
      <c r="AH55" s="126">
        <f t="shared" si="97"/>
        <v>2114.7567567567567</v>
      </c>
      <c r="AI55" s="130">
        <v>78246</v>
      </c>
      <c r="AJ55" s="130"/>
      <c r="AK55" s="130"/>
      <c r="AL55" s="130"/>
      <c r="AM55" s="130"/>
      <c r="AN55" s="130">
        <v>78246</v>
      </c>
      <c r="AO55" s="129">
        <f t="shared" si="98"/>
        <v>78246</v>
      </c>
      <c r="AP55" s="105">
        <v>35</v>
      </c>
      <c r="AQ55" s="126">
        <f t="shared" si="99"/>
        <v>47827.5</v>
      </c>
      <c r="AR55" s="126">
        <f t="shared" si="100"/>
        <v>1366.5</v>
      </c>
      <c r="AS55" s="130">
        <v>47827.5</v>
      </c>
      <c r="AT55" s="130"/>
      <c r="AU55" s="130"/>
      <c r="AV55" s="130"/>
      <c r="AW55" s="130"/>
      <c r="AX55" s="130">
        <v>47828</v>
      </c>
      <c r="AY55" s="129">
        <f t="shared" si="101"/>
        <v>47827.5</v>
      </c>
      <c r="AZ55" s="378">
        <v>34</v>
      </c>
      <c r="BA55" s="126">
        <f t="shared" si="102"/>
        <v>63681</v>
      </c>
      <c r="BB55" s="126">
        <f t="shared" si="103"/>
        <v>1872.9705882352941</v>
      </c>
      <c r="BC55" s="130">
        <v>63681</v>
      </c>
      <c r="BD55" s="130"/>
      <c r="BE55" s="130"/>
      <c r="BF55" s="130"/>
      <c r="BG55" s="130"/>
      <c r="BH55" s="130">
        <v>60879</v>
      </c>
      <c r="BI55" s="129">
        <f t="shared" si="104"/>
        <v>60879</v>
      </c>
      <c r="BJ55" s="409">
        <v>39</v>
      </c>
      <c r="BK55" s="126">
        <f t="shared" si="105"/>
        <v>77670</v>
      </c>
      <c r="BL55" s="126">
        <f t="shared" si="106"/>
        <v>1991.5384615384614</v>
      </c>
      <c r="BM55" s="127">
        <v>77670</v>
      </c>
      <c r="BN55" s="127"/>
      <c r="BO55" s="127"/>
      <c r="BP55" s="127"/>
      <c r="BQ55" s="127"/>
      <c r="BR55" s="127">
        <v>73709</v>
      </c>
      <c r="BS55" s="381">
        <f t="shared" si="107"/>
        <v>73709</v>
      </c>
      <c r="BT55" s="415">
        <v>63</v>
      </c>
      <c r="BU55" s="126">
        <f t="shared" si="108"/>
        <v>149346.5</v>
      </c>
      <c r="BV55" s="126">
        <f t="shared" si="109"/>
        <v>2370.5793650793653</v>
      </c>
      <c r="BW55" s="127">
        <v>149346.5</v>
      </c>
      <c r="BX55" s="127"/>
      <c r="BY55" s="127"/>
      <c r="BZ55" s="127"/>
      <c r="CA55" s="127"/>
      <c r="CB55" s="127">
        <v>144213.5</v>
      </c>
      <c r="CC55" s="381">
        <f t="shared" si="110"/>
        <v>144213.5</v>
      </c>
    </row>
    <row r="56" spans="1:81" s="104" customFormat="1" ht="15.95" customHeight="1">
      <c r="A56" s="243" t="s">
        <v>175</v>
      </c>
      <c r="B56" s="105"/>
      <c r="C56" s="126">
        <f t="shared" ref="C56:C57" si="116">SUM(E56:I56)</f>
        <v>0</v>
      </c>
      <c r="D56" s="126">
        <f t="shared" ref="D56:D57" si="117">IFERROR(C56/B56,0)</f>
        <v>0</v>
      </c>
      <c r="E56" s="130"/>
      <c r="F56" s="130"/>
      <c r="G56" s="130"/>
      <c r="H56" s="130"/>
      <c r="I56" s="130"/>
      <c r="J56" s="130"/>
      <c r="K56" s="129">
        <f t="shared" si="89"/>
        <v>0</v>
      </c>
      <c r="L56" s="105"/>
      <c r="M56" s="126">
        <f t="shared" ref="M56:M57" si="118">SUM(O56:S56)</f>
        <v>0</v>
      </c>
      <c r="N56" s="126">
        <f t="shared" ref="N56:N57" si="119">IFERROR(M56/L56,0)</f>
        <v>0</v>
      </c>
      <c r="O56" s="130"/>
      <c r="P56" s="130"/>
      <c r="Q56" s="130"/>
      <c r="R56" s="130"/>
      <c r="S56" s="130"/>
      <c r="T56" s="130"/>
      <c r="U56" s="129">
        <f t="shared" si="92"/>
        <v>0</v>
      </c>
      <c r="V56" s="105"/>
      <c r="W56" s="126">
        <f t="shared" ref="W56:W57" si="120">SUM(Y56:AC56)</f>
        <v>0</v>
      </c>
      <c r="X56" s="126">
        <f t="shared" ref="X56:X57" si="121">IFERROR(W56/V56,0)</f>
        <v>0</v>
      </c>
      <c r="Y56" s="130"/>
      <c r="Z56" s="130"/>
      <c r="AA56" s="130"/>
      <c r="AB56" s="130"/>
      <c r="AC56" s="130"/>
      <c r="AD56" s="130"/>
      <c r="AE56" s="129">
        <f t="shared" si="95"/>
        <v>0</v>
      </c>
      <c r="AF56" s="105"/>
      <c r="AG56" s="126">
        <f t="shared" ref="AG56:AG57" si="122">SUM(AI56:AM56)</f>
        <v>0</v>
      </c>
      <c r="AH56" s="126">
        <f t="shared" ref="AH56:AH57" si="123">IFERROR(AG56/AF56,0)</f>
        <v>0</v>
      </c>
      <c r="AI56" s="130"/>
      <c r="AJ56" s="130"/>
      <c r="AK56" s="130"/>
      <c r="AL56" s="130"/>
      <c r="AM56" s="130"/>
      <c r="AN56" s="130"/>
      <c r="AO56" s="129">
        <f t="shared" si="98"/>
        <v>0</v>
      </c>
      <c r="AP56" s="105"/>
      <c r="AQ56" s="126">
        <f t="shared" ref="AQ56:AQ57" si="124">SUM(AS56:AW56)</f>
        <v>0</v>
      </c>
      <c r="AR56" s="126">
        <f t="shared" ref="AR56:AR57" si="125">IFERROR(AQ56/AP56,0)</f>
        <v>0</v>
      </c>
      <c r="AS56" s="130"/>
      <c r="AT56" s="130"/>
      <c r="AU56" s="130"/>
      <c r="AV56" s="130"/>
      <c r="AW56" s="130"/>
      <c r="AX56" s="130"/>
      <c r="AY56" s="129">
        <f t="shared" si="101"/>
        <v>0</v>
      </c>
      <c r="AZ56" s="378">
        <v>129</v>
      </c>
      <c r="BA56" s="126">
        <f t="shared" ref="BA56:BA57" si="126">SUM(BC56:BG56)</f>
        <v>155160.57999999999</v>
      </c>
      <c r="BB56" s="126">
        <f t="shared" ref="BB56:BB57" si="127">IFERROR(BA56/AZ56,0)</f>
        <v>1202.7951937984494</v>
      </c>
      <c r="BC56" s="130"/>
      <c r="BD56" s="130"/>
      <c r="BE56" s="130">
        <v>155160.57999999999</v>
      </c>
      <c r="BF56" s="130"/>
      <c r="BG56" s="130"/>
      <c r="BH56" s="130">
        <v>110820.61</v>
      </c>
      <c r="BI56" s="129">
        <f t="shared" si="104"/>
        <v>0</v>
      </c>
      <c r="BJ56" s="409">
        <v>5</v>
      </c>
      <c r="BK56" s="126">
        <f t="shared" si="105"/>
        <v>585</v>
      </c>
      <c r="BL56" s="126">
        <f t="shared" si="106"/>
        <v>117</v>
      </c>
      <c r="BM56" s="127"/>
      <c r="BN56" s="127"/>
      <c r="BO56" s="127">
        <v>585</v>
      </c>
      <c r="BP56" s="127"/>
      <c r="BQ56" s="127"/>
      <c r="BR56" s="127">
        <v>585</v>
      </c>
      <c r="BS56" s="381">
        <f t="shared" si="107"/>
        <v>0</v>
      </c>
      <c r="BT56" s="415"/>
      <c r="BU56" s="126">
        <f t="shared" si="108"/>
        <v>0</v>
      </c>
      <c r="BV56" s="126">
        <f t="shared" si="109"/>
        <v>0</v>
      </c>
      <c r="BW56" s="127"/>
      <c r="BX56" s="127"/>
      <c r="BY56" s="127"/>
      <c r="BZ56" s="127"/>
      <c r="CA56" s="127"/>
      <c r="CB56" s="127"/>
      <c r="CC56" s="381">
        <f t="shared" si="110"/>
        <v>0</v>
      </c>
    </row>
    <row r="57" spans="1:81" s="104" customFormat="1" ht="15.95" customHeight="1">
      <c r="A57" s="243" t="s">
        <v>179</v>
      </c>
      <c r="B57" s="105"/>
      <c r="C57" s="126">
        <f t="shared" si="116"/>
        <v>0</v>
      </c>
      <c r="D57" s="126">
        <f t="shared" si="117"/>
        <v>0</v>
      </c>
      <c r="E57" s="130"/>
      <c r="F57" s="130"/>
      <c r="G57" s="130"/>
      <c r="H57" s="130"/>
      <c r="I57" s="130"/>
      <c r="J57" s="130"/>
      <c r="K57" s="129">
        <f t="shared" si="89"/>
        <v>0</v>
      </c>
      <c r="L57" s="105"/>
      <c r="M57" s="126">
        <f t="shared" si="118"/>
        <v>0</v>
      </c>
      <c r="N57" s="126">
        <f t="shared" si="119"/>
        <v>0</v>
      </c>
      <c r="O57" s="130"/>
      <c r="P57" s="130"/>
      <c r="Q57" s="130"/>
      <c r="R57" s="130"/>
      <c r="S57" s="130"/>
      <c r="T57" s="130"/>
      <c r="U57" s="129">
        <f t="shared" si="92"/>
        <v>0</v>
      </c>
      <c r="V57" s="105"/>
      <c r="W57" s="126">
        <f t="shared" si="120"/>
        <v>0</v>
      </c>
      <c r="X57" s="126">
        <f t="shared" si="121"/>
        <v>0</v>
      </c>
      <c r="Y57" s="130"/>
      <c r="Z57" s="130"/>
      <c r="AA57" s="130"/>
      <c r="AB57" s="130"/>
      <c r="AC57" s="130"/>
      <c r="AD57" s="130"/>
      <c r="AE57" s="129">
        <f t="shared" si="95"/>
        <v>0</v>
      </c>
      <c r="AF57" s="105"/>
      <c r="AG57" s="126">
        <f t="shared" si="122"/>
        <v>0</v>
      </c>
      <c r="AH57" s="126">
        <f t="shared" si="123"/>
        <v>0</v>
      </c>
      <c r="AI57" s="130"/>
      <c r="AJ57" s="130"/>
      <c r="AK57" s="130"/>
      <c r="AL57" s="130"/>
      <c r="AM57" s="130"/>
      <c r="AN57" s="130"/>
      <c r="AO57" s="129">
        <f t="shared" si="98"/>
        <v>0</v>
      </c>
      <c r="AP57" s="105"/>
      <c r="AQ57" s="126">
        <f t="shared" si="124"/>
        <v>0</v>
      </c>
      <c r="AR57" s="126">
        <f t="shared" si="125"/>
        <v>0</v>
      </c>
      <c r="AS57" s="130"/>
      <c r="AT57" s="130"/>
      <c r="AU57" s="130"/>
      <c r="AV57" s="130"/>
      <c r="AW57" s="130"/>
      <c r="AX57" s="130"/>
      <c r="AY57" s="129">
        <f t="shared" si="101"/>
        <v>0</v>
      </c>
      <c r="AZ57" s="378"/>
      <c r="BA57" s="126">
        <f t="shared" si="126"/>
        <v>0</v>
      </c>
      <c r="BB57" s="126">
        <f t="shared" si="127"/>
        <v>0</v>
      </c>
      <c r="BC57" s="130"/>
      <c r="BD57" s="130"/>
      <c r="BE57" s="130"/>
      <c r="BF57" s="130"/>
      <c r="BG57" s="130"/>
      <c r="BH57" s="130"/>
      <c r="BI57" s="129">
        <f t="shared" si="104"/>
        <v>0</v>
      </c>
      <c r="BJ57" s="409">
        <v>16</v>
      </c>
      <c r="BK57" s="126">
        <f t="shared" si="105"/>
        <v>1933</v>
      </c>
      <c r="BL57" s="126">
        <f t="shared" si="106"/>
        <v>120.8125</v>
      </c>
      <c r="BM57" s="127">
        <v>1933</v>
      </c>
      <c r="BN57" s="127"/>
      <c r="BO57" s="127"/>
      <c r="BP57" s="127"/>
      <c r="BQ57" s="127"/>
      <c r="BR57" s="127">
        <v>1933</v>
      </c>
      <c r="BS57" s="381">
        <f t="shared" si="107"/>
        <v>1933</v>
      </c>
      <c r="BT57" s="415">
        <v>132</v>
      </c>
      <c r="BU57" s="126">
        <f t="shared" si="108"/>
        <v>56400.32</v>
      </c>
      <c r="BV57" s="126">
        <f t="shared" si="109"/>
        <v>427.27515151515149</v>
      </c>
      <c r="BW57" s="127">
        <v>56400.32</v>
      </c>
      <c r="BX57" s="127"/>
      <c r="BY57" s="127"/>
      <c r="BZ57" s="127"/>
      <c r="CA57" s="127"/>
      <c r="CB57" s="127">
        <v>56400.32</v>
      </c>
      <c r="CC57" s="381">
        <f t="shared" si="110"/>
        <v>56400.32</v>
      </c>
    </row>
    <row r="58" spans="1:81" s="104" customFormat="1" ht="15.95" customHeight="1">
      <c r="A58" s="412"/>
      <c r="B58" s="105"/>
      <c r="C58" s="126">
        <f t="shared" ref="C58:C59" si="128">SUM(E58:I58)</f>
        <v>0</v>
      </c>
      <c r="D58" s="126">
        <f t="shared" si="113"/>
        <v>0</v>
      </c>
      <c r="E58" s="130"/>
      <c r="F58" s="130"/>
      <c r="G58" s="130"/>
      <c r="H58" s="130"/>
      <c r="I58" s="130"/>
      <c r="J58" s="130"/>
      <c r="K58" s="129">
        <f t="shared" si="89"/>
        <v>0</v>
      </c>
      <c r="L58" s="105"/>
      <c r="M58" s="126">
        <f t="shared" si="114"/>
        <v>0</v>
      </c>
      <c r="N58" s="126">
        <f t="shared" si="115"/>
        <v>0</v>
      </c>
      <c r="O58" s="130"/>
      <c r="P58" s="130"/>
      <c r="Q58" s="130"/>
      <c r="R58" s="130"/>
      <c r="S58" s="130"/>
      <c r="T58" s="130"/>
      <c r="U58" s="129">
        <f t="shared" si="92"/>
        <v>0</v>
      </c>
      <c r="V58" s="105"/>
      <c r="W58" s="126">
        <f t="shared" si="93"/>
        <v>0</v>
      </c>
      <c r="X58" s="126">
        <f t="shared" si="94"/>
        <v>0</v>
      </c>
      <c r="Y58" s="130"/>
      <c r="Z58" s="130"/>
      <c r="AA58" s="130"/>
      <c r="AB58" s="130"/>
      <c r="AC58" s="130"/>
      <c r="AD58" s="130"/>
      <c r="AE58" s="129">
        <f t="shared" si="95"/>
        <v>0</v>
      </c>
      <c r="AF58" s="105"/>
      <c r="AG58" s="126">
        <f t="shared" si="96"/>
        <v>0</v>
      </c>
      <c r="AH58" s="126">
        <f t="shared" si="97"/>
        <v>0</v>
      </c>
      <c r="AI58" s="130"/>
      <c r="AJ58" s="130"/>
      <c r="AK58" s="130"/>
      <c r="AL58" s="130"/>
      <c r="AM58" s="130"/>
      <c r="AN58" s="130"/>
      <c r="AO58" s="129">
        <f t="shared" si="98"/>
        <v>0</v>
      </c>
      <c r="AP58" s="105"/>
      <c r="AQ58" s="126">
        <f t="shared" si="99"/>
        <v>0</v>
      </c>
      <c r="AR58" s="126">
        <f t="shared" si="100"/>
        <v>0</v>
      </c>
      <c r="AS58" s="130"/>
      <c r="AT58" s="130"/>
      <c r="AU58" s="130"/>
      <c r="AV58" s="130"/>
      <c r="AW58" s="130"/>
      <c r="AX58" s="130"/>
      <c r="AY58" s="129">
        <f t="shared" si="101"/>
        <v>0</v>
      </c>
      <c r="AZ58" s="378"/>
      <c r="BA58" s="126">
        <f t="shared" si="102"/>
        <v>0</v>
      </c>
      <c r="BB58" s="126">
        <f t="shared" si="103"/>
        <v>0</v>
      </c>
      <c r="BC58" s="130"/>
      <c r="BD58" s="130"/>
      <c r="BE58" s="130"/>
      <c r="BF58" s="130"/>
      <c r="BG58" s="130"/>
      <c r="BH58" s="130"/>
      <c r="BI58" s="129">
        <f t="shared" si="104"/>
        <v>0</v>
      </c>
      <c r="BJ58" s="409"/>
      <c r="BK58" s="126">
        <f t="shared" si="105"/>
        <v>0</v>
      </c>
      <c r="BL58" s="126">
        <f t="shared" si="106"/>
        <v>0</v>
      </c>
      <c r="BM58" s="127"/>
      <c r="BN58" s="127"/>
      <c r="BO58" s="127"/>
      <c r="BP58" s="127"/>
      <c r="BQ58" s="127"/>
      <c r="BR58" s="127"/>
      <c r="BS58" s="381">
        <f t="shared" si="107"/>
        <v>0</v>
      </c>
      <c r="BT58" s="415"/>
      <c r="BU58" s="126">
        <f t="shared" si="108"/>
        <v>0</v>
      </c>
      <c r="BV58" s="126">
        <f t="shared" si="109"/>
        <v>0</v>
      </c>
      <c r="BW58" s="127"/>
      <c r="BX58" s="127"/>
      <c r="BY58" s="127"/>
      <c r="BZ58" s="127"/>
      <c r="CA58" s="127"/>
      <c r="CB58" s="127"/>
      <c r="CC58" s="381">
        <f t="shared" si="110"/>
        <v>0</v>
      </c>
    </row>
    <row r="59" spans="1:81" s="104" customFormat="1" ht="15.95" customHeight="1">
      <c r="A59" s="412"/>
      <c r="B59" s="105"/>
      <c r="C59" s="126">
        <f t="shared" si="128"/>
        <v>0</v>
      </c>
      <c r="D59" s="126">
        <f t="shared" si="113"/>
        <v>0</v>
      </c>
      <c r="E59" s="130"/>
      <c r="F59" s="130"/>
      <c r="G59" s="130"/>
      <c r="H59" s="130"/>
      <c r="I59" s="130"/>
      <c r="J59" s="130"/>
      <c r="K59" s="129">
        <f t="shared" si="89"/>
        <v>0</v>
      </c>
      <c r="L59" s="105"/>
      <c r="M59" s="126">
        <f t="shared" si="114"/>
        <v>0</v>
      </c>
      <c r="N59" s="126">
        <f t="shared" si="115"/>
        <v>0</v>
      </c>
      <c r="O59" s="130"/>
      <c r="P59" s="130"/>
      <c r="Q59" s="130"/>
      <c r="R59" s="130"/>
      <c r="S59" s="130"/>
      <c r="T59" s="130"/>
      <c r="U59" s="129">
        <f t="shared" si="92"/>
        <v>0</v>
      </c>
      <c r="V59" s="105"/>
      <c r="W59" s="126">
        <f t="shared" si="93"/>
        <v>0</v>
      </c>
      <c r="X59" s="126">
        <f t="shared" si="94"/>
        <v>0</v>
      </c>
      <c r="Y59" s="130"/>
      <c r="Z59" s="130"/>
      <c r="AA59" s="130"/>
      <c r="AB59" s="130"/>
      <c r="AC59" s="130"/>
      <c r="AD59" s="130"/>
      <c r="AE59" s="129">
        <f t="shared" si="95"/>
        <v>0</v>
      </c>
      <c r="AF59" s="105"/>
      <c r="AG59" s="126">
        <f t="shared" si="96"/>
        <v>0</v>
      </c>
      <c r="AH59" s="126">
        <f t="shared" si="97"/>
        <v>0</v>
      </c>
      <c r="AI59" s="130"/>
      <c r="AJ59" s="130"/>
      <c r="AK59" s="130"/>
      <c r="AL59" s="130"/>
      <c r="AM59" s="130"/>
      <c r="AN59" s="130"/>
      <c r="AO59" s="129">
        <f t="shared" si="98"/>
        <v>0</v>
      </c>
      <c r="AP59" s="105"/>
      <c r="AQ59" s="126">
        <f t="shared" si="99"/>
        <v>0</v>
      </c>
      <c r="AR59" s="126">
        <f t="shared" si="100"/>
        <v>0</v>
      </c>
      <c r="AS59" s="130"/>
      <c r="AT59" s="130"/>
      <c r="AU59" s="130"/>
      <c r="AV59" s="130"/>
      <c r="AW59" s="130"/>
      <c r="AX59" s="130"/>
      <c r="AY59" s="129">
        <f t="shared" si="101"/>
        <v>0</v>
      </c>
      <c r="AZ59" s="378"/>
      <c r="BA59" s="126">
        <f t="shared" si="102"/>
        <v>0</v>
      </c>
      <c r="BB59" s="126">
        <f t="shared" si="103"/>
        <v>0</v>
      </c>
      <c r="BC59" s="130"/>
      <c r="BD59" s="130"/>
      <c r="BE59" s="130"/>
      <c r="BF59" s="130"/>
      <c r="BG59" s="130"/>
      <c r="BH59" s="130"/>
      <c r="BI59" s="129">
        <f t="shared" si="104"/>
        <v>0</v>
      </c>
      <c r="BJ59" s="409"/>
      <c r="BK59" s="126">
        <f t="shared" si="105"/>
        <v>0</v>
      </c>
      <c r="BL59" s="126">
        <f t="shared" si="106"/>
        <v>0</v>
      </c>
      <c r="BM59" s="127"/>
      <c r="BN59" s="127"/>
      <c r="BO59" s="127"/>
      <c r="BP59" s="127"/>
      <c r="BQ59" s="127"/>
      <c r="BR59" s="127"/>
      <c r="BS59" s="381">
        <f t="shared" si="107"/>
        <v>0</v>
      </c>
      <c r="BT59" s="415"/>
      <c r="BU59" s="126">
        <f t="shared" si="108"/>
        <v>0</v>
      </c>
      <c r="BV59" s="126">
        <f t="shared" si="109"/>
        <v>0</v>
      </c>
      <c r="BW59" s="127"/>
      <c r="BX59" s="127"/>
      <c r="BY59" s="127"/>
      <c r="BZ59" s="127"/>
      <c r="CA59" s="127"/>
      <c r="CB59" s="127"/>
      <c r="CC59" s="381">
        <f t="shared" si="110"/>
        <v>0</v>
      </c>
    </row>
    <row r="60" spans="1:81" s="104" customFormat="1" ht="15.95" customHeight="1">
      <c r="A60" s="412"/>
      <c r="B60" s="105"/>
      <c r="C60" s="126">
        <f t="shared" si="112"/>
        <v>0</v>
      </c>
      <c r="D60" s="126">
        <f t="shared" si="113"/>
        <v>0</v>
      </c>
      <c r="E60" s="130"/>
      <c r="F60" s="130"/>
      <c r="G60" s="130"/>
      <c r="H60" s="130"/>
      <c r="I60" s="130"/>
      <c r="J60" s="130"/>
      <c r="K60" s="129">
        <f t="shared" si="89"/>
        <v>0</v>
      </c>
      <c r="L60" s="105"/>
      <c r="M60" s="126">
        <f t="shared" si="114"/>
        <v>0</v>
      </c>
      <c r="N60" s="126">
        <f t="shared" si="115"/>
        <v>0</v>
      </c>
      <c r="O60" s="130"/>
      <c r="P60" s="130"/>
      <c r="Q60" s="130"/>
      <c r="R60" s="130"/>
      <c r="S60" s="130"/>
      <c r="T60" s="130"/>
      <c r="U60" s="129">
        <f t="shared" si="92"/>
        <v>0</v>
      </c>
      <c r="V60" s="105"/>
      <c r="W60" s="126">
        <f t="shared" si="93"/>
        <v>0</v>
      </c>
      <c r="X60" s="126">
        <f t="shared" si="94"/>
        <v>0</v>
      </c>
      <c r="Y60" s="130"/>
      <c r="Z60" s="130"/>
      <c r="AA60" s="130"/>
      <c r="AB60" s="130"/>
      <c r="AC60" s="130"/>
      <c r="AD60" s="130"/>
      <c r="AE60" s="129">
        <f t="shared" si="95"/>
        <v>0</v>
      </c>
      <c r="AF60" s="105"/>
      <c r="AG60" s="126">
        <f t="shared" si="96"/>
        <v>0</v>
      </c>
      <c r="AH60" s="126">
        <f t="shared" si="97"/>
        <v>0</v>
      </c>
      <c r="AI60" s="130"/>
      <c r="AJ60" s="130"/>
      <c r="AK60" s="130"/>
      <c r="AL60" s="130"/>
      <c r="AM60" s="130"/>
      <c r="AN60" s="130"/>
      <c r="AO60" s="129">
        <f t="shared" si="98"/>
        <v>0</v>
      </c>
      <c r="AP60" s="105"/>
      <c r="AQ60" s="126">
        <f t="shared" si="99"/>
        <v>0</v>
      </c>
      <c r="AR60" s="126">
        <f t="shared" si="100"/>
        <v>0</v>
      </c>
      <c r="AS60" s="130"/>
      <c r="AT60" s="130"/>
      <c r="AU60" s="130"/>
      <c r="AV60" s="130"/>
      <c r="AW60" s="130"/>
      <c r="AX60" s="130"/>
      <c r="AY60" s="129">
        <f t="shared" si="101"/>
        <v>0</v>
      </c>
      <c r="AZ60" s="378"/>
      <c r="BA60" s="126">
        <f t="shared" si="102"/>
        <v>0</v>
      </c>
      <c r="BB60" s="126">
        <f t="shared" si="103"/>
        <v>0</v>
      </c>
      <c r="BC60" s="130"/>
      <c r="BD60" s="130"/>
      <c r="BE60" s="130"/>
      <c r="BF60" s="130"/>
      <c r="BG60" s="130"/>
      <c r="BH60" s="130"/>
      <c r="BI60" s="129">
        <f t="shared" si="104"/>
        <v>0</v>
      </c>
      <c r="BJ60" s="409"/>
      <c r="BK60" s="126">
        <f t="shared" si="105"/>
        <v>0</v>
      </c>
      <c r="BL60" s="126">
        <f t="shared" si="106"/>
        <v>0</v>
      </c>
      <c r="BM60" s="127"/>
      <c r="BN60" s="127"/>
      <c r="BO60" s="127"/>
      <c r="BP60" s="127"/>
      <c r="BQ60" s="127"/>
      <c r="BR60" s="127"/>
      <c r="BS60" s="381">
        <f t="shared" si="107"/>
        <v>0</v>
      </c>
      <c r="BT60" s="415"/>
      <c r="BU60" s="126">
        <f t="shared" si="108"/>
        <v>0</v>
      </c>
      <c r="BV60" s="126">
        <f t="shared" si="109"/>
        <v>0</v>
      </c>
      <c r="BW60" s="127"/>
      <c r="BX60" s="127"/>
      <c r="BY60" s="127"/>
      <c r="BZ60" s="127"/>
      <c r="CA60" s="127"/>
      <c r="CB60" s="127"/>
      <c r="CC60" s="381">
        <f t="shared" si="110"/>
        <v>0</v>
      </c>
    </row>
    <row r="61" spans="1:81" ht="15.95" customHeight="1">
      <c r="A61" s="356" t="s">
        <v>109</v>
      </c>
      <c r="B61" s="105"/>
      <c r="C61" s="126"/>
      <c r="D61" s="126"/>
      <c r="E61" s="130"/>
      <c r="F61" s="130"/>
      <c r="G61" s="130"/>
      <c r="H61" s="130"/>
      <c r="I61" s="130"/>
      <c r="J61" s="130"/>
      <c r="K61" s="129"/>
      <c r="L61" s="96"/>
      <c r="M61" s="124"/>
      <c r="N61" s="126"/>
      <c r="O61" s="130"/>
      <c r="P61" s="130"/>
      <c r="Q61" s="130"/>
      <c r="R61" s="130"/>
      <c r="S61" s="130"/>
      <c r="T61" s="130"/>
      <c r="U61" s="129"/>
      <c r="V61" s="105"/>
      <c r="W61" s="124"/>
      <c r="X61" s="126"/>
      <c r="Y61" s="130"/>
      <c r="Z61" s="130"/>
      <c r="AA61" s="130"/>
      <c r="AB61" s="130"/>
      <c r="AC61" s="130"/>
      <c r="AD61" s="130"/>
      <c r="AE61" s="129"/>
      <c r="AF61" s="105"/>
      <c r="AG61" s="124"/>
      <c r="AH61" s="126"/>
      <c r="AI61" s="130"/>
      <c r="AJ61" s="130"/>
      <c r="AK61" s="130"/>
      <c r="AL61" s="130"/>
      <c r="AM61" s="130"/>
      <c r="AN61" s="130"/>
      <c r="AO61" s="129"/>
      <c r="AP61" s="105"/>
      <c r="AQ61" s="124"/>
      <c r="AR61" s="126"/>
      <c r="AS61" s="130"/>
      <c r="AT61" s="130"/>
      <c r="AU61" s="130"/>
      <c r="AV61" s="130"/>
      <c r="AW61" s="130"/>
      <c r="AX61" s="130"/>
      <c r="AY61" s="129"/>
      <c r="AZ61" s="378"/>
      <c r="BA61" s="124"/>
      <c r="BB61" s="126"/>
      <c r="BC61" s="130"/>
      <c r="BD61" s="130"/>
      <c r="BE61" s="130"/>
      <c r="BF61" s="130"/>
      <c r="BG61" s="130"/>
      <c r="BH61" s="130"/>
      <c r="BI61" s="129"/>
      <c r="BJ61" s="378"/>
      <c r="BK61" s="124"/>
      <c r="BL61" s="126"/>
      <c r="BM61" s="130"/>
      <c r="BN61" s="130"/>
      <c r="BO61" s="130"/>
      <c r="BP61" s="130"/>
      <c r="BQ61" s="130"/>
      <c r="BR61" s="130"/>
      <c r="BS61" s="129"/>
      <c r="BT61" s="193"/>
      <c r="BU61" s="124"/>
      <c r="BV61" s="126"/>
      <c r="BW61" s="130"/>
      <c r="BX61" s="130"/>
      <c r="BY61" s="130"/>
      <c r="BZ61" s="130"/>
      <c r="CA61" s="130"/>
      <c r="CB61" s="130"/>
      <c r="CC61" s="129"/>
    </row>
    <row r="62" spans="1:81" s="104" customFormat="1" ht="15.95" customHeight="1">
      <c r="A62" s="102" t="s">
        <v>44</v>
      </c>
      <c r="B62" s="103">
        <f>SUM(B$47:B61)</f>
        <v>1398</v>
      </c>
      <c r="C62" s="126">
        <f>SUM(C$47:C61)</f>
        <v>590157</v>
      </c>
      <c r="D62" s="126">
        <f>IFERROR(C62/B62,0)</f>
        <v>422.14377682403432</v>
      </c>
      <c r="E62" s="128">
        <f>SUM(E$47:E61)</f>
        <v>476120</v>
      </c>
      <c r="F62" s="128">
        <f>SUM(F$47:F61)</f>
        <v>0</v>
      </c>
      <c r="G62" s="128">
        <f>SUM(G$47:G61)</f>
        <v>26278</v>
      </c>
      <c r="H62" s="128">
        <f>SUM(H$47:H61)</f>
        <v>63154</v>
      </c>
      <c r="I62" s="128">
        <f>SUM(I$47:I61)</f>
        <v>24605</v>
      </c>
      <c r="J62" s="128">
        <f>SUM(J$47:J61)</f>
        <v>576103</v>
      </c>
      <c r="K62" s="129">
        <f>SUM(K$47:K61)</f>
        <v>465058</v>
      </c>
      <c r="L62" s="103">
        <f>SUM(L$47:L61)</f>
        <v>2526</v>
      </c>
      <c r="M62" s="126">
        <f>SUM(M$47:M61)</f>
        <v>658058.63</v>
      </c>
      <c r="N62" s="126">
        <f>IFERROR(M62/L62,0)</f>
        <v>260.5141053048298</v>
      </c>
      <c r="O62" s="128">
        <f>SUM(O$47:O61)</f>
        <v>510728.13</v>
      </c>
      <c r="P62" s="128">
        <f>SUM(P$47:P61)</f>
        <v>0</v>
      </c>
      <c r="Q62" s="128">
        <f>SUM(Q$47:Q61)</f>
        <v>38083</v>
      </c>
      <c r="R62" s="128">
        <f>SUM(R$47:R61)</f>
        <v>87144</v>
      </c>
      <c r="S62" s="128">
        <f>SUM(S$47:S61)</f>
        <v>22103.5</v>
      </c>
      <c r="T62" s="128">
        <f>SUM(T$47:T61)</f>
        <v>655872.63</v>
      </c>
      <c r="U62" s="129">
        <f>SUM(U$47:U61)</f>
        <v>510728.13</v>
      </c>
      <c r="V62" s="103">
        <f>SUM(V$47:V61)</f>
        <v>2613</v>
      </c>
      <c r="W62" s="126">
        <f>SUM(W$47:W61)</f>
        <v>1338325</v>
      </c>
      <c r="X62" s="126">
        <f>IFERROR(W62/V62,0)</f>
        <v>512.17948717948718</v>
      </c>
      <c r="Y62" s="128">
        <f>SUM(Y$47:Y61)</f>
        <v>1209211</v>
      </c>
      <c r="Z62" s="128">
        <f>SUM(Z$47:Z61)</f>
        <v>0</v>
      </c>
      <c r="AA62" s="128">
        <f>SUM(AA$47:AA61)</f>
        <v>31338</v>
      </c>
      <c r="AB62" s="128">
        <f>SUM(AB$47:AB61)</f>
        <v>67532</v>
      </c>
      <c r="AC62" s="128">
        <f>SUM(AC$47:AC61)</f>
        <v>30244</v>
      </c>
      <c r="AD62" s="128">
        <f>SUM(AD$47:AD61)</f>
        <v>1328808</v>
      </c>
      <c r="AE62" s="129">
        <f>SUM(AE$47:AE61)</f>
        <v>1302394</v>
      </c>
      <c r="AF62" s="103">
        <f>SUM(AF$47:AF61)</f>
        <v>2865</v>
      </c>
      <c r="AG62" s="126">
        <f>SUM(AG$47:AG61)</f>
        <v>1261045</v>
      </c>
      <c r="AH62" s="126">
        <f>IFERROR(AG62/AF62,0)</f>
        <v>440.15532286212914</v>
      </c>
      <c r="AI62" s="128">
        <f>SUM(AI$47:AI61)</f>
        <v>1158171</v>
      </c>
      <c r="AJ62" s="128">
        <f>SUM(AJ$47:AJ61)</f>
        <v>0</v>
      </c>
      <c r="AK62" s="128">
        <f>SUM(AK$47:AK61)</f>
        <v>16513</v>
      </c>
      <c r="AL62" s="128">
        <f>SUM(AL$47:AL61)</f>
        <v>50416</v>
      </c>
      <c r="AM62" s="128">
        <f>SUM(AM$47:AM61)</f>
        <v>35945</v>
      </c>
      <c r="AN62" s="128">
        <f>SUM(AN$47:AN61)</f>
        <v>1256912</v>
      </c>
      <c r="AO62" s="129">
        <f>SUM(AO$47:AO61)</f>
        <v>1158171</v>
      </c>
      <c r="AP62" s="103">
        <f>SUM(AP$47:AP61)</f>
        <v>3425</v>
      </c>
      <c r="AQ62" s="126">
        <f>SUM(AQ$47:AQ61)</f>
        <v>1284208.83</v>
      </c>
      <c r="AR62" s="126">
        <f>IFERROR(AQ62/AP62,0)</f>
        <v>374.95148321167886</v>
      </c>
      <c r="AS62" s="128">
        <f>SUM(AS$47:AS61)</f>
        <v>1193339.99</v>
      </c>
      <c r="AT62" s="128">
        <f>SUM(AT$47:AT61)</f>
        <v>0</v>
      </c>
      <c r="AU62" s="128">
        <f>SUM(AU$47:AU61)</f>
        <v>17534.84</v>
      </c>
      <c r="AV62" s="128">
        <f>SUM(AV$47:AV61)</f>
        <v>41030</v>
      </c>
      <c r="AW62" s="128">
        <f>SUM(AW$47:AW61)</f>
        <v>32304</v>
      </c>
      <c r="AX62" s="128">
        <f>SUM(AX$47:AX61)</f>
        <v>1283063.24</v>
      </c>
      <c r="AY62" s="129">
        <f>SUM(AY$47:AY61)</f>
        <v>1193339.99</v>
      </c>
      <c r="AZ62" s="379">
        <f>SUM(AZ$47:AZ61)</f>
        <v>3389</v>
      </c>
      <c r="BA62" s="126">
        <f>SUM(BA$47:BA61)</f>
        <v>1685851.5</v>
      </c>
      <c r="BB62" s="126">
        <f>IFERROR(BA62/AZ62,0)</f>
        <v>497.44806727648273</v>
      </c>
      <c r="BC62" s="128">
        <f>SUM(BC$47:BC61)</f>
        <v>1453166</v>
      </c>
      <c r="BD62" s="128">
        <f>SUM(BD$47:BD61)</f>
        <v>0</v>
      </c>
      <c r="BE62" s="128">
        <f>SUM(BE$47:BE61)</f>
        <v>167808.58</v>
      </c>
      <c r="BF62" s="128">
        <f>SUM(BF$47:BF61)</f>
        <v>33517.67</v>
      </c>
      <c r="BG62" s="128">
        <f>SUM(BG$47:BG61)</f>
        <v>31359.25</v>
      </c>
      <c r="BH62" s="128">
        <f>SUM(BH$47:BH61)</f>
        <v>1637743.03</v>
      </c>
      <c r="BI62" s="129">
        <f>SUM(BI$47:BI61)</f>
        <v>1450364</v>
      </c>
      <c r="BJ62" s="379">
        <f>SUM(BJ$47:BJ61)</f>
        <v>3460</v>
      </c>
      <c r="BK62" s="126">
        <f>SUM(BK$47:BK61)</f>
        <v>1447172.5</v>
      </c>
      <c r="BL62" s="126">
        <f>IFERROR(BK62/BJ62,0)</f>
        <v>418.2579479768786</v>
      </c>
      <c r="BM62" s="128">
        <f>SUM(BM$47:BM61)</f>
        <v>1379740.5</v>
      </c>
      <c r="BN62" s="128">
        <f>SUM(BN$47:BN61)</f>
        <v>0</v>
      </c>
      <c r="BO62" s="128">
        <f>SUM(BO$47:BO61)</f>
        <v>15579</v>
      </c>
      <c r="BP62" s="128">
        <f>SUM(BP$47:BP61)</f>
        <v>37945</v>
      </c>
      <c r="BQ62" s="128">
        <f>SUM(BQ$47:BQ61)</f>
        <v>13908</v>
      </c>
      <c r="BR62" s="128">
        <f>SUM(BR$47:BR61)</f>
        <v>1439733</v>
      </c>
      <c r="BS62" s="129">
        <f>SUM(BS$47:BS61)</f>
        <v>1374931.5</v>
      </c>
      <c r="BT62" s="396">
        <f>SUM(BT$47:BT61)</f>
        <v>5097</v>
      </c>
      <c r="BU62" s="126">
        <f>SUM(BU$47:BU61)</f>
        <v>2230978.5399999996</v>
      </c>
      <c r="BV62" s="126">
        <f>IFERROR(BU62/BT62,0)</f>
        <v>437.70424563468697</v>
      </c>
      <c r="BW62" s="128">
        <f>SUM(BW$47:BW61)</f>
        <v>2142836.7199999997</v>
      </c>
      <c r="BX62" s="128">
        <f>SUM(BX$47:BX61)</f>
        <v>0</v>
      </c>
      <c r="BY62" s="128">
        <f>SUM(BY$47:BY61)</f>
        <v>13566</v>
      </c>
      <c r="BZ62" s="128">
        <f>SUM(BZ$47:BZ61)</f>
        <v>52144</v>
      </c>
      <c r="CA62" s="128">
        <f>SUM(CA$47:CA61)</f>
        <v>22431.82</v>
      </c>
      <c r="CB62" s="128">
        <f>SUM(CB$47:CB61)</f>
        <v>2223727.5399999996</v>
      </c>
      <c r="CC62" s="129">
        <f>SUM(CC$47:CC61)</f>
        <v>2137703.7199999997</v>
      </c>
    </row>
    <row r="63" spans="1:81" s="104" customFormat="1" ht="15.95" customHeight="1">
      <c r="A63" s="100"/>
      <c r="B63" s="105"/>
      <c r="C63" s="126"/>
      <c r="D63" s="126"/>
      <c r="E63" s="130"/>
      <c r="F63" s="130"/>
      <c r="G63" s="130"/>
      <c r="H63" s="130"/>
      <c r="I63" s="130"/>
      <c r="J63" s="130"/>
      <c r="K63" s="129"/>
      <c r="L63" s="105"/>
      <c r="M63" s="126"/>
      <c r="N63" s="126"/>
      <c r="O63" s="130"/>
      <c r="P63" s="130"/>
      <c r="Q63" s="130"/>
      <c r="R63" s="130"/>
      <c r="S63" s="130"/>
      <c r="T63" s="130"/>
      <c r="U63" s="129"/>
      <c r="V63" s="105"/>
      <c r="W63" s="126"/>
      <c r="X63" s="126"/>
      <c r="Y63" s="130"/>
      <c r="Z63" s="130"/>
      <c r="AA63" s="130"/>
      <c r="AB63" s="130"/>
      <c r="AC63" s="130"/>
      <c r="AD63" s="130"/>
      <c r="AE63" s="129"/>
      <c r="AF63" s="105"/>
      <c r="AG63" s="126"/>
      <c r="AH63" s="126"/>
      <c r="AI63" s="130"/>
      <c r="AJ63" s="130"/>
      <c r="AK63" s="130"/>
      <c r="AL63" s="130"/>
      <c r="AM63" s="130"/>
      <c r="AN63" s="130"/>
      <c r="AO63" s="129"/>
      <c r="AP63" s="105"/>
      <c r="AQ63" s="126"/>
      <c r="AR63" s="126"/>
      <c r="AS63" s="130"/>
      <c r="AT63" s="130"/>
      <c r="AU63" s="130"/>
      <c r="AV63" s="130"/>
      <c r="AW63" s="130"/>
      <c r="AX63" s="130"/>
      <c r="AY63" s="129"/>
      <c r="AZ63" s="378"/>
      <c r="BA63" s="126"/>
      <c r="BB63" s="126"/>
      <c r="BC63" s="130"/>
      <c r="BD63" s="130"/>
      <c r="BE63" s="130"/>
      <c r="BF63" s="130"/>
      <c r="BG63" s="130"/>
      <c r="BH63" s="130"/>
      <c r="BI63" s="129"/>
      <c r="BJ63" s="378"/>
      <c r="BK63" s="126"/>
      <c r="BL63" s="126"/>
      <c r="BM63" s="130"/>
      <c r="BN63" s="130"/>
      <c r="BO63" s="130"/>
      <c r="BP63" s="130"/>
      <c r="BQ63" s="130"/>
      <c r="BR63" s="130"/>
      <c r="BS63" s="129"/>
      <c r="BT63" s="193"/>
      <c r="BU63" s="126"/>
      <c r="BV63" s="126"/>
      <c r="BW63" s="130"/>
      <c r="BX63" s="130"/>
      <c r="BY63" s="130"/>
      <c r="BZ63" s="130"/>
      <c r="CA63" s="130"/>
      <c r="CB63" s="130"/>
      <c r="CC63" s="129"/>
    </row>
    <row r="64" spans="1:81" s="104" customFormat="1" ht="15.95" customHeight="1">
      <c r="A64" s="102" t="s">
        <v>45</v>
      </c>
      <c r="B64" s="103">
        <f>SUM(B34+B45+B62)</f>
        <v>13618</v>
      </c>
      <c r="C64" s="126">
        <f>SUM(C34+C45+C62)</f>
        <v>23712200</v>
      </c>
      <c r="D64" s="126">
        <f>IFERROR(C64/B64,0)</f>
        <v>1741.2395359083566</v>
      </c>
      <c r="E64" s="128">
        <f t="shared" ref="E64:M64" si="129">SUM(E34+E45+E62)</f>
        <v>1332616</v>
      </c>
      <c r="F64" s="128">
        <f t="shared" si="129"/>
        <v>0</v>
      </c>
      <c r="G64" s="128">
        <f t="shared" si="129"/>
        <v>1129324</v>
      </c>
      <c r="H64" s="128">
        <f t="shared" si="129"/>
        <v>19669991</v>
      </c>
      <c r="I64" s="128">
        <f t="shared" si="129"/>
        <v>1580269</v>
      </c>
      <c r="J64" s="128">
        <f t="shared" si="129"/>
        <v>22537299</v>
      </c>
      <c r="K64" s="129">
        <f t="shared" si="129"/>
        <v>1321554</v>
      </c>
      <c r="L64" s="103">
        <f t="shared" si="129"/>
        <v>13778</v>
      </c>
      <c r="M64" s="126">
        <f t="shared" si="129"/>
        <v>22682025.429999996</v>
      </c>
      <c r="N64" s="126">
        <f>IFERROR(M64/L64,0)</f>
        <v>1646.2494868631147</v>
      </c>
      <c r="O64" s="128">
        <f t="shared" ref="O64:W64" si="130">SUM(O34+O45+O62)</f>
        <v>1542284.24</v>
      </c>
      <c r="P64" s="128">
        <f t="shared" si="130"/>
        <v>687723</v>
      </c>
      <c r="Q64" s="128">
        <f t="shared" si="130"/>
        <v>1015237.75</v>
      </c>
      <c r="R64" s="128">
        <f t="shared" si="130"/>
        <v>18247288.509999998</v>
      </c>
      <c r="S64" s="128">
        <f t="shared" si="130"/>
        <v>1189491.93</v>
      </c>
      <c r="T64" s="128">
        <f t="shared" si="130"/>
        <v>21043751.889999997</v>
      </c>
      <c r="U64" s="129">
        <f t="shared" si="130"/>
        <v>1540321.49</v>
      </c>
      <c r="V64" s="103">
        <f t="shared" si="130"/>
        <v>13603</v>
      </c>
      <c r="W64" s="126">
        <f t="shared" si="130"/>
        <v>22666634.489999998</v>
      </c>
      <c r="X64" s="126">
        <f>IFERROR(W64/V64,0)</f>
        <v>1666.2967352789824</v>
      </c>
      <c r="Y64" s="128">
        <f t="shared" ref="Y64:AG64" si="131">SUM(Y34+Y45+Y62)</f>
        <v>2263570.4900000002</v>
      </c>
      <c r="Z64" s="128">
        <f t="shared" si="131"/>
        <v>765780</v>
      </c>
      <c r="AA64" s="128">
        <f t="shared" si="131"/>
        <v>793591</v>
      </c>
      <c r="AB64" s="128">
        <f t="shared" si="131"/>
        <v>17655344</v>
      </c>
      <c r="AC64" s="128">
        <f t="shared" si="131"/>
        <v>1188349</v>
      </c>
      <c r="AD64" s="128">
        <f t="shared" si="131"/>
        <v>21561289</v>
      </c>
      <c r="AE64" s="129">
        <f t="shared" si="131"/>
        <v>2351109.4900000002</v>
      </c>
      <c r="AF64" s="103">
        <f t="shared" si="131"/>
        <v>13492</v>
      </c>
      <c r="AG64" s="126">
        <f t="shared" si="131"/>
        <v>20669637</v>
      </c>
      <c r="AH64" s="126">
        <f>IFERROR(AG64/AF64,0)</f>
        <v>1531.9920693744441</v>
      </c>
      <c r="AI64" s="128">
        <f t="shared" ref="AI64:AQ64" si="132">SUM(AI34+AI45+AI62)</f>
        <v>2320391</v>
      </c>
      <c r="AJ64" s="128">
        <f t="shared" si="132"/>
        <v>855425</v>
      </c>
      <c r="AK64" s="128">
        <f t="shared" si="132"/>
        <v>58073</v>
      </c>
      <c r="AL64" s="128">
        <f t="shared" si="132"/>
        <v>16249709</v>
      </c>
      <c r="AM64" s="128">
        <f t="shared" si="132"/>
        <v>1186039</v>
      </c>
      <c r="AN64" s="128">
        <f t="shared" si="132"/>
        <v>19814816</v>
      </c>
      <c r="AO64" s="129">
        <f t="shared" si="132"/>
        <v>2317716</v>
      </c>
      <c r="AP64" s="103">
        <f t="shared" si="132"/>
        <v>14769</v>
      </c>
      <c r="AQ64" s="126">
        <f t="shared" si="132"/>
        <v>23508855.850000001</v>
      </c>
      <c r="AR64" s="126">
        <f>IFERROR(AQ64/AP64,0)</f>
        <v>1591.7703195883271</v>
      </c>
      <c r="AS64" s="128">
        <f t="shared" ref="AS64:BA64" si="133">SUM(AS34+AS45+AS62)</f>
        <v>2625665.7000000002</v>
      </c>
      <c r="AT64" s="128">
        <f t="shared" si="133"/>
        <v>1049773</v>
      </c>
      <c r="AU64" s="128">
        <f t="shared" si="133"/>
        <v>970591.84</v>
      </c>
      <c r="AV64" s="128">
        <f t="shared" si="133"/>
        <v>17900340.449999999</v>
      </c>
      <c r="AW64" s="128">
        <f t="shared" si="133"/>
        <v>962484.86</v>
      </c>
      <c r="AX64" s="128">
        <f t="shared" si="133"/>
        <v>22464997.120000001</v>
      </c>
      <c r="AY64" s="129">
        <f t="shared" si="133"/>
        <v>2624783.7000000002</v>
      </c>
      <c r="AZ64" s="379">
        <f t="shared" si="133"/>
        <v>15070</v>
      </c>
      <c r="BA64" s="126">
        <f t="shared" si="133"/>
        <v>21393320.870000001</v>
      </c>
      <c r="BB64" s="126">
        <f>IFERROR(BA64/AZ64,0)</f>
        <v>1419.5966071665562</v>
      </c>
      <c r="BC64" s="128">
        <f t="shared" ref="BC64:BK64" si="134">SUM(BC34+BC45+BC62)</f>
        <v>2627368.5</v>
      </c>
      <c r="BD64" s="128">
        <f t="shared" si="134"/>
        <v>796463.25</v>
      </c>
      <c r="BE64" s="128">
        <f t="shared" si="134"/>
        <v>1057626.08</v>
      </c>
      <c r="BF64" s="128">
        <f t="shared" si="134"/>
        <v>15624375.890000001</v>
      </c>
      <c r="BG64" s="128">
        <f t="shared" si="134"/>
        <v>1287487.1499999999</v>
      </c>
      <c r="BH64" s="128">
        <f t="shared" si="134"/>
        <v>20299746.27</v>
      </c>
      <c r="BI64" s="129">
        <f t="shared" si="134"/>
        <v>2624566.5</v>
      </c>
      <c r="BJ64" s="379">
        <f t="shared" si="134"/>
        <v>19611</v>
      </c>
      <c r="BK64" s="126">
        <f t="shared" si="134"/>
        <v>23573035.5</v>
      </c>
      <c r="BL64" s="126">
        <f>IFERROR(BK64/BJ64,0)</f>
        <v>1202.0312834633623</v>
      </c>
      <c r="BM64" s="128">
        <f t="shared" ref="BM64:BU64" si="135">SUM(BM34+BM45+BM62)</f>
        <v>2485916.5</v>
      </c>
      <c r="BN64" s="128">
        <f t="shared" si="135"/>
        <v>830467</v>
      </c>
      <c r="BO64" s="128">
        <f t="shared" si="135"/>
        <v>1164129</v>
      </c>
      <c r="BP64" s="128">
        <f t="shared" si="135"/>
        <v>17952860</v>
      </c>
      <c r="BQ64" s="128">
        <f t="shared" si="135"/>
        <v>1139663</v>
      </c>
      <c r="BR64" s="128">
        <f t="shared" si="135"/>
        <v>22438510</v>
      </c>
      <c r="BS64" s="129">
        <f t="shared" si="135"/>
        <v>2508953.5</v>
      </c>
      <c r="BT64" s="396">
        <f t="shared" si="135"/>
        <v>12646</v>
      </c>
      <c r="BU64" s="126">
        <f t="shared" si="135"/>
        <v>19464320.189999998</v>
      </c>
      <c r="BV64" s="126">
        <f>IFERROR(BU64/BT64,0)</f>
        <v>1539.1681314249563</v>
      </c>
      <c r="BW64" s="128">
        <f t="shared" ref="BW64:CC64" si="136">SUM(BW34+BW45+BW62)</f>
        <v>3246974.7199999997</v>
      </c>
      <c r="BX64" s="128">
        <f t="shared" si="136"/>
        <v>1113838</v>
      </c>
      <c r="BY64" s="128">
        <f t="shared" si="136"/>
        <v>1639334.6099999999</v>
      </c>
      <c r="BZ64" s="128">
        <f t="shared" si="136"/>
        <v>12951972.199999999</v>
      </c>
      <c r="CA64" s="128">
        <f t="shared" si="136"/>
        <v>512200.66000000003</v>
      </c>
      <c r="CB64" s="128">
        <f t="shared" si="136"/>
        <v>17467374.770000003</v>
      </c>
      <c r="CC64" s="129">
        <f t="shared" si="136"/>
        <v>2725879.3899999997</v>
      </c>
    </row>
    <row r="65" spans="1:81" ht="15.95" customHeight="1">
      <c r="A65" s="100"/>
      <c r="B65" s="105"/>
      <c r="C65" s="126"/>
      <c r="D65" s="126"/>
      <c r="E65" s="130"/>
      <c r="F65" s="130"/>
      <c r="G65" s="130"/>
      <c r="H65" s="130"/>
      <c r="I65" s="130"/>
      <c r="J65" s="130"/>
      <c r="K65" s="129"/>
      <c r="L65" s="96"/>
      <c r="M65" s="124"/>
      <c r="N65" s="126"/>
      <c r="O65" s="130"/>
      <c r="P65" s="130"/>
      <c r="Q65" s="130"/>
      <c r="R65" s="130"/>
      <c r="S65" s="130"/>
      <c r="T65" s="130"/>
      <c r="U65" s="129"/>
      <c r="V65" s="105"/>
      <c r="W65" s="124"/>
      <c r="X65" s="126"/>
      <c r="Y65" s="130"/>
      <c r="Z65" s="130"/>
      <c r="AA65" s="130"/>
      <c r="AB65" s="130"/>
      <c r="AC65" s="130"/>
      <c r="AD65" s="130"/>
      <c r="AE65" s="129"/>
      <c r="AF65" s="105"/>
      <c r="AG65" s="124"/>
      <c r="AH65" s="126"/>
      <c r="AI65" s="130"/>
      <c r="AJ65" s="130"/>
      <c r="AK65" s="130"/>
      <c r="AL65" s="130"/>
      <c r="AM65" s="130"/>
      <c r="AN65" s="130"/>
      <c r="AO65" s="129"/>
      <c r="AP65" s="105"/>
      <c r="AQ65" s="124"/>
      <c r="AR65" s="126"/>
      <c r="AS65" s="130"/>
      <c r="AT65" s="130"/>
      <c r="AU65" s="130"/>
      <c r="AV65" s="130"/>
      <c r="AW65" s="130"/>
      <c r="AX65" s="130"/>
      <c r="AY65" s="129"/>
      <c r="AZ65" s="378"/>
      <c r="BA65" s="124"/>
      <c r="BB65" s="126"/>
      <c r="BC65" s="130"/>
      <c r="BD65" s="130"/>
      <c r="BE65" s="130"/>
      <c r="BF65" s="130"/>
      <c r="BG65" s="130"/>
      <c r="BH65" s="130"/>
      <c r="BI65" s="129"/>
      <c r="BJ65" s="378"/>
      <c r="BK65" s="124"/>
      <c r="BL65" s="126"/>
      <c r="BM65" s="130"/>
      <c r="BN65" s="130"/>
      <c r="BO65" s="130"/>
      <c r="BP65" s="130"/>
      <c r="BQ65" s="130"/>
      <c r="BR65" s="130"/>
      <c r="BS65" s="129"/>
      <c r="BT65" s="193"/>
      <c r="BU65" s="124"/>
      <c r="BV65" s="126"/>
      <c r="BW65" s="130"/>
      <c r="BX65" s="130"/>
      <c r="BY65" s="130"/>
      <c r="BZ65" s="130"/>
      <c r="CA65" s="130"/>
      <c r="CB65" s="130"/>
      <c r="CC65" s="129"/>
    </row>
    <row r="66" spans="1:81" ht="15.95" customHeight="1">
      <c r="A66" s="97" t="s">
        <v>46</v>
      </c>
      <c r="B66" s="105"/>
      <c r="C66" s="126"/>
      <c r="D66" s="126"/>
      <c r="E66" s="130"/>
      <c r="F66" s="130"/>
      <c r="G66" s="130"/>
      <c r="H66" s="130"/>
      <c r="I66" s="130"/>
      <c r="J66" s="130"/>
      <c r="K66" s="129"/>
      <c r="L66" s="96"/>
      <c r="M66" s="124"/>
      <c r="N66" s="126"/>
      <c r="O66" s="130"/>
      <c r="P66" s="130"/>
      <c r="Q66" s="130"/>
      <c r="R66" s="130"/>
      <c r="S66" s="130"/>
      <c r="T66" s="130"/>
      <c r="U66" s="129"/>
      <c r="V66" s="105"/>
      <c r="W66" s="124"/>
      <c r="X66" s="126"/>
      <c r="Y66" s="130"/>
      <c r="Z66" s="130"/>
      <c r="AA66" s="130"/>
      <c r="AB66" s="130"/>
      <c r="AC66" s="130"/>
      <c r="AD66" s="130"/>
      <c r="AE66" s="129"/>
      <c r="AF66" s="105"/>
      <c r="AG66" s="124"/>
      <c r="AH66" s="126"/>
      <c r="AI66" s="130"/>
      <c r="AJ66" s="130"/>
      <c r="AK66" s="130"/>
      <c r="AL66" s="130"/>
      <c r="AM66" s="130"/>
      <c r="AN66" s="130"/>
      <c r="AO66" s="129"/>
      <c r="AP66" s="105"/>
      <c r="AQ66" s="124"/>
      <c r="AR66" s="126"/>
      <c r="AS66" s="130"/>
      <c r="AT66" s="130"/>
      <c r="AU66" s="130"/>
      <c r="AV66" s="130"/>
      <c r="AW66" s="130"/>
      <c r="AX66" s="130"/>
      <c r="AY66" s="129"/>
      <c r="AZ66" s="378"/>
      <c r="BA66" s="124"/>
      <c r="BB66" s="126"/>
      <c r="BC66" s="130"/>
      <c r="BD66" s="130"/>
      <c r="BE66" s="130"/>
      <c r="BF66" s="130"/>
      <c r="BG66" s="130"/>
      <c r="BH66" s="130"/>
      <c r="BI66" s="129"/>
      <c r="BJ66" s="378"/>
      <c r="BK66" s="124"/>
      <c r="BL66" s="126"/>
      <c r="BM66" s="130"/>
      <c r="BN66" s="130"/>
      <c r="BO66" s="130"/>
      <c r="BP66" s="130"/>
      <c r="BQ66" s="130"/>
      <c r="BR66" s="130"/>
      <c r="BS66" s="129"/>
      <c r="BT66" s="193"/>
      <c r="BU66" s="124"/>
      <c r="BV66" s="126"/>
      <c r="BW66" s="130"/>
      <c r="BX66" s="130"/>
      <c r="BY66" s="130"/>
      <c r="BZ66" s="130"/>
      <c r="CA66" s="130"/>
      <c r="CB66" s="130"/>
      <c r="CC66" s="129"/>
    </row>
    <row r="67" spans="1:81" ht="15.95" customHeight="1">
      <c r="A67" s="100"/>
      <c r="B67" s="105"/>
      <c r="C67" s="126"/>
      <c r="D67" s="126"/>
      <c r="E67" s="130"/>
      <c r="F67" s="130"/>
      <c r="G67" s="130"/>
      <c r="H67" s="130"/>
      <c r="I67" s="130"/>
      <c r="J67" s="130"/>
      <c r="K67" s="129"/>
      <c r="L67" s="96"/>
      <c r="M67" s="124"/>
      <c r="N67" s="126"/>
      <c r="O67" s="130"/>
      <c r="P67" s="130"/>
      <c r="Q67" s="130"/>
      <c r="R67" s="130"/>
      <c r="S67" s="130"/>
      <c r="T67" s="130"/>
      <c r="U67" s="129"/>
      <c r="V67" s="105"/>
      <c r="W67" s="124"/>
      <c r="X67" s="126"/>
      <c r="Y67" s="130"/>
      <c r="Z67" s="130"/>
      <c r="AA67" s="130"/>
      <c r="AB67" s="130"/>
      <c r="AC67" s="130"/>
      <c r="AD67" s="130"/>
      <c r="AE67" s="129"/>
      <c r="AF67" s="105"/>
      <c r="AG67" s="124"/>
      <c r="AH67" s="126"/>
      <c r="AI67" s="130"/>
      <c r="AJ67" s="130"/>
      <c r="AK67" s="130"/>
      <c r="AL67" s="130"/>
      <c r="AM67" s="130"/>
      <c r="AN67" s="130"/>
      <c r="AO67" s="129"/>
      <c r="AP67" s="105"/>
      <c r="AQ67" s="124"/>
      <c r="AR67" s="126"/>
      <c r="AS67" s="130"/>
      <c r="AT67" s="130"/>
      <c r="AU67" s="130"/>
      <c r="AV67" s="130"/>
      <c r="AW67" s="130"/>
      <c r="AX67" s="130"/>
      <c r="AY67" s="129"/>
      <c r="AZ67" s="378"/>
      <c r="BA67" s="124"/>
      <c r="BB67" s="126"/>
      <c r="BC67" s="130"/>
      <c r="BD67" s="130"/>
      <c r="BE67" s="130"/>
      <c r="BF67" s="130"/>
      <c r="BG67" s="130"/>
      <c r="BH67" s="130"/>
      <c r="BI67" s="129"/>
      <c r="BJ67" s="378"/>
      <c r="BK67" s="124"/>
      <c r="BL67" s="126"/>
      <c r="BM67" s="130"/>
      <c r="BN67" s="130"/>
      <c r="BO67" s="130"/>
      <c r="BP67" s="130"/>
      <c r="BQ67" s="130"/>
      <c r="BR67" s="130"/>
      <c r="BS67" s="129"/>
      <c r="BT67" s="193"/>
      <c r="BU67" s="124"/>
      <c r="BV67" s="126"/>
      <c r="BW67" s="130"/>
      <c r="BX67" s="130"/>
      <c r="BY67" s="130"/>
      <c r="BZ67" s="130"/>
      <c r="CA67" s="130"/>
      <c r="CB67" s="130"/>
      <c r="CC67" s="129"/>
    </row>
    <row r="68" spans="1:81" ht="15.95" customHeight="1">
      <c r="A68" s="101" t="s">
        <v>34</v>
      </c>
      <c r="B68" s="105"/>
      <c r="C68" s="126"/>
      <c r="D68" s="126"/>
      <c r="E68" s="130"/>
      <c r="F68" s="130"/>
      <c r="G68" s="130"/>
      <c r="H68" s="130"/>
      <c r="I68" s="130"/>
      <c r="J68" s="130"/>
      <c r="K68" s="129"/>
      <c r="L68" s="96"/>
      <c r="M68" s="124"/>
      <c r="N68" s="126"/>
      <c r="O68" s="130"/>
      <c r="P68" s="130"/>
      <c r="Q68" s="130"/>
      <c r="R68" s="130"/>
      <c r="S68" s="130"/>
      <c r="T68" s="130"/>
      <c r="U68" s="129"/>
      <c r="V68" s="105"/>
      <c r="W68" s="124"/>
      <c r="X68" s="126"/>
      <c r="Y68" s="130"/>
      <c r="Z68" s="130"/>
      <c r="AA68" s="130"/>
      <c r="AB68" s="130"/>
      <c r="AC68" s="130"/>
      <c r="AD68" s="130"/>
      <c r="AE68" s="129"/>
      <c r="AF68" s="105"/>
      <c r="AG68" s="124"/>
      <c r="AH68" s="126"/>
      <c r="AI68" s="130"/>
      <c r="AJ68" s="130"/>
      <c r="AK68" s="130"/>
      <c r="AL68" s="130"/>
      <c r="AM68" s="130"/>
      <c r="AN68" s="130"/>
      <c r="AO68" s="129"/>
      <c r="AP68" s="105"/>
      <c r="AQ68" s="124"/>
      <c r="AR68" s="126"/>
      <c r="AS68" s="130"/>
      <c r="AT68" s="130"/>
      <c r="AU68" s="130"/>
      <c r="AV68" s="130"/>
      <c r="AW68" s="130"/>
      <c r="AX68" s="130"/>
      <c r="AY68" s="129"/>
      <c r="AZ68" s="378"/>
      <c r="BA68" s="124"/>
      <c r="BB68" s="126"/>
      <c r="BC68" s="130"/>
      <c r="BD68" s="130"/>
      <c r="BE68" s="130"/>
      <c r="BF68" s="130"/>
      <c r="BG68" s="130"/>
      <c r="BH68" s="130"/>
      <c r="BI68" s="129"/>
      <c r="BJ68" s="378"/>
      <c r="BK68" s="124"/>
      <c r="BL68" s="126"/>
      <c r="BM68" s="130"/>
      <c r="BN68" s="130"/>
      <c r="BO68" s="130"/>
      <c r="BP68" s="130"/>
      <c r="BQ68" s="130"/>
      <c r="BR68" s="130"/>
      <c r="BS68" s="129"/>
      <c r="BT68" s="193"/>
      <c r="BU68" s="124"/>
      <c r="BV68" s="126"/>
      <c r="BW68" s="130"/>
      <c r="BX68" s="130"/>
      <c r="BY68" s="130"/>
      <c r="BZ68" s="130"/>
      <c r="CA68" s="130"/>
      <c r="CB68" s="130"/>
      <c r="CC68" s="129"/>
    </row>
    <row r="69" spans="1:81" s="104" customFormat="1" ht="15.95" customHeight="1">
      <c r="A69" s="243" t="s">
        <v>140</v>
      </c>
      <c r="B69" s="105">
        <v>167</v>
      </c>
      <c r="C69" s="126">
        <f t="shared" ref="C69:C75" si="137">SUM(E69:I69)</f>
        <v>289234</v>
      </c>
      <c r="D69" s="126">
        <f t="shared" ref="D69:D75" si="138">IFERROR(C69/B69,0)</f>
        <v>1731.9401197604791</v>
      </c>
      <c r="E69" s="130"/>
      <c r="F69" s="130"/>
      <c r="G69" s="130"/>
      <c r="H69" s="130">
        <v>289234</v>
      </c>
      <c r="I69" s="130"/>
      <c r="J69" s="130">
        <v>271406</v>
      </c>
      <c r="K69" s="129">
        <f t="shared" ref="K69:K75" si="139">IF(J69=0,0,(IF(E69&lt;=J69,E69,J69)))</f>
        <v>0</v>
      </c>
      <c r="L69" s="105">
        <v>151</v>
      </c>
      <c r="M69" s="126">
        <f t="shared" ref="M69:M75" si="140">SUM(O69:S69)</f>
        <v>288494</v>
      </c>
      <c r="N69" s="126">
        <f t="shared" ref="N69:N75" si="141">IFERROR(M69/L69,0)</f>
        <v>1910.5562913907286</v>
      </c>
      <c r="O69" s="130"/>
      <c r="P69" s="130"/>
      <c r="Q69" s="130"/>
      <c r="R69" s="130">
        <v>288494</v>
      </c>
      <c r="S69" s="130"/>
      <c r="T69" s="130">
        <v>272586</v>
      </c>
      <c r="U69" s="129">
        <f t="shared" ref="U69:U75" si="142">IF(T69=0,0,(IF(O69&lt;=T69,O69,T69)))</f>
        <v>0</v>
      </c>
      <c r="V69" s="105">
        <v>185</v>
      </c>
      <c r="W69" s="126">
        <f t="shared" ref="W69:W75" si="143">SUM(Y69:AC69)</f>
        <v>355328</v>
      </c>
      <c r="X69" s="126">
        <f t="shared" ref="X69:X75" si="144">IFERROR(W69/V69,0)</f>
        <v>1920.6918918918918</v>
      </c>
      <c r="Y69" s="130"/>
      <c r="Z69" s="130"/>
      <c r="AA69" s="130"/>
      <c r="AB69" s="130">
        <v>355328</v>
      </c>
      <c r="AC69" s="130"/>
      <c r="AD69" s="130">
        <v>345224</v>
      </c>
      <c r="AE69" s="129">
        <f t="shared" ref="AE69:AE75" si="145">IF(AD69=0,0,(IF(Y69&lt;=AD69,Y69,AD69)))</f>
        <v>0</v>
      </c>
      <c r="AF69" s="105">
        <v>102</v>
      </c>
      <c r="AG69" s="126">
        <f t="shared" ref="AG69:AG75" si="146">SUM(AI69:AM69)</f>
        <v>203419</v>
      </c>
      <c r="AH69" s="126">
        <f t="shared" ref="AH69:AH75" si="147">IFERROR(AG69/AF69,0)</f>
        <v>1994.3039215686274</v>
      </c>
      <c r="AI69" s="130"/>
      <c r="AJ69" s="130"/>
      <c r="AK69" s="130"/>
      <c r="AL69" s="130">
        <v>203419</v>
      </c>
      <c r="AM69" s="130"/>
      <c r="AN69" s="130">
        <v>198963</v>
      </c>
      <c r="AO69" s="129">
        <f t="shared" ref="AO69:AO75" si="148">IF(AN69=0,0,(IF(AI69&lt;=AN69,AI69,AN69)))</f>
        <v>0</v>
      </c>
      <c r="AP69" s="105">
        <v>85</v>
      </c>
      <c r="AQ69" s="126">
        <f t="shared" ref="AQ69:AQ75" si="149">SUM(AS69:AW69)</f>
        <v>106691</v>
      </c>
      <c r="AR69" s="126">
        <f t="shared" ref="AR69:AR75" si="150">IFERROR(AQ69/AP69,0)</f>
        <v>1255.1882352941177</v>
      </c>
      <c r="AS69" s="130"/>
      <c r="AT69" s="130"/>
      <c r="AU69" s="130"/>
      <c r="AV69" s="130">
        <v>106691</v>
      </c>
      <c r="AW69" s="130"/>
      <c r="AX69" s="130">
        <v>106691</v>
      </c>
      <c r="AY69" s="129">
        <f t="shared" ref="AY69:AY75" si="151">IF(AX69=0,0,(IF(AS69&lt;=AX69,AS69,AX69)))</f>
        <v>0</v>
      </c>
      <c r="AZ69" s="378">
        <v>48</v>
      </c>
      <c r="BA69" s="126">
        <f t="shared" ref="BA69:BA75" si="152">SUM(BC69:BG69)</f>
        <v>67705.929999999993</v>
      </c>
      <c r="BB69" s="126">
        <f t="shared" ref="BB69:BB75" si="153">IFERROR(BA69/AZ69,0)</f>
        <v>1410.5402083333331</v>
      </c>
      <c r="BC69" s="130"/>
      <c r="BD69" s="130"/>
      <c r="BE69" s="130"/>
      <c r="BF69" s="130">
        <v>67705.929999999993</v>
      </c>
      <c r="BG69" s="130"/>
      <c r="BH69" s="130">
        <v>62243.98</v>
      </c>
      <c r="BI69" s="129">
        <f t="shared" ref="BI69:BI75" si="154">IF(BH69=0,0,(IF(BC69&lt;=BH69,BC69,BH69)))</f>
        <v>0</v>
      </c>
      <c r="BJ69" s="409">
        <v>23</v>
      </c>
      <c r="BK69" s="126">
        <f t="shared" ref="BK69:BK75" si="155">SUM(BM69:BQ69)</f>
        <v>42806</v>
      </c>
      <c r="BL69" s="126">
        <f t="shared" ref="BL69:BL75" si="156">IFERROR(BK69/BJ69,0)</f>
        <v>1861.1304347826087</v>
      </c>
      <c r="BM69" s="127"/>
      <c r="BN69" s="127"/>
      <c r="BO69" s="127"/>
      <c r="BP69" s="127">
        <v>42806</v>
      </c>
      <c r="BQ69" s="127"/>
      <c r="BR69" s="127">
        <v>36542</v>
      </c>
      <c r="BS69" s="381">
        <f t="shared" ref="BS69:BS75" si="157">IF(BR69=0,0,(IF(BM69&lt;=BR69,BM69,BR69)))</f>
        <v>0</v>
      </c>
      <c r="BT69" s="415">
        <v>27</v>
      </c>
      <c r="BU69" s="126">
        <f t="shared" ref="BU69:BU75" si="158">SUM(BW69:CA69)</f>
        <v>37252</v>
      </c>
      <c r="BV69" s="126">
        <f t="shared" ref="BV69:BV75" si="159">IFERROR(BU69/BT69,0)</f>
        <v>1379.7037037037037</v>
      </c>
      <c r="BW69" s="127"/>
      <c r="BX69" s="127"/>
      <c r="BY69" s="127"/>
      <c r="BZ69" s="127">
        <v>37252</v>
      </c>
      <c r="CA69" s="127"/>
      <c r="CB69" s="127">
        <v>37252</v>
      </c>
      <c r="CC69" s="381">
        <f t="shared" ref="CC69:CC75" si="160">IF(CB69=0,0,(IF(BW69&lt;=CB69,BW69,CB69)))</f>
        <v>0</v>
      </c>
    </row>
    <row r="70" spans="1:81" s="104" customFormat="1" ht="15.95" customHeight="1">
      <c r="A70" s="243" t="s">
        <v>141</v>
      </c>
      <c r="B70" s="105">
        <v>174</v>
      </c>
      <c r="C70" s="126">
        <f t="shared" si="137"/>
        <v>334731</v>
      </c>
      <c r="D70" s="126">
        <f t="shared" si="138"/>
        <v>1923.7413793103449</v>
      </c>
      <c r="E70" s="130"/>
      <c r="F70" s="130">
        <v>69247</v>
      </c>
      <c r="G70" s="130"/>
      <c r="H70" s="130">
        <v>265484</v>
      </c>
      <c r="I70" s="130"/>
      <c r="J70" s="130">
        <v>279558</v>
      </c>
      <c r="K70" s="129">
        <f t="shared" si="139"/>
        <v>0</v>
      </c>
      <c r="L70" s="105">
        <v>148</v>
      </c>
      <c r="M70" s="126">
        <f t="shared" si="140"/>
        <v>312422.92</v>
      </c>
      <c r="N70" s="126">
        <f t="shared" si="141"/>
        <v>2110.9656756756754</v>
      </c>
      <c r="O70" s="130"/>
      <c r="P70" s="130">
        <v>62457.18</v>
      </c>
      <c r="Q70" s="130"/>
      <c r="R70" s="130">
        <v>249965.74</v>
      </c>
      <c r="S70" s="130"/>
      <c r="T70" s="130">
        <v>205108.71</v>
      </c>
      <c r="U70" s="129">
        <f t="shared" si="142"/>
        <v>0</v>
      </c>
      <c r="V70" s="105">
        <v>122</v>
      </c>
      <c r="W70" s="126">
        <f t="shared" si="143"/>
        <v>264897</v>
      </c>
      <c r="X70" s="126">
        <f t="shared" si="144"/>
        <v>2171.2868852459014</v>
      </c>
      <c r="Y70" s="130"/>
      <c r="Z70" s="130">
        <v>52979</v>
      </c>
      <c r="AA70" s="130"/>
      <c r="AB70" s="130">
        <v>211918</v>
      </c>
      <c r="AC70" s="130"/>
      <c r="AD70" s="130">
        <v>235021</v>
      </c>
      <c r="AE70" s="129">
        <f t="shared" si="145"/>
        <v>0</v>
      </c>
      <c r="AF70" s="105">
        <v>125</v>
      </c>
      <c r="AG70" s="126">
        <f t="shared" si="146"/>
        <v>294655</v>
      </c>
      <c r="AH70" s="126">
        <f t="shared" si="147"/>
        <v>2357.2399999999998</v>
      </c>
      <c r="AI70" s="130"/>
      <c r="AJ70" s="130">
        <v>58931</v>
      </c>
      <c r="AK70" s="130"/>
      <c r="AL70" s="130">
        <v>235724</v>
      </c>
      <c r="AM70" s="130"/>
      <c r="AN70" s="130">
        <v>254582</v>
      </c>
      <c r="AO70" s="129">
        <f t="shared" si="148"/>
        <v>0</v>
      </c>
      <c r="AP70" s="105">
        <v>89</v>
      </c>
      <c r="AQ70" s="126">
        <f t="shared" si="149"/>
        <v>197839</v>
      </c>
      <c r="AR70" s="126">
        <f t="shared" si="150"/>
        <v>2222.9101123595506</v>
      </c>
      <c r="AS70" s="130"/>
      <c r="AT70" s="130">
        <v>39568</v>
      </c>
      <c r="AU70" s="130"/>
      <c r="AV70" s="130">
        <v>158271</v>
      </c>
      <c r="AW70" s="130"/>
      <c r="AX70" s="130">
        <v>172120</v>
      </c>
      <c r="AY70" s="129">
        <f t="shared" si="151"/>
        <v>0</v>
      </c>
      <c r="AZ70" s="378">
        <v>76</v>
      </c>
      <c r="BA70" s="126">
        <f t="shared" si="152"/>
        <v>168741</v>
      </c>
      <c r="BB70" s="126">
        <f t="shared" si="153"/>
        <v>2220.2763157894738</v>
      </c>
      <c r="BC70" s="130"/>
      <c r="BD70" s="130">
        <v>33748</v>
      </c>
      <c r="BE70" s="130"/>
      <c r="BF70" s="130">
        <v>134993</v>
      </c>
      <c r="BG70" s="130"/>
      <c r="BH70" s="130">
        <v>155410</v>
      </c>
      <c r="BI70" s="129">
        <f t="shared" si="154"/>
        <v>0</v>
      </c>
      <c r="BJ70" s="409">
        <v>73</v>
      </c>
      <c r="BK70" s="126">
        <f t="shared" si="155"/>
        <v>186515</v>
      </c>
      <c r="BL70" s="126">
        <f t="shared" si="156"/>
        <v>2555</v>
      </c>
      <c r="BM70" s="127"/>
      <c r="BN70" s="127">
        <v>43617</v>
      </c>
      <c r="BO70" s="127"/>
      <c r="BP70" s="127">
        <v>142898</v>
      </c>
      <c r="BQ70" s="127"/>
      <c r="BR70" s="127">
        <v>171885</v>
      </c>
      <c r="BS70" s="381">
        <f t="shared" si="157"/>
        <v>0</v>
      </c>
      <c r="BT70" s="415">
        <v>74</v>
      </c>
      <c r="BU70" s="126">
        <f t="shared" si="158"/>
        <v>150256.68</v>
      </c>
      <c r="BV70" s="126">
        <f t="shared" si="159"/>
        <v>2030.4956756756756</v>
      </c>
      <c r="BW70" s="127"/>
      <c r="BX70" s="127">
        <v>30051.34</v>
      </c>
      <c r="BY70" s="127"/>
      <c r="BZ70" s="127">
        <v>120205.34</v>
      </c>
      <c r="CA70" s="127"/>
      <c r="CB70" s="127">
        <v>137184.29999999999</v>
      </c>
      <c r="CC70" s="381">
        <f t="shared" si="160"/>
        <v>0</v>
      </c>
    </row>
    <row r="71" spans="1:81" s="104" customFormat="1" ht="15.95" customHeight="1">
      <c r="A71" s="412"/>
      <c r="B71" s="105"/>
      <c r="C71" s="126">
        <f t="shared" ref="C71:C72" si="161">SUM(E71:I71)</f>
        <v>0</v>
      </c>
      <c r="D71" s="126">
        <f t="shared" ref="D71:D72" si="162">IFERROR(C71/B71,0)</f>
        <v>0</v>
      </c>
      <c r="E71" s="130"/>
      <c r="F71" s="130"/>
      <c r="G71" s="130"/>
      <c r="H71" s="130"/>
      <c r="I71" s="130"/>
      <c r="J71" s="130"/>
      <c r="K71" s="129">
        <f t="shared" si="139"/>
        <v>0</v>
      </c>
      <c r="L71" s="105"/>
      <c r="M71" s="126">
        <f t="shared" ref="M71:M72" si="163">SUM(O71:S71)</f>
        <v>0</v>
      </c>
      <c r="N71" s="126">
        <f t="shared" ref="N71:N72" si="164">IFERROR(M71/L71,0)</f>
        <v>0</v>
      </c>
      <c r="O71" s="130"/>
      <c r="P71" s="130"/>
      <c r="Q71" s="130"/>
      <c r="R71" s="130"/>
      <c r="S71" s="130"/>
      <c r="T71" s="130"/>
      <c r="U71" s="129">
        <f t="shared" si="142"/>
        <v>0</v>
      </c>
      <c r="V71" s="105"/>
      <c r="W71" s="126">
        <f t="shared" ref="W71:W72" si="165">SUM(Y71:AC71)</f>
        <v>0</v>
      </c>
      <c r="X71" s="126">
        <f t="shared" ref="X71:X72" si="166">IFERROR(W71/V71,0)</f>
        <v>0</v>
      </c>
      <c r="Y71" s="130"/>
      <c r="Z71" s="130"/>
      <c r="AA71" s="130"/>
      <c r="AB71" s="130"/>
      <c r="AC71" s="130"/>
      <c r="AD71" s="130"/>
      <c r="AE71" s="129">
        <f t="shared" si="145"/>
        <v>0</v>
      </c>
      <c r="AF71" s="105"/>
      <c r="AG71" s="126">
        <f t="shared" ref="AG71:AG72" si="167">SUM(AI71:AM71)</f>
        <v>0</v>
      </c>
      <c r="AH71" s="126">
        <f t="shared" ref="AH71:AH72" si="168">IFERROR(AG71/AF71,0)</f>
        <v>0</v>
      </c>
      <c r="AI71" s="130"/>
      <c r="AJ71" s="130"/>
      <c r="AK71" s="130"/>
      <c r="AL71" s="130"/>
      <c r="AM71" s="130"/>
      <c r="AN71" s="130"/>
      <c r="AO71" s="129">
        <f t="shared" si="148"/>
        <v>0</v>
      </c>
      <c r="AP71" s="105"/>
      <c r="AQ71" s="126">
        <f t="shared" ref="AQ71:AQ72" si="169">SUM(AS71:AW71)</f>
        <v>0</v>
      </c>
      <c r="AR71" s="126">
        <f t="shared" ref="AR71:AR72" si="170">IFERROR(AQ71/AP71,0)</f>
        <v>0</v>
      </c>
      <c r="AS71" s="130"/>
      <c r="AT71" s="130"/>
      <c r="AU71" s="130"/>
      <c r="AV71" s="130"/>
      <c r="AW71" s="130"/>
      <c r="AX71" s="130"/>
      <c r="AY71" s="129">
        <f t="shared" si="151"/>
        <v>0</v>
      </c>
      <c r="AZ71" s="378"/>
      <c r="BA71" s="126">
        <f t="shared" ref="BA71:BA72" si="171">SUM(BC71:BG71)</f>
        <v>0</v>
      </c>
      <c r="BB71" s="126">
        <f t="shared" ref="BB71:BB72" si="172">IFERROR(BA71/AZ71,0)</f>
        <v>0</v>
      </c>
      <c r="BC71" s="130"/>
      <c r="BD71" s="130"/>
      <c r="BE71" s="130"/>
      <c r="BF71" s="130"/>
      <c r="BG71" s="130"/>
      <c r="BH71" s="130"/>
      <c r="BI71" s="129">
        <f t="shared" si="154"/>
        <v>0</v>
      </c>
      <c r="BJ71" s="409"/>
      <c r="BK71" s="126">
        <f t="shared" si="155"/>
        <v>0</v>
      </c>
      <c r="BL71" s="126">
        <f t="shared" si="156"/>
        <v>0</v>
      </c>
      <c r="BM71" s="127"/>
      <c r="BN71" s="127"/>
      <c r="BO71" s="127"/>
      <c r="BP71" s="127"/>
      <c r="BQ71" s="127"/>
      <c r="BR71" s="127"/>
      <c r="BS71" s="381">
        <f t="shared" si="157"/>
        <v>0</v>
      </c>
      <c r="BT71" s="415"/>
      <c r="BU71" s="126">
        <f t="shared" si="158"/>
        <v>0</v>
      </c>
      <c r="BV71" s="126">
        <f t="shared" si="159"/>
        <v>0</v>
      </c>
      <c r="BW71" s="127"/>
      <c r="BX71" s="127"/>
      <c r="BY71" s="127"/>
      <c r="BZ71" s="127"/>
      <c r="CA71" s="127"/>
      <c r="CB71" s="127"/>
      <c r="CC71" s="381">
        <f t="shared" si="160"/>
        <v>0</v>
      </c>
    </row>
    <row r="72" spans="1:81" s="104" customFormat="1" ht="15.95" customHeight="1">
      <c r="A72" s="412"/>
      <c r="B72" s="105"/>
      <c r="C72" s="126">
        <f t="shared" si="161"/>
        <v>0</v>
      </c>
      <c r="D72" s="126">
        <f t="shared" si="162"/>
        <v>0</v>
      </c>
      <c r="E72" s="130"/>
      <c r="F72" s="130"/>
      <c r="G72" s="130"/>
      <c r="H72" s="130"/>
      <c r="I72" s="130"/>
      <c r="J72" s="130"/>
      <c r="K72" s="129">
        <f t="shared" si="139"/>
        <v>0</v>
      </c>
      <c r="L72" s="105"/>
      <c r="M72" s="126">
        <f t="shared" si="163"/>
        <v>0</v>
      </c>
      <c r="N72" s="126">
        <f t="shared" si="164"/>
        <v>0</v>
      </c>
      <c r="O72" s="130"/>
      <c r="P72" s="130"/>
      <c r="Q72" s="130"/>
      <c r="R72" s="130"/>
      <c r="S72" s="130"/>
      <c r="T72" s="130"/>
      <c r="U72" s="129">
        <f t="shared" si="142"/>
        <v>0</v>
      </c>
      <c r="V72" s="105"/>
      <c r="W72" s="126">
        <f t="shared" si="165"/>
        <v>0</v>
      </c>
      <c r="X72" s="126">
        <f t="shared" si="166"/>
        <v>0</v>
      </c>
      <c r="Y72" s="130"/>
      <c r="Z72" s="130"/>
      <c r="AA72" s="130"/>
      <c r="AB72" s="130"/>
      <c r="AC72" s="130"/>
      <c r="AD72" s="130"/>
      <c r="AE72" s="129">
        <f t="shared" si="145"/>
        <v>0</v>
      </c>
      <c r="AF72" s="105"/>
      <c r="AG72" s="126">
        <f t="shared" si="167"/>
        <v>0</v>
      </c>
      <c r="AH72" s="126">
        <f t="shared" si="168"/>
        <v>0</v>
      </c>
      <c r="AI72" s="130"/>
      <c r="AJ72" s="130"/>
      <c r="AK72" s="130"/>
      <c r="AL72" s="130"/>
      <c r="AM72" s="130"/>
      <c r="AN72" s="130"/>
      <c r="AO72" s="129">
        <f t="shared" si="148"/>
        <v>0</v>
      </c>
      <c r="AP72" s="105"/>
      <c r="AQ72" s="126">
        <f t="shared" si="169"/>
        <v>0</v>
      </c>
      <c r="AR72" s="126">
        <f t="shared" si="170"/>
        <v>0</v>
      </c>
      <c r="AS72" s="130"/>
      <c r="AT72" s="130"/>
      <c r="AU72" s="130"/>
      <c r="AV72" s="130"/>
      <c r="AW72" s="130"/>
      <c r="AX72" s="130"/>
      <c r="AY72" s="129">
        <f t="shared" si="151"/>
        <v>0</v>
      </c>
      <c r="AZ72" s="378"/>
      <c r="BA72" s="126">
        <f t="shared" si="171"/>
        <v>0</v>
      </c>
      <c r="BB72" s="126">
        <f t="shared" si="172"/>
        <v>0</v>
      </c>
      <c r="BC72" s="130"/>
      <c r="BD72" s="130"/>
      <c r="BE72" s="130"/>
      <c r="BF72" s="130"/>
      <c r="BG72" s="130"/>
      <c r="BH72" s="130"/>
      <c r="BI72" s="129">
        <f t="shared" si="154"/>
        <v>0</v>
      </c>
      <c r="BJ72" s="409"/>
      <c r="BK72" s="126">
        <f t="shared" si="155"/>
        <v>0</v>
      </c>
      <c r="BL72" s="126">
        <f t="shared" si="156"/>
        <v>0</v>
      </c>
      <c r="BM72" s="127"/>
      <c r="BN72" s="127"/>
      <c r="BO72" s="127"/>
      <c r="BP72" s="127"/>
      <c r="BQ72" s="127"/>
      <c r="BR72" s="127"/>
      <c r="BS72" s="381">
        <f t="shared" si="157"/>
        <v>0</v>
      </c>
      <c r="BT72" s="415"/>
      <c r="BU72" s="126">
        <f t="shared" si="158"/>
        <v>0</v>
      </c>
      <c r="BV72" s="126">
        <f t="shared" si="159"/>
        <v>0</v>
      </c>
      <c r="BW72" s="127"/>
      <c r="BX72" s="127"/>
      <c r="BY72" s="127"/>
      <c r="BZ72" s="127"/>
      <c r="CA72" s="127"/>
      <c r="CB72" s="127"/>
      <c r="CC72" s="381">
        <f t="shared" si="160"/>
        <v>0</v>
      </c>
    </row>
    <row r="73" spans="1:81" s="104" customFormat="1" ht="15.95" customHeight="1">
      <c r="A73" s="412"/>
      <c r="B73" s="105"/>
      <c r="C73" s="126">
        <f t="shared" ref="C73:C74" si="173">SUM(E73:I73)</f>
        <v>0</v>
      </c>
      <c r="D73" s="126">
        <f t="shared" si="138"/>
        <v>0</v>
      </c>
      <c r="E73" s="130"/>
      <c r="F73" s="130"/>
      <c r="G73" s="130"/>
      <c r="H73" s="130"/>
      <c r="I73" s="130"/>
      <c r="J73" s="130"/>
      <c r="K73" s="129">
        <f t="shared" si="139"/>
        <v>0</v>
      </c>
      <c r="L73" s="105"/>
      <c r="M73" s="126">
        <f t="shared" si="140"/>
        <v>0</v>
      </c>
      <c r="N73" s="126">
        <f t="shared" si="141"/>
        <v>0</v>
      </c>
      <c r="O73" s="130"/>
      <c r="P73" s="130"/>
      <c r="Q73" s="130"/>
      <c r="R73" s="130"/>
      <c r="S73" s="130"/>
      <c r="T73" s="130"/>
      <c r="U73" s="129">
        <f t="shared" si="142"/>
        <v>0</v>
      </c>
      <c r="V73" s="105"/>
      <c r="W73" s="126">
        <f t="shared" si="143"/>
        <v>0</v>
      </c>
      <c r="X73" s="126">
        <f t="shared" si="144"/>
        <v>0</v>
      </c>
      <c r="Y73" s="130"/>
      <c r="Z73" s="130"/>
      <c r="AA73" s="130"/>
      <c r="AB73" s="130"/>
      <c r="AC73" s="130"/>
      <c r="AD73" s="130"/>
      <c r="AE73" s="129">
        <f t="shared" si="145"/>
        <v>0</v>
      </c>
      <c r="AF73" s="105"/>
      <c r="AG73" s="126">
        <f t="shared" si="146"/>
        <v>0</v>
      </c>
      <c r="AH73" s="126">
        <f t="shared" si="147"/>
        <v>0</v>
      </c>
      <c r="AI73" s="130"/>
      <c r="AJ73" s="130"/>
      <c r="AK73" s="130"/>
      <c r="AL73" s="130"/>
      <c r="AM73" s="130"/>
      <c r="AN73" s="130"/>
      <c r="AO73" s="129">
        <f t="shared" si="148"/>
        <v>0</v>
      </c>
      <c r="AP73" s="105"/>
      <c r="AQ73" s="126">
        <f t="shared" si="149"/>
        <v>0</v>
      </c>
      <c r="AR73" s="126">
        <f t="shared" si="150"/>
        <v>0</v>
      </c>
      <c r="AS73" s="130"/>
      <c r="AT73" s="130"/>
      <c r="AU73" s="130"/>
      <c r="AV73" s="130"/>
      <c r="AW73" s="130"/>
      <c r="AX73" s="130"/>
      <c r="AY73" s="129">
        <f t="shared" si="151"/>
        <v>0</v>
      </c>
      <c r="AZ73" s="378"/>
      <c r="BA73" s="126">
        <f t="shared" si="152"/>
        <v>0</v>
      </c>
      <c r="BB73" s="126">
        <f t="shared" si="153"/>
        <v>0</v>
      </c>
      <c r="BC73" s="130"/>
      <c r="BD73" s="130"/>
      <c r="BE73" s="130"/>
      <c r="BF73" s="130"/>
      <c r="BG73" s="130"/>
      <c r="BH73" s="130"/>
      <c r="BI73" s="129">
        <f t="shared" si="154"/>
        <v>0</v>
      </c>
      <c r="BJ73" s="409"/>
      <c r="BK73" s="126">
        <f t="shared" si="155"/>
        <v>0</v>
      </c>
      <c r="BL73" s="126">
        <f t="shared" si="156"/>
        <v>0</v>
      </c>
      <c r="BM73" s="127"/>
      <c r="BN73" s="127"/>
      <c r="BO73" s="127"/>
      <c r="BP73" s="127"/>
      <c r="BQ73" s="127"/>
      <c r="BR73" s="127"/>
      <c r="BS73" s="381">
        <f t="shared" si="157"/>
        <v>0</v>
      </c>
      <c r="BT73" s="415"/>
      <c r="BU73" s="126">
        <f t="shared" si="158"/>
        <v>0</v>
      </c>
      <c r="BV73" s="126">
        <f t="shared" si="159"/>
        <v>0</v>
      </c>
      <c r="BW73" s="127"/>
      <c r="BX73" s="127"/>
      <c r="BY73" s="127"/>
      <c r="BZ73" s="127"/>
      <c r="CA73" s="127"/>
      <c r="CB73" s="127"/>
      <c r="CC73" s="381">
        <f t="shared" si="160"/>
        <v>0</v>
      </c>
    </row>
    <row r="74" spans="1:81" s="104" customFormat="1" ht="15.95" customHeight="1">
      <c r="A74" s="412"/>
      <c r="B74" s="105"/>
      <c r="C74" s="126">
        <f t="shared" si="173"/>
        <v>0</v>
      </c>
      <c r="D74" s="126">
        <f t="shared" si="138"/>
        <v>0</v>
      </c>
      <c r="E74" s="130"/>
      <c r="F74" s="130"/>
      <c r="G74" s="130"/>
      <c r="H74" s="130"/>
      <c r="I74" s="130"/>
      <c r="J74" s="130"/>
      <c r="K74" s="129">
        <f t="shared" si="139"/>
        <v>0</v>
      </c>
      <c r="L74" s="105"/>
      <c r="M74" s="126">
        <f t="shared" si="140"/>
        <v>0</v>
      </c>
      <c r="N74" s="126">
        <f t="shared" si="141"/>
        <v>0</v>
      </c>
      <c r="O74" s="130"/>
      <c r="P74" s="130"/>
      <c r="Q74" s="130"/>
      <c r="R74" s="130"/>
      <c r="S74" s="130"/>
      <c r="T74" s="130"/>
      <c r="U74" s="129">
        <f t="shared" si="142"/>
        <v>0</v>
      </c>
      <c r="V74" s="105"/>
      <c r="W74" s="126">
        <f t="shared" si="143"/>
        <v>0</v>
      </c>
      <c r="X74" s="126">
        <f t="shared" si="144"/>
        <v>0</v>
      </c>
      <c r="Y74" s="130"/>
      <c r="Z74" s="130"/>
      <c r="AA74" s="130"/>
      <c r="AB74" s="130"/>
      <c r="AC74" s="130"/>
      <c r="AD74" s="130"/>
      <c r="AE74" s="129">
        <f t="shared" si="145"/>
        <v>0</v>
      </c>
      <c r="AF74" s="105"/>
      <c r="AG74" s="126">
        <f t="shared" si="146"/>
        <v>0</v>
      </c>
      <c r="AH74" s="126">
        <f t="shared" si="147"/>
        <v>0</v>
      </c>
      <c r="AI74" s="130"/>
      <c r="AJ74" s="130"/>
      <c r="AK74" s="130"/>
      <c r="AL74" s="130"/>
      <c r="AM74" s="130"/>
      <c r="AN74" s="130"/>
      <c r="AO74" s="129">
        <f t="shared" si="148"/>
        <v>0</v>
      </c>
      <c r="AP74" s="105"/>
      <c r="AQ74" s="126">
        <f t="shared" si="149"/>
        <v>0</v>
      </c>
      <c r="AR74" s="126">
        <f t="shared" si="150"/>
        <v>0</v>
      </c>
      <c r="AS74" s="130"/>
      <c r="AT74" s="130"/>
      <c r="AU74" s="130"/>
      <c r="AV74" s="130"/>
      <c r="AW74" s="130"/>
      <c r="AX74" s="130"/>
      <c r="AY74" s="129">
        <f t="shared" si="151"/>
        <v>0</v>
      </c>
      <c r="AZ74" s="378"/>
      <c r="BA74" s="126">
        <f t="shared" si="152"/>
        <v>0</v>
      </c>
      <c r="BB74" s="126">
        <f t="shared" si="153"/>
        <v>0</v>
      </c>
      <c r="BC74" s="130"/>
      <c r="BD74" s="130"/>
      <c r="BE74" s="130"/>
      <c r="BF74" s="130"/>
      <c r="BG74" s="130"/>
      <c r="BH74" s="130"/>
      <c r="BI74" s="129">
        <f t="shared" si="154"/>
        <v>0</v>
      </c>
      <c r="BJ74" s="409"/>
      <c r="BK74" s="126">
        <f t="shared" si="155"/>
        <v>0</v>
      </c>
      <c r="BL74" s="126">
        <f t="shared" si="156"/>
        <v>0</v>
      </c>
      <c r="BM74" s="127"/>
      <c r="BN74" s="127"/>
      <c r="BO74" s="127"/>
      <c r="BP74" s="127"/>
      <c r="BQ74" s="127"/>
      <c r="BR74" s="127"/>
      <c r="BS74" s="381">
        <f t="shared" si="157"/>
        <v>0</v>
      </c>
      <c r="BT74" s="415"/>
      <c r="BU74" s="126">
        <f t="shared" si="158"/>
        <v>0</v>
      </c>
      <c r="BV74" s="126">
        <f t="shared" si="159"/>
        <v>0</v>
      </c>
      <c r="BW74" s="127"/>
      <c r="BX74" s="127"/>
      <c r="BY74" s="127"/>
      <c r="BZ74" s="127"/>
      <c r="CA74" s="127"/>
      <c r="CB74" s="127"/>
      <c r="CC74" s="381">
        <f t="shared" si="160"/>
        <v>0</v>
      </c>
    </row>
    <row r="75" spans="1:81" s="104" customFormat="1" ht="15.95" customHeight="1">
      <c r="A75" s="412"/>
      <c r="B75" s="105"/>
      <c r="C75" s="126">
        <f t="shared" si="137"/>
        <v>0</v>
      </c>
      <c r="D75" s="126">
        <f t="shared" si="138"/>
        <v>0</v>
      </c>
      <c r="E75" s="130"/>
      <c r="F75" s="130"/>
      <c r="G75" s="130"/>
      <c r="H75" s="130"/>
      <c r="I75" s="130"/>
      <c r="J75" s="130"/>
      <c r="K75" s="129">
        <f t="shared" si="139"/>
        <v>0</v>
      </c>
      <c r="L75" s="105"/>
      <c r="M75" s="126">
        <f t="shared" si="140"/>
        <v>0</v>
      </c>
      <c r="N75" s="126">
        <f t="shared" si="141"/>
        <v>0</v>
      </c>
      <c r="O75" s="130"/>
      <c r="P75" s="130"/>
      <c r="Q75" s="130"/>
      <c r="R75" s="130"/>
      <c r="S75" s="130"/>
      <c r="T75" s="130"/>
      <c r="U75" s="129">
        <f t="shared" si="142"/>
        <v>0</v>
      </c>
      <c r="V75" s="105"/>
      <c r="W75" s="126">
        <f t="shared" si="143"/>
        <v>0</v>
      </c>
      <c r="X75" s="126">
        <f t="shared" si="144"/>
        <v>0</v>
      </c>
      <c r="Y75" s="130"/>
      <c r="Z75" s="130"/>
      <c r="AA75" s="130"/>
      <c r="AB75" s="130"/>
      <c r="AC75" s="130"/>
      <c r="AD75" s="130"/>
      <c r="AE75" s="129">
        <f t="shared" si="145"/>
        <v>0</v>
      </c>
      <c r="AF75" s="105"/>
      <c r="AG75" s="126">
        <f t="shared" si="146"/>
        <v>0</v>
      </c>
      <c r="AH75" s="126">
        <f t="shared" si="147"/>
        <v>0</v>
      </c>
      <c r="AI75" s="130"/>
      <c r="AJ75" s="130"/>
      <c r="AK75" s="130"/>
      <c r="AL75" s="130"/>
      <c r="AM75" s="130"/>
      <c r="AN75" s="130"/>
      <c r="AO75" s="129">
        <f t="shared" si="148"/>
        <v>0</v>
      </c>
      <c r="AP75" s="105"/>
      <c r="AQ75" s="126">
        <f t="shared" si="149"/>
        <v>0</v>
      </c>
      <c r="AR75" s="126">
        <f t="shared" si="150"/>
        <v>0</v>
      </c>
      <c r="AS75" s="130"/>
      <c r="AT75" s="130"/>
      <c r="AU75" s="130"/>
      <c r="AV75" s="130"/>
      <c r="AW75" s="130"/>
      <c r="AX75" s="130"/>
      <c r="AY75" s="129">
        <f t="shared" si="151"/>
        <v>0</v>
      </c>
      <c r="AZ75" s="378"/>
      <c r="BA75" s="126">
        <f t="shared" si="152"/>
        <v>0</v>
      </c>
      <c r="BB75" s="126">
        <f t="shared" si="153"/>
        <v>0</v>
      </c>
      <c r="BC75" s="130"/>
      <c r="BD75" s="130"/>
      <c r="BE75" s="130"/>
      <c r="BF75" s="130"/>
      <c r="BG75" s="130"/>
      <c r="BH75" s="130"/>
      <c r="BI75" s="129">
        <f t="shared" si="154"/>
        <v>0</v>
      </c>
      <c r="BJ75" s="409"/>
      <c r="BK75" s="126">
        <f t="shared" si="155"/>
        <v>0</v>
      </c>
      <c r="BL75" s="126">
        <f t="shared" si="156"/>
        <v>0</v>
      </c>
      <c r="BM75" s="127"/>
      <c r="BN75" s="127"/>
      <c r="BO75" s="127"/>
      <c r="BP75" s="127"/>
      <c r="BQ75" s="127"/>
      <c r="BR75" s="127"/>
      <c r="BS75" s="381">
        <f t="shared" si="157"/>
        <v>0</v>
      </c>
      <c r="BT75" s="415"/>
      <c r="BU75" s="126">
        <f t="shared" si="158"/>
        <v>0</v>
      </c>
      <c r="BV75" s="126">
        <f t="shared" si="159"/>
        <v>0</v>
      </c>
      <c r="BW75" s="127"/>
      <c r="BX75" s="127"/>
      <c r="BY75" s="127"/>
      <c r="BZ75" s="127"/>
      <c r="CA75" s="127"/>
      <c r="CB75" s="127"/>
      <c r="CC75" s="381">
        <f t="shared" si="160"/>
        <v>0</v>
      </c>
    </row>
    <row r="76" spans="1:81" ht="15.95" customHeight="1">
      <c r="A76" s="356" t="s">
        <v>109</v>
      </c>
      <c r="B76" s="105"/>
      <c r="C76" s="126"/>
      <c r="D76" s="126"/>
      <c r="E76" s="130"/>
      <c r="F76" s="130"/>
      <c r="G76" s="130"/>
      <c r="H76" s="130"/>
      <c r="I76" s="130"/>
      <c r="J76" s="130"/>
      <c r="K76" s="129"/>
      <c r="L76" s="96"/>
      <c r="M76" s="124"/>
      <c r="N76" s="126"/>
      <c r="O76" s="130"/>
      <c r="P76" s="130"/>
      <c r="Q76" s="130"/>
      <c r="R76" s="130"/>
      <c r="S76" s="130"/>
      <c r="T76" s="130"/>
      <c r="U76" s="129"/>
      <c r="V76" s="105"/>
      <c r="W76" s="124"/>
      <c r="X76" s="126"/>
      <c r="Y76" s="130"/>
      <c r="Z76" s="130"/>
      <c r="AA76" s="130"/>
      <c r="AB76" s="130"/>
      <c r="AC76" s="130"/>
      <c r="AD76" s="130"/>
      <c r="AE76" s="129"/>
      <c r="AF76" s="105"/>
      <c r="AG76" s="124"/>
      <c r="AH76" s="126"/>
      <c r="AI76" s="130"/>
      <c r="AJ76" s="130"/>
      <c r="AK76" s="130"/>
      <c r="AL76" s="130"/>
      <c r="AM76" s="130"/>
      <c r="AN76" s="130"/>
      <c r="AO76" s="129"/>
      <c r="AP76" s="105"/>
      <c r="AQ76" s="124"/>
      <c r="AR76" s="126"/>
      <c r="AS76" s="130"/>
      <c r="AT76" s="130"/>
      <c r="AU76" s="130"/>
      <c r="AV76" s="130"/>
      <c r="AW76" s="130"/>
      <c r="AX76" s="130"/>
      <c r="AY76" s="129"/>
      <c r="AZ76" s="378"/>
      <c r="BA76" s="124"/>
      <c r="BB76" s="126"/>
      <c r="BC76" s="130"/>
      <c r="BD76" s="130"/>
      <c r="BE76" s="130"/>
      <c r="BF76" s="130"/>
      <c r="BG76" s="130"/>
      <c r="BH76" s="130"/>
      <c r="BI76" s="129"/>
      <c r="BJ76" s="378"/>
      <c r="BK76" s="124"/>
      <c r="BL76" s="126"/>
      <c r="BM76" s="130"/>
      <c r="BN76" s="130"/>
      <c r="BO76" s="130"/>
      <c r="BP76" s="130"/>
      <c r="BQ76" s="130"/>
      <c r="BR76" s="130"/>
      <c r="BS76" s="129"/>
      <c r="BT76" s="193"/>
      <c r="BU76" s="124"/>
      <c r="BV76" s="126"/>
      <c r="BW76" s="130"/>
      <c r="BX76" s="130"/>
      <c r="BY76" s="130"/>
      <c r="BZ76" s="130"/>
      <c r="CA76" s="130"/>
      <c r="CB76" s="130"/>
      <c r="CC76" s="129"/>
    </row>
    <row r="77" spans="1:81" s="104" customFormat="1" ht="15.95" customHeight="1">
      <c r="A77" s="102" t="s">
        <v>40</v>
      </c>
      <c r="B77" s="103">
        <f>SUM(B$68:B76)</f>
        <v>341</v>
      </c>
      <c r="C77" s="126">
        <f>SUM(C$68:C76)</f>
        <v>623965</v>
      </c>
      <c r="D77" s="126">
        <f>IFERROR(C77/B77,0)</f>
        <v>1829.8093841642228</v>
      </c>
      <c r="E77" s="128">
        <f>SUM(E$68:E76)</f>
        <v>0</v>
      </c>
      <c r="F77" s="128">
        <f>SUM(F$68:F76)</f>
        <v>69247</v>
      </c>
      <c r="G77" s="128">
        <f>SUM(G$68:G76)</f>
        <v>0</v>
      </c>
      <c r="H77" s="128">
        <f>SUM(H$68:H76)</f>
        <v>554718</v>
      </c>
      <c r="I77" s="128">
        <f>SUM(I$68:I76)</f>
        <v>0</v>
      </c>
      <c r="J77" s="128">
        <f>SUM(J$68:J76)</f>
        <v>550964</v>
      </c>
      <c r="K77" s="129">
        <f>SUM(K$68:K76)</f>
        <v>0</v>
      </c>
      <c r="L77" s="103">
        <f>SUM(L$68:L76)</f>
        <v>299</v>
      </c>
      <c r="M77" s="126">
        <f>SUM(M$68:M76)</f>
        <v>600916.91999999993</v>
      </c>
      <c r="N77" s="126">
        <f>IFERROR(M77/L77,0)</f>
        <v>2009.7555852842806</v>
      </c>
      <c r="O77" s="128">
        <f>SUM(O$68:O76)</f>
        <v>0</v>
      </c>
      <c r="P77" s="128">
        <f>SUM(P$68:P76)</f>
        <v>62457.18</v>
      </c>
      <c r="Q77" s="128">
        <f>SUM(Q$68:Q76)</f>
        <v>0</v>
      </c>
      <c r="R77" s="128">
        <f>SUM(R$68:R76)</f>
        <v>538459.74</v>
      </c>
      <c r="S77" s="128">
        <f>SUM(S$68:S76)</f>
        <v>0</v>
      </c>
      <c r="T77" s="128">
        <f>SUM(T$68:T76)</f>
        <v>477694.70999999996</v>
      </c>
      <c r="U77" s="129">
        <f>SUM(U$68:U76)</f>
        <v>0</v>
      </c>
      <c r="V77" s="103">
        <f>SUM(V$68:V76)</f>
        <v>307</v>
      </c>
      <c r="W77" s="126">
        <f>SUM(W$68:W76)</f>
        <v>620225</v>
      </c>
      <c r="X77" s="126">
        <f>IFERROR(W77/V77,0)</f>
        <v>2020.2768729641693</v>
      </c>
      <c r="Y77" s="128">
        <f>SUM(Y$68:Y76)</f>
        <v>0</v>
      </c>
      <c r="Z77" s="128">
        <f>SUM(Z$68:Z76)</f>
        <v>52979</v>
      </c>
      <c r="AA77" s="128">
        <f>SUM(AA$68:AA76)</f>
        <v>0</v>
      </c>
      <c r="AB77" s="128">
        <f>SUM(AB$68:AB76)</f>
        <v>567246</v>
      </c>
      <c r="AC77" s="128">
        <f>SUM(AC$68:AC76)</f>
        <v>0</v>
      </c>
      <c r="AD77" s="128">
        <f>SUM(AD$68:AD76)</f>
        <v>580245</v>
      </c>
      <c r="AE77" s="129">
        <f>SUM(AE$68:AE76)</f>
        <v>0</v>
      </c>
      <c r="AF77" s="103">
        <f>SUM(AF$68:AF76)</f>
        <v>227</v>
      </c>
      <c r="AG77" s="126">
        <f>SUM(AG$68:AG76)</f>
        <v>498074</v>
      </c>
      <c r="AH77" s="126">
        <f>IFERROR(AG77/AF77,0)</f>
        <v>2194.1585903083701</v>
      </c>
      <c r="AI77" s="128">
        <f>SUM(AI$68:AI76)</f>
        <v>0</v>
      </c>
      <c r="AJ77" s="128">
        <f>SUM(AJ$68:AJ76)</f>
        <v>58931</v>
      </c>
      <c r="AK77" s="128">
        <f>SUM(AK$68:AK76)</f>
        <v>0</v>
      </c>
      <c r="AL77" s="128">
        <f>SUM(AL$68:AL76)</f>
        <v>439143</v>
      </c>
      <c r="AM77" s="128">
        <f>SUM(AM$68:AM76)</f>
        <v>0</v>
      </c>
      <c r="AN77" s="128">
        <f>SUM(AN$68:AN76)</f>
        <v>453545</v>
      </c>
      <c r="AO77" s="129">
        <f>SUM(AO$68:AO76)</f>
        <v>0</v>
      </c>
      <c r="AP77" s="103">
        <f>SUM(AP$68:AP76)</f>
        <v>174</v>
      </c>
      <c r="AQ77" s="126">
        <f>SUM(AQ$68:AQ76)</f>
        <v>304530</v>
      </c>
      <c r="AR77" s="126">
        <f>IFERROR(AQ77/AP77,0)</f>
        <v>1750.1724137931035</v>
      </c>
      <c r="AS77" s="128">
        <f>SUM(AS$68:AS76)</f>
        <v>0</v>
      </c>
      <c r="AT77" s="128">
        <f>SUM(AT$68:AT76)</f>
        <v>39568</v>
      </c>
      <c r="AU77" s="128">
        <f>SUM(AU$68:AU76)</f>
        <v>0</v>
      </c>
      <c r="AV77" s="128">
        <f>SUM(AV$68:AV76)</f>
        <v>264962</v>
      </c>
      <c r="AW77" s="128">
        <f>SUM(AW$68:AW76)</f>
        <v>0</v>
      </c>
      <c r="AX77" s="128">
        <f>SUM(AX$68:AX76)</f>
        <v>278811</v>
      </c>
      <c r="AY77" s="129">
        <f>SUM(AY$68:AY76)</f>
        <v>0</v>
      </c>
      <c r="AZ77" s="379">
        <f>SUM(AZ$68:AZ76)</f>
        <v>124</v>
      </c>
      <c r="BA77" s="126">
        <f>SUM(BA$68:BA76)</f>
        <v>236446.93</v>
      </c>
      <c r="BB77" s="126">
        <f>IFERROR(BA77/AZ77,0)</f>
        <v>1906.8300806451612</v>
      </c>
      <c r="BC77" s="128">
        <f>SUM(BC$68:BC76)</f>
        <v>0</v>
      </c>
      <c r="BD77" s="128">
        <f>SUM(BD$68:BD76)</f>
        <v>33748</v>
      </c>
      <c r="BE77" s="128">
        <f>SUM(BE$68:BE76)</f>
        <v>0</v>
      </c>
      <c r="BF77" s="128">
        <f>SUM(BF$68:BF76)</f>
        <v>202698.93</v>
      </c>
      <c r="BG77" s="128">
        <f>SUM(BG$68:BG76)</f>
        <v>0</v>
      </c>
      <c r="BH77" s="128">
        <f>SUM(BH$68:BH76)</f>
        <v>217653.98</v>
      </c>
      <c r="BI77" s="129">
        <f>SUM(BI$68:BI76)</f>
        <v>0</v>
      </c>
      <c r="BJ77" s="379">
        <f>SUM(BJ$68:BJ76)</f>
        <v>96</v>
      </c>
      <c r="BK77" s="126">
        <f>SUM(BK$68:BK76)</f>
        <v>229321</v>
      </c>
      <c r="BL77" s="126">
        <f>IFERROR(BK77/BJ77,0)</f>
        <v>2388.7604166666665</v>
      </c>
      <c r="BM77" s="128">
        <f>SUM(BM$68:BM76)</f>
        <v>0</v>
      </c>
      <c r="BN77" s="128">
        <f>SUM(BN$68:BN76)</f>
        <v>43617</v>
      </c>
      <c r="BO77" s="128">
        <f>SUM(BO$68:BO76)</f>
        <v>0</v>
      </c>
      <c r="BP77" s="128">
        <f>SUM(BP$68:BP76)</f>
        <v>185704</v>
      </c>
      <c r="BQ77" s="128">
        <f>SUM(BQ$68:BQ76)</f>
        <v>0</v>
      </c>
      <c r="BR77" s="128">
        <f>SUM(BR$68:BR76)</f>
        <v>208427</v>
      </c>
      <c r="BS77" s="129">
        <f>SUM(BS$68:BS76)</f>
        <v>0</v>
      </c>
      <c r="BT77" s="396">
        <f>SUM(BT$68:BT76)</f>
        <v>101</v>
      </c>
      <c r="BU77" s="126">
        <f>SUM(BU$68:BU76)</f>
        <v>187508.68</v>
      </c>
      <c r="BV77" s="126">
        <f>IFERROR(BU77/BT77,0)</f>
        <v>1856.5215841584159</v>
      </c>
      <c r="BW77" s="128">
        <f>SUM(BW$68:BW76)</f>
        <v>0</v>
      </c>
      <c r="BX77" s="128">
        <f>SUM(BX$68:BX76)</f>
        <v>30051.34</v>
      </c>
      <c r="BY77" s="128">
        <f>SUM(BY$68:BY76)</f>
        <v>0</v>
      </c>
      <c r="BZ77" s="128">
        <f>SUM(BZ$68:BZ76)</f>
        <v>157457.34</v>
      </c>
      <c r="CA77" s="128">
        <f>SUM(CA$68:CA76)</f>
        <v>0</v>
      </c>
      <c r="CB77" s="128">
        <f>SUM(CB$68:CB76)</f>
        <v>174436.3</v>
      </c>
      <c r="CC77" s="129">
        <f>SUM(CC$68:CC76)</f>
        <v>0</v>
      </c>
    </row>
    <row r="78" spans="1:81" ht="15.95" customHeight="1">
      <c r="A78" s="100"/>
      <c r="B78" s="105"/>
      <c r="C78" s="126"/>
      <c r="D78" s="126"/>
      <c r="E78" s="130"/>
      <c r="F78" s="130"/>
      <c r="G78" s="130"/>
      <c r="H78" s="130"/>
      <c r="I78" s="130"/>
      <c r="J78" s="130"/>
      <c r="K78" s="129"/>
      <c r="L78" s="96"/>
      <c r="M78" s="124"/>
      <c r="N78" s="126"/>
      <c r="O78" s="130"/>
      <c r="P78" s="130"/>
      <c r="Q78" s="130"/>
      <c r="R78" s="130"/>
      <c r="S78" s="130"/>
      <c r="T78" s="130"/>
      <c r="U78" s="129"/>
      <c r="V78" s="105"/>
      <c r="W78" s="124"/>
      <c r="X78" s="126"/>
      <c r="Y78" s="130"/>
      <c r="Z78" s="130"/>
      <c r="AA78" s="130"/>
      <c r="AB78" s="130"/>
      <c r="AC78" s="130"/>
      <c r="AD78" s="130"/>
      <c r="AE78" s="129"/>
      <c r="AF78" s="105"/>
      <c r="AG78" s="124"/>
      <c r="AH78" s="126"/>
      <c r="AI78" s="130"/>
      <c r="AJ78" s="130"/>
      <c r="AK78" s="130"/>
      <c r="AL78" s="130"/>
      <c r="AM78" s="130"/>
      <c r="AN78" s="130"/>
      <c r="AO78" s="129"/>
      <c r="AP78" s="105"/>
      <c r="AQ78" s="124"/>
      <c r="AR78" s="126"/>
      <c r="AS78" s="130"/>
      <c r="AT78" s="130"/>
      <c r="AU78" s="130"/>
      <c r="AV78" s="130"/>
      <c r="AW78" s="130"/>
      <c r="AX78" s="130"/>
      <c r="AY78" s="129"/>
      <c r="AZ78" s="378"/>
      <c r="BA78" s="124"/>
      <c r="BB78" s="126"/>
      <c r="BC78" s="130"/>
      <c r="BD78" s="130"/>
      <c r="BE78" s="130"/>
      <c r="BF78" s="130"/>
      <c r="BG78" s="130"/>
      <c r="BH78" s="130"/>
      <c r="BI78" s="129"/>
      <c r="BJ78" s="378"/>
      <c r="BK78" s="124"/>
      <c r="BL78" s="126"/>
      <c r="BM78" s="130"/>
      <c r="BN78" s="130"/>
      <c r="BO78" s="130"/>
      <c r="BP78" s="130"/>
      <c r="BQ78" s="130"/>
      <c r="BR78" s="130"/>
      <c r="BS78" s="129"/>
      <c r="BT78" s="193"/>
      <c r="BU78" s="124"/>
      <c r="BV78" s="126"/>
      <c r="BW78" s="130"/>
      <c r="BX78" s="130"/>
      <c r="BY78" s="130"/>
      <c r="BZ78" s="130"/>
      <c r="CA78" s="130"/>
      <c r="CB78" s="130"/>
      <c r="CC78" s="129"/>
    </row>
    <row r="79" spans="1:81" ht="15.95" customHeight="1">
      <c r="A79" s="101" t="s">
        <v>41</v>
      </c>
      <c r="B79" s="105"/>
      <c r="C79" s="126"/>
      <c r="D79" s="126"/>
      <c r="E79" s="130"/>
      <c r="F79" s="130"/>
      <c r="G79" s="130"/>
      <c r="H79" s="130"/>
      <c r="I79" s="130"/>
      <c r="J79" s="130"/>
      <c r="K79" s="129"/>
      <c r="L79" s="96"/>
      <c r="M79" s="124"/>
      <c r="N79" s="126"/>
      <c r="O79" s="130"/>
      <c r="P79" s="130"/>
      <c r="Q79" s="130"/>
      <c r="R79" s="130"/>
      <c r="S79" s="130"/>
      <c r="T79" s="130"/>
      <c r="U79" s="129"/>
      <c r="V79" s="105"/>
      <c r="W79" s="124"/>
      <c r="X79" s="126"/>
      <c r="Y79" s="130"/>
      <c r="Z79" s="130"/>
      <c r="AA79" s="130"/>
      <c r="AB79" s="130"/>
      <c r="AC79" s="130"/>
      <c r="AD79" s="130"/>
      <c r="AE79" s="129"/>
      <c r="AF79" s="105"/>
      <c r="AG79" s="124"/>
      <c r="AH79" s="126"/>
      <c r="AI79" s="130"/>
      <c r="AJ79" s="130"/>
      <c r="AK79" s="130"/>
      <c r="AL79" s="130"/>
      <c r="AM79" s="130"/>
      <c r="AN79" s="130"/>
      <c r="AO79" s="129"/>
      <c r="AP79" s="105"/>
      <c r="AQ79" s="124"/>
      <c r="AR79" s="126"/>
      <c r="AS79" s="130"/>
      <c r="AT79" s="130"/>
      <c r="AU79" s="130"/>
      <c r="AV79" s="130"/>
      <c r="AW79" s="130"/>
      <c r="AX79" s="130"/>
      <c r="AY79" s="129"/>
      <c r="AZ79" s="378"/>
      <c r="BA79" s="124"/>
      <c r="BB79" s="126"/>
      <c r="BC79" s="130"/>
      <c r="BD79" s="130"/>
      <c r="BE79" s="130"/>
      <c r="BF79" s="130"/>
      <c r="BG79" s="130"/>
      <c r="BH79" s="130"/>
      <c r="BI79" s="129"/>
      <c r="BJ79" s="378"/>
      <c r="BK79" s="124"/>
      <c r="BL79" s="126"/>
      <c r="BM79" s="130"/>
      <c r="BN79" s="130"/>
      <c r="BO79" s="130"/>
      <c r="BP79" s="130"/>
      <c r="BQ79" s="130"/>
      <c r="BR79" s="130"/>
      <c r="BS79" s="129"/>
      <c r="BT79" s="193"/>
      <c r="BU79" s="124"/>
      <c r="BV79" s="126"/>
      <c r="BW79" s="130"/>
      <c r="BX79" s="130"/>
      <c r="BY79" s="130"/>
      <c r="BZ79" s="130"/>
      <c r="CA79" s="130"/>
      <c r="CB79" s="130"/>
      <c r="CC79" s="129"/>
    </row>
    <row r="80" spans="1:81" ht="15.95" customHeight="1">
      <c r="A80" s="243" t="s">
        <v>142</v>
      </c>
      <c r="B80" s="105">
        <v>95</v>
      </c>
      <c r="C80" s="126">
        <f t="shared" ref="C80:C81" si="174">SUM(E80:I80)</f>
        <v>221403</v>
      </c>
      <c r="D80" s="126">
        <f t="shared" ref="D80:D85" si="175">IFERROR(C80/B80,0)</f>
        <v>2330.5578947368422</v>
      </c>
      <c r="E80" s="130">
        <v>221403</v>
      </c>
      <c r="F80" s="130"/>
      <c r="G80" s="130"/>
      <c r="H80" s="130"/>
      <c r="I80" s="130"/>
      <c r="J80" s="130">
        <v>113389</v>
      </c>
      <c r="K80" s="129">
        <f t="shared" ref="K80:K86" si="176">IF(J80=0,0,(IF(E80&lt;=J80,E80,J80)))</f>
        <v>113389</v>
      </c>
      <c r="L80" s="105">
        <v>106</v>
      </c>
      <c r="M80" s="126">
        <f t="shared" ref="M80" si="177">SUM(O80:S80)</f>
        <v>277941.37</v>
      </c>
      <c r="N80" s="126">
        <f t="shared" ref="N80" si="178">IFERROR(M80/L80,0)</f>
        <v>2622.0883962264152</v>
      </c>
      <c r="O80" s="242">
        <v>277941.37</v>
      </c>
      <c r="P80" s="242"/>
      <c r="Q80" s="242"/>
      <c r="R80" s="242"/>
      <c r="S80" s="242"/>
      <c r="T80" s="242">
        <v>144674.37</v>
      </c>
      <c r="U80" s="129">
        <f t="shared" ref="U80:U86" si="179">IF(T80=0,0,(IF(O80&lt;=T80,O80,T80)))</f>
        <v>144674.37</v>
      </c>
      <c r="V80" s="105">
        <v>103</v>
      </c>
      <c r="W80" s="126">
        <f t="shared" ref="W80:W86" si="180">SUM(Y80:AC80)</f>
        <v>290288</v>
      </c>
      <c r="X80" s="126">
        <f t="shared" ref="X80:X86" si="181">IFERROR(W80/V80,0)</f>
        <v>2818.3300970873788</v>
      </c>
      <c r="Y80" s="130">
        <v>290288</v>
      </c>
      <c r="Z80" s="130"/>
      <c r="AA80" s="130"/>
      <c r="AB80" s="130"/>
      <c r="AC80" s="130"/>
      <c r="AD80" s="130">
        <v>140712</v>
      </c>
      <c r="AE80" s="129">
        <f t="shared" ref="AE80:AE86" si="182">IF(AD80=0,0,(IF(Y80&lt;=AD80,Y80,AD80)))</f>
        <v>140712</v>
      </c>
      <c r="AF80" s="105">
        <v>103</v>
      </c>
      <c r="AG80" s="126">
        <f t="shared" ref="AG80:AG86" si="183">SUM(AI80:AM80)</f>
        <v>298748</v>
      </c>
      <c r="AH80" s="126">
        <f t="shared" ref="AH80:AH86" si="184">IFERROR(AG80/AF80,0)</f>
        <v>2900.4660194174758</v>
      </c>
      <c r="AI80" s="130">
        <v>298748</v>
      </c>
      <c r="AJ80" s="130"/>
      <c r="AK80" s="130"/>
      <c r="AL80" s="130"/>
      <c r="AM80" s="130"/>
      <c r="AN80" s="130">
        <v>169396</v>
      </c>
      <c r="AO80" s="129">
        <f t="shared" ref="AO80:AO86" si="185">IF(AN80=0,0,(IF(AI80&lt;=AN80,AI80,AN80)))</f>
        <v>169396</v>
      </c>
      <c r="AP80" s="105">
        <v>107</v>
      </c>
      <c r="AQ80" s="126">
        <f t="shared" ref="AQ80:AQ86" si="186">SUM(AS80:AW80)</f>
        <v>306027</v>
      </c>
      <c r="AR80" s="126">
        <f t="shared" ref="AR80:AR86" si="187">IFERROR(AQ80/AP80,0)</f>
        <v>2860.0654205607475</v>
      </c>
      <c r="AS80" s="130">
        <v>306027</v>
      </c>
      <c r="AT80" s="130"/>
      <c r="AU80" s="130"/>
      <c r="AV80" s="130"/>
      <c r="AW80" s="130"/>
      <c r="AX80" s="130">
        <v>181305</v>
      </c>
      <c r="AY80" s="129">
        <f t="shared" ref="AY80:AY86" si="188">IF(AX80=0,0,(IF(AS80&lt;=AX80,AS80,AX80)))</f>
        <v>181305</v>
      </c>
      <c r="AZ80" s="378">
        <v>111</v>
      </c>
      <c r="BA80" s="126">
        <f t="shared" ref="BA80:BA86" si="189">SUM(BC80:BG80)</f>
        <v>289221</v>
      </c>
      <c r="BB80" s="126">
        <f t="shared" ref="BB80:BB86" si="190">IFERROR(BA80/AZ80,0)</f>
        <v>2605.5945945945946</v>
      </c>
      <c r="BC80" s="130">
        <v>289221</v>
      </c>
      <c r="BD80" s="130"/>
      <c r="BE80" s="130"/>
      <c r="BF80" s="130"/>
      <c r="BG80" s="130"/>
      <c r="BH80" s="130">
        <v>185130</v>
      </c>
      <c r="BI80" s="129">
        <f t="shared" ref="BI80:BI86" si="191">IF(BH80=0,0,(IF(BC80&lt;=BH80,BC80,BH80)))</f>
        <v>185130</v>
      </c>
      <c r="BJ80" s="409">
        <v>118</v>
      </c>
      <c r="BK80" s="126">
        <f t="shared" ref="BK80:BK86" si="192">SUM(BM80:BQ80)</f>
        <v>319514</v>
      </c>
      <c r="BL80" s="126">
        <f t="shared" ref="BL80:BL86" si="193">IFERROR(BK80/BJ80,0)</f>
        <v>2707.7457627118642</v>
      </c>
      <c r="BM80" s="127">
        <v>319514</v>
      </c>
      <c r="BN80" s="127"/>
      <c r="BO80" s="127"/>
      <c r="BP80" s="127"/>
      <c r="BQ80" s="127"/>
      <c r="BR80" s="127">
        <v>190299</v>
      </c>
      <c r="BS80" s="381">
        <f t="shared" ref="BS80:BS86" si="194">IF(BR80=0,0,(IF(BM80&lt;=BR80,BM80,BR80)))</f>
        <v>190299</v>
      </c>
      <c r="BT80" s="415">
        <v>120</v>
      </c>
      <c r="BU80" s="126">
        <f t="shared" ref="BU80:BU86" si="195">SUM(BW80:CA80)</f>
        <v>305828.8</v>
      </c>
      <c r="BV80" s="126">
        <f t="shared" ref="BV80:BV86" si="196">IFERROR(BU80/BT80,0)</f>
        <v>2548.5733333333333</v>
      </c>
      <c r="BW80" s="127">
        <v>305828.8</v>
      </c>
      <c r="BX80" s="127"/>
      <c r="BY80" s="127"/>
      <c r="BZ80" s="127"/>
      <c r="CA80" s="127"/>
      <c r="CB80" s="127">
        <v>176583</v>
      </c>
      <c r="CC80" s="381">
        <f t="shared" ref="CC80:CC86" si="197">IF(CB80=0,0,(IF(BW80&lt;=CB80,BW80,CB80)))</f>
        <v>176583</v>
      </c>
    </row>
    <row r="81" spans="1:81" ht="15.95" customHeight="1">
      <c r="A81" s="243" t="s">
        <v>47</v>
      </c>
      <c r="B81" s="105">
        <v>33</v>
      </c>
      <c r="C81" s="126">
        <f t="shared" si="174"/>
        <v>69610</v>
      </c>
      <c r="D81" s="126">
        <f t="shared" si="175"/>
        <v>2109.3939393939395</v>
      </c>
      <c r="E81" s="130"/>
      <c r="F81" s="130">
        <v>69610</v>
      </c>
      <c r="G81" s="130"/>
      <c r="H81" s="130"/>
      <c r="I81" s="130"/>
      <c r="J81" s="130">
        <v>51377</v>
      </c>
      <c r="K81" s="129">
        <f t="shared" si="176"/>
        <v>0</v>
      </c>
      <c r="L81" s="96">
        <v>34</v>
      </c>
      <c r="M81" s="126">
        <f t="shared" ref="M81:M85" si="198">SUM(O81:S81)</f>
        <v>72598.5</v>
      </c>
      <c r="N81" s="126">
        <f t="shared" ref="N81:N85" si="199">IFERROR(M81/L81,0)</f>
        <v>2135.25</v>
      </c>
      <c r="O81" s="242"/>
      <c r="P81" s="242">
        <v>72598.5</v>
      </c>
      <c r="Q81" s="242"/>
      <c r="R81" s="242"/>
      <c r="S81" s="242"/>
      <c r="T81" s="242">
        <v>45920.5</v>
      </c>
      <c r="U81" s="129">
        <f t="shared" si="179"/>
        <v>0</v>
      </c>
      <c r="V81" s="105">
        <v>43</v>
      </c>
      <c r="W81" s="126">
        <f t="shared" si="180"/>
        <v>81311</v>
      </c>
      <c r="X81" s="126">
        <f t="shared" si="181"/>
        <v>1890.953488372093</v>
      </c>
      <c r="Y81" s="130"/>
      <c r="Z81" s="130">
        <v>81311</v>
      </c>
      <c r="AA81" s="130"/>
      <c r="AB81" s="130"/>
      <c r="AC81" s="130"/>
      <c r="AD81" s="130">
        <v>66628</v>
      </c>
      <c r="AE81" s="129">
        <f t="shared" si="182"/>
        <v>0</v>
      </c>
      <c r="AF81" s="105">
        <v>37</v>
      </c>
      <c r="AG81" s="126">
        <f t="shared" si="183"/>
        <v>109847</v>
      </c>
      <c r="AH81" s="126">
        <f t="shared" si="184"/>
        <v>2968.8378378378379</v>
      </c>
      <c r="AI81" s="130"/>
      <c r="AJ81" s="130">
        <v>109847</v>
      </c>
      <c r="AK81" s="130"/>
      <c r="AL81" s="130"/>
      <c r="AM81" s="130"/>
      <c r="AN81" s="130">
        <v>70055</v>
      </c>
      <c r="AO81" s="129">
        <f t="shared" si="185"/>
        <v>0</v>
      </c>
      <c r="AP81" s="105">
        <v>29</v>
      </c>
      <c r="AQ81" s="126">
        <f t="shared" si="186"/>
        <v>133324</v>
      </c>
      <c r="AR81" s="126">
        <f t="shared" si="187"/>
        <v>4597.3793103448279</v>
      </c>
      <c r="AS81" s="130"/>
      <c r="AT81" s="130">
        <v>133324</v>
      </c>
      <c r="AU81" s="130"/>
      <c r="AV81" s="130"/>
      <c r="AW81" s="130"/>
      <c r="AX81" s="130">
        <v>82550</v>
      </c>
      <c r="AY81" s="129">
        <f t="shared" si="188"/>
        <v>0</v>
      </c>
      <c r="AZ81" s="378">
        <v>29</v>
      </c>
      <c r="BA81" s="126">
        <f t="shared" si="189"/>
        <v>143275</v>
      </c>
      <c r="BB81" s="126">
        <f t="shared" si="190"/>
        <v>4940.5172413793107</v>
      </c>
      <c r="BC81" s="130"/>
      <c r="BD81" s="130">
        <v>143275</v>
      </c>
      <c r="BE81" s="130"/>
      <c r="BF81" s="130"/>
      <c r="BG81" s="130"/>
      <c r="BH81" s="130">
        <v>77109</v>
      </c>
      <c r="BI81" s="129">
        <f t="shared" si="191"/>
        <v>0</v>
      </c>
      <c r="BJ81" s="409">
        <v>26</v>
      </c>
      <c r="BK81" s="126">
        <f t="shared" si="192"/>
        <v>171360</v>
      </c>
      <c r="BL81" s="126">
        <f t="shared" si="193"/>
        <v>6590.7692307692305</v>
      </c>
      <c r="BM81" s="127"/>
      <c r="BN81" s="127">
        <v>171360</v>
      </c>
      <c r="BO81" s="127"/>
      <c r="BP81" s="127"/>
      <c r="BQ81" s="127"/>
      <c r="BR81" s="127">
        <v>99840</v>
      </c>
      <c r="BS81" s="381">
        <f t="shared" si="194"/>
        <v>0</v>
      </c>
      <c r="BT81" s="415">
        <v>25</v>
      </c>
      <c r="BU81" s="126">
        <f t="shared" si="195"/>
        <v>192138</v>
      </c>
      <c r="BV81" s="126">
        <f t="shared" si="196"/>
        <v>7685.52</v>
      </c>
      <c r="BW81" s="127"/>
      <c r="BX81" s="127">
        <v>192138</v>
      </c>
      <c r="BY81" s="127"/>
      <c r="BZ81" s="127"/>
      <c r="CA81" s="127"/>
      <c r="CB81" s="127">
        <v>142500</v>
      </c>
      <c r="CC81" s="381">
        <f t="shared" si="197"/>
        <v>0</v>
      </c>
    </row>
    <row r="82" spans="1:81" s="104" customFormat="1" ht="15.95" customHeight="1">
      <c r="A82" s="412"/>
      <c r="B82" s="105"/>
      <c r="C82" s="126">
        <f t="shared" ref="C82:C83" si="200">SUM(E82:I82)</f>
        <v>0</v>
      </c>
      <c r="D82" s="126">
        <f t="shared" ref="D82:D83" si="201">IFERROR(C82/B82,0)</f>
        <v>0</v>
      </c>
      <c r="E82" s="130"/>
      <c r="F82" s="130"/>
      <c r="G82" s="130"/>
      <c r="H82" s="130"/>
      <c r="I82" s="130"/>
      <c r="J82" s="130"/>
      <c r="K82" s="129">
        <f t="shared" si="176"/>
        <v>0</v>
      </c>
      <c r="L82" s="105"/>
      <c r="M82" s="126">
        <f t="shared" ref="M82:M83" si="202">SUM(O82:S82)</f>
        <v>0</v>
      </c>
      <c r="N82" s="126">
        <f t="shared" ref="N82:N83" si="203">IFERROR(M82/L82,0)</f>
        <v>0</v>
      </c>
      <c r="O82" s="130"/>
      <c r="P82" s="130"/>
      <c r="Q82" s="130"/>
      <c r="R82" s="130"/>
      <c r="S82" s="130"/>
      <c r="T82" s="130"/>
      <c r="U82" s="129">
        <f t="shared" si="179"/>
        <v>0</v>
      </c>
      <c r="V82" s="105"/>
      <c r="W82" s="126">
        <f t="shared" ref="W82:W83" si="204">SUM(Y82:AC82)</f>
        <v>0</v>
      </c>
      <c r="X82" s="126">
        <f t="shared" ref="X82:X83" si="205">IFERROR(W82/V82,0)</f>
        <v>0</v>
      </c>
      <c r="Y82" s="130"/>
      <c r="Z82" s="130"/>
      <c r="AA82" s="130"/>
      <c r="AB82" s="130"/>
      <c r="AC82" s="130"/>
      <c r="AD82" s="130"/>
      <c r="AE82" s="129">
        <f t="shared" si="182"/>
        <v>0</v>
      </c>
      <c r="AF82" s="105"/>
      <c r="AG82" s="126">
        <f t="shared" ref="AG82:AG83" si="206">SUM(AI82:AM82)</f>
        <v>0</v>
      </c>
      <c r="AH82" s="126">
        <f t="shared" ref="AH82:AH83" si="207">IFERROR(AG82/AF82,0)</f>
        <v>0</v>
      </c>
      <c r="AI82" s="130"/>
      <c r="AJ82" s="130"/>
      <c r="AK82" s="130"/>
      <c r="AL82" s="130"/>
      <c r="AM82" s="130"/>
      <c r="AN82" s="130"/>
      <c r="AO82" s="129">
        <f t="shared" si="185"/>
        <v>0</v>
      </c>
      <c r="AP82" s="105"/>
      <c r="AQ82" s="126">
        <f t="shared" ref="AQ82:AQ83" si="208">SUM(AS82:AW82)</f>
        <v>0</v>
      </c>
      <c r="AR82" s="126">
        <f t="shared" ref="AR82:AR83" si="209">IFERROR(AQ82/AP82,0)</f>
        <v>0</v>
      </c>
      <c r="AS82" s="130"/>
      <c r="AT82" s="130"/>
      <c r="AU82" s="130"/>
      <c r="AV82" s="130"/>
      <c r="AW82" s="130"/>
      <c r="AX82" s="130"/>
      <c r="AY82" s="129">
        <f t="shared" si="188"/>
        <v>0</v>
      </c>
      <c r="AZ82" s="378"/>
      <c r="BA82" s="126">
        <f t="shared" ref="BA82:BA83" si="210">SUM(BC82:BG82)</f>
        <v>0</v>
      </c>
      <c r="BB82" s="126">
        <f t="shared" ref="BB82:BB83" si="211">IFERROR(BA82/AZ82,0)</f>
        <v>0</v>
      </c>
      <c r="BC82" s="130"/>
      <c r="BD82" s="130"/>
      <c r="BE82" s="130"/>
      <c r="BF82" s="130"/>
      <c r="BG82" s="130"/>
      <c r="BH82" s="130"/>
      <c r="BI82" s="129">
        <f t="shared" si="191"/>
        <v>0</v>
      </c>
      <c r="BJ82" s="409"/>
      <c r="BK82" s="126">
        <f t="shared" si="192"/>
        <v>0</v>
      </c>
      <c r="BL82" s="126">
        <f t="shared" si="193"/>
        <v>0</v>
      </c>
      <c r="BM82" s="127"/>
      <c r="BN82" s="127"/>
      <c r="BO82" s="127"/>
      <c r="BP82" s="127"/>
      <c r="BQ82" s="127"/>
      <c r="BR82" s="127"/>
      <c r="BS82" s="381">
        <f t="shared" si="194"/>
        <v>0</v>
      </c>
      <c r="BT82" s="415"/>
      <c r="BU82" s="126">
        <f t="shared" si="195"/>
        <v>0</v>
      </c>
      <c r="BV82" s="126">
        <f t="shared" si="196"/>
        <v>0</v>
      </c>
      <c r="BW82" s="127"/>
      <c r="BX82" s="127"/>
      <c r="BY82" s="127"/>
      <c r="BZ82" s="127"/>
      <c r="CA82" s="127"/>
      <c r="CB82" s="127"/>
      <c r="CC82" s="381">
        <f t="shared" si="197"/>
        <v>0</v>
      </c>
    </row>
    <row r="83" spans="1:81" s="104" customFormat="1" ht="15.95" customHeight="1">
      <c r="A83" s="412"/>
      <c r="B83" s="105"/>
      <c r="C83" s="126">
        <f t="shared" si="200"/>
        <v>0</v>
      </c>
      <c r="D83" s="126">
        <f t="shared" si="201"/>
        <v>0</v>
      </c>
      <c r="E83" s="130"/>
      <c r="F83" s="130"/>
      <c r="G83" s="130"/>
      <c r="H83" s="130"/>
      <c r="I83" s="130"/>
      <c r="J83" s="130"/>
      <c r="K83" s="129">
        <f t="shared" si="176"/>
        <v>0</v>
      </c>
      <c r="L83" s="105"/>
      <c r="M83" s="126">
        <f t="shared" si="202"/>
        <v>0</v>
      </c>
      <c r="N83" s="126">
        <f t="shared" si="203"/>
        <v>0</v>
      </c>
      <c r="O83" s="130"/>
      <c r="P83" s="130"/>
      <c r="Q83" s="130"/>
      <c r="R83" s="130"/>
      <c r="S83" s="130"/>
      <c r="T83" s="130"/>
      <c r="U83" s="129">
        <f t="shared" si="179"/>
        <v>0</v>
      </c>
      <c r="V83" s="105"/>
      <c r="W83" s="126">
        <f t="shared" si="204"/>
        <v>0</v>
      </c>
      <c r="X83" s="126">
        <f t="shared" si="205"/>
        <v>0</v>
      </c>
      <c r="Y83" s="130"/>
      <c r="Z83" s="130"/>
      <c r="AA83" s="130"/>
      <c r="AB83" s="130"/>
      <c r="AC83" s="130"/>
      <c r="AD83" s="130"/>
      <c r="AE83" s="129">
        <f t="shared" si="182"/>
        <v>0</v>
      </c>
      <c r="AF83" s="105"/>
      <c r="AG83" s="126">
        <f t="shared" si="206"/>
        <v>0</v>
      </c>
      <c r="AH83" s="126">
        <f t="shared" si="207"/>
        <v>0</v>
      </c>
      <c r="AI83" s="130"/>
      <c r="AJ83" s="130"/>
      <c r="AK83" s="130"/>
      <c r="AL83" s="130"/>
      <c r="AM83" s="130"/>
      <c r="AN83" s="130"/>
      <c r="AO83" s="129">
        <f t="shared" si="185"/>
        <v>0</v>
      </c>
      <c r="AP83" s="105"/>
      <c r="AQ83" s="126">
        <f t="shared" si="208"/>
        <v>0</v>
      </c>
      <c r="AR83" s="126">
        <f t="shared" si="209"/>
        <v>0</v>
      </c>
      <c r="AS83" s="130"/>
      <c r="AT83" s="130"/>
      <c r="AU83" s="130"/>
      <c r="AV83" s="130"/>
      <c r="AW83" s="130"/>
      <c r="AX83" s="130"/>
      <c r="AY83" s="129">
        <f t="shared" si="188"/>
        <v>0</v>
      </c>
      <c r="AZ83" s="378"/>
      <c r="BA83" s="126">
        <f t="shared" si="210"/>
        <v>0</v>
      </c>
      <c r="BB83" s="126">
        <f t="shared" si="211"/>
        <v>0</v>
      </c>
      <c r="BC83" s="130"/>
      <c r="BD83" s="130"/>
      <c r="BE83" s="130"/>
      <c r="BF83" s="130"/>
      <c r="BG83" s="130"/>
      <c r="BH83" s="130"/>
      <c r="BI83" s="129">
        <f t="shared" si="191"/>
        <v>0</v>
      </c>
      <c r="BJ83" s="409"/>
      <c r="BK83" s="126">
        <f t="shared" si="192"/>
        <v>0</v>
      </c>
      <c r="BL83" s="126">
        <f t="shared" si="193"/>
        <v>0</v>
      </c>
      <c r="BM83" s="127"/>
      <c r="BN83" s="127"/>
      <c r="BO83" s="127"/>
      <c r="BP83" s="127"/>
      <c r="BQ83" s="127"/>
      <c r="BR83" s="127"/>
      <c r="BS83" s="381">
        <f t="shared" si="194"/>
        <v>0</v>
      </c>
      <c r="BT83" s="415"/>
      <c r="BU83" s="126">
        <f t="shared" si="195"/>
        <v>0</v>
      </c>
      <c r="BV83" s="126">
        <f t="shared" si="196"/>
        <v>0</v>
      </c>
      <c r="BW83" s="127"/>
      <c r="BX83" s="127"/>
      <c r="BY83" s="127"/>
      <c r="BZ83" s="127"/>
      <c r="CA83" s="127"/>
      <c r="CB83" s="127"/>
      <c r="CC83" s="381">
        <f t="shared" si="197"/>
        <v>0</v>
      </c>
    </row>
    <row r="84" spans="1:81" s="104" customFormat="1" ht="15.95" customHeight="1">
      <c r="A84" s="412"/>
      <c r="B84" s="105"/>
      <c r="C84" s="126">
        <f t="shared" ref="C84:C85" si="212">SUM(E84:I84)</f>
        <v>0</v>
      </c>
      <c r="D84" s="126">
        <f t="shared" si="175"/>
        <v>0</v>
      </c>
      <c r="E84" s="130"/>
      <c r="F84" s="130"/>
      <c r="G84" s="130"/>
      <c r="H84" s="130"/>
      <c r="I84" s="130"/>
      <c r="J84" s="130"/>
      <c r="K84" s="129">
        <f t="shared" si="176"/>
        <v>0</v>
      </c>
      <c r="L84" s="105"/>
      <c r="M84" s="126">
        <f t="shared" si="198"/>
        <v>0</v>
      </c>
      <c r="N84" s="126">
        <f t="shared" si="199"/>
        <v>0</v>
      </c>
      <c r="O84" s="130"/>
      <c r="P84" s="130"/>
      <c r="Q84" s="130"/>
      <c r="R84" s="130"/>
      <c r="S84" s="130"/>
      <c r="T84" s="130"/>
      <c r="U84" s="129">
        <f t="shared" si="179"/>
        <v>0</v>
      </c>
      <c r="V84" s="105"/>
      <c r="W84" s="126">
        <f t="shared" si="180"/>
        <v>0</v>
      </c>
      <c r="X84" s="126">
        <f t="shared" si="181"/>
        <v>0</v>
      </c>
      <c r="Y84" s="130"/>
      <c r="Z84" s="130"/>
      <c r="AA84" s="130"/>
      <c r="AB84" s="130"/>
      <c r="AC84" s="130"/>
      <c r="AD84" s="130"/>
      <c r="AE84" s="129">
        <f t="shared" si="182"/>
        <v>0</v>
      </c>
      <c r="AF84" s="105"/>
      <c r="AG84" s="126">
        <f t="shared" si="183"/>
        <v>0</v>
      </c>
      <c r="AH84" s="126">
        <f t="shared" si="184"/>
        <v>0</v>
      </c>
      <c r="AI84" s="130"/>
      <c r="AJ84" s="130"/>
      <c r="AK84" s="130"/>
      <c r="AL84" s="130"/>
      <c r="AM84" s="130"/>
      <c r="AN84" s="130"/>
      <c r="AO84" s="129">
        <f t="shared" si="185"/>
        <v>0</v>
      </c>
      <c r="AP84" s="105"/>
      <c r="AQ84" s="126">
        <f t="shared" si="186"/>
        <v>0</v>
      </c>
      <c r="AR84" s="126">
        <f t="shared" si="187"/>
        <v>0</v>
      </c>
      <c r="AS84" s="130"/>
      <c r="AT84" s="130"/>
      <c r="AU84" s="130"/>
      <c r="AV84" s="130"/>
      <c r="AW84" s="130"/>
      <c r="AX84" s="130"/>
      <c r="AY84" s="129">
        <f t="shared" si="188"/>
        <v>0</v>
      </c>
      <c r="AZ84" s="378"/>
      <c r="BA84" s="126">
        <f t="shared" si="189"/>
        <v>0</v>
      </c>
      <c r="BB84" s="126">
        <f t="shared" si="190"/>
        <v>0</v>
      </c>
      <c r="BC84" s="130"/>
      <c r="BD84" s="130"/>
      <c r="BE84" s="130"/>
      <c r="BF84" s="130"/>
      <c r="BG84" s="130"/>
      <c r="BH84" s="130"/>
      <c r="BI84" s="129">
        <f t="shared" si="191"/>
        <v>0</v>
      </c>
      <c r="BJ84" s="409"/>
      <c r="BK84" s="126">
        <f t="shared" si="192"/>
        <v>0</v>
      </c>
      <c r="BL84" s="126">
        <f t="shared" si="193"/>
        <v>0</v>
      </c>
      <c r="BM84" s="127"/>
      <c r="BN84" s="127"/>
      <c r="BO84" s="127"/>
      <c r="BP84" s="127"/>
      <c r="BQ84" s="127"/>
      <c r="BR84" s="127"/>
      <c r="BS84" s="381">
        <f t="shared" si="194"/>
        <v>0</v>
      </c>
      <c r="BT84" s="415"/>
      <c r="BU84" s="126">
        <f t="shared" si="195"/>
        <v>0</v>
      </c>
      <c r="BV84" s="126">
        <f t="shared" si="196"/>
        <v>0</v>
      </c>
      <c r="BW84" s="127"/>
      <c r="BX84" s="127"/>
      <c r="BY84" s="127"/>
      <c r="BZ84" s="127"/>
      <c r="CA84" s="127"/>
      <c r="CB84" s="127"/>
      <c r="CC84" s="381">
        <f t="shared" si="197"/>
        <v>0</v>
      </c>
    </row>
    <row r="85" spans="1:81" s="104" customFormat="1" ht="15.95" customHeight="1">
      <c r="A85" s="412"/>
      <c r="B85" s="105"/>
      <c r="C85" s="126">
        <f t="shared" si="212"/>
        <v>0</v>
      </c>
      <c r="D85" s="126">
        <f t="shared" si="175"/>
        <v>0</v>
      </c>
      <c r="E85" s="130"/>
      <c r="F85" s="130"/>
      <c r="G85" s="130"/>
      <c r="H85" s="130"/>
      <c r="I85" s="130"/>
      <c r="J85" s="130"/>
      <c r="K85" s="129">
        <f t="shared" si="176"/>
        <v>0</v>
      </c>
      <c r="L85" s="105"/>
      <c r="M85" s="126">
        <f t="shared" si="198"/>
        <v>0</v>
      </c>
      <c r="N85" s="126">
        <f t="shared" si="199"/>
        <v>0</v>
      </c>
      <c r="O85" s="130"/>
      <c r="P85" s="130"/>
      <c r="Q85" s="130"/>
      <c r="R85" s="130"/>
      <c r="S85" s="130"/>
      <c r="T85" s="130"/>
      <c r="U85" s="129">
        <f t="shared" si="179"/>
        <v>0</v>
      </c>
      <c r="V85" s="105"/>
      <c r="W85" s="126">
        <f t="shared" si="180"/>
        <v>0</v>
      </c>
      <c r="X85" s="126">
        <f t="shared" si="181"/>
        <v>0</v>
      </c>
      <c r="Y85" s="130"/>
      <c r="Z85" s="130"/>
      <c r="AA85" s="130"/>
      <c r="AB85" s="130"/>
      <c r="AC85" s="130"/>
      <c r="AD85" s="130"/>
      <c r="AE85" s="129">
        <f t="shared" si="182"/>
        <v>0</v>
      </c>
      <c r="AF85" s="105"/>
      <c r="AG85" s="126">
        <f t="shared" si="183"/>
        <v>0</v>
      </c>
      <c r="AH85" s="126">
        <f t="shared" si="184"/>
        <v>0</v>
      </c>
      <c r="AI85" s="130"/>
      <c r="AJ85" s="130"/>
      <c r="AK85" s="130"/>
      <c r="AL85" s="130"/>
      <c r="AM85" s="130"/>
      <c r="AN85" s="130"/>
      <c r="AO85" s="129">
        <f t="shared" si="185"/>
        <v>0</v>
      </c>
      <c r="AP85" s="105"/>
      <c r="AQ85" s="126">
        <f t="shared" si="186"/>
        <v>0</v>
      </c>
      <c r="AR85" s="126">
        <f t="shared" si="187"/>
        <v>0</v>
      </c>
      <c r="AS85" s="130"/>
      <c r="AT85" s="130"/>
      <c r="AU85" s="130"/>
      <c r="AV85" s="130"/>
      <c r="AW85" s="130"/>
      <c r="AX85" s="130"/>
      <c r="AY85" s="129">
        <f t="shared" si="188"/>
        <v>0</v>
      </c>
      <c r="AZ85" s="378"/>
      <c r="BA85" s="126">
        <f t="shared" si="189"/>
        <v>0</v>
      </c>
      <c r="BB85" s="126">
        <f t="shared" si="190"/>
        <v>0</v>
      </c>
      <c r="BC85" s="130"/>
      <c r="BD85" s="130"/>
      <c r="BE85" s="130"/>
      <c r="BF85" s="130"/>
      <c r="BG85" s="130"/>
      <c r="BH85" s="130"/>
      <c r="BI85" s="129">
        <f t="shared" si="191"/>
        <v>0</v>
      </c>
      <c r="BJ85" s="409"/>
      <c r="BK85" s="126">
        <f t="shared" si="192"/>
        <v>0</v>
      </c>
      <c r="BL85" s="126">
        <f t="shared" si="193"/>
        <v>0</v>
      </c>
      <c r="BM85" s="127"/>
      <c r="BN85" s="127"/>
      <c r="BO85" s="127"/>
      <c r="BP85" s="127"/>
      <c r="BQ85" s="127"/>
      <c r="BR85" s="127"/>
      <c r="BS85" s="381">
        <f t="shared" si="194"/>
        <v>0</v>
      </c>
      <c r="BT85" s="415"/>
      <c r="BU85" s="126">
        <f t="shared" si="195"/>
        <v>0</v>
      </c>
      <c r="BV85" s="126">
        <f t="shared" si="196"/>
        <v>0</v>
      </c>
      <c r="BW85" s="127"/>
      <c r="BX85" s="127"/>
      <c r="BY85" s="127"/>
      <c r="BZ85" s="127"/>
      <c r="CA85" s="127"/>
      <c r="CB85" s="127"/>
      <c r="CC85" s="381">
        <f t="shared" si="197"/>
        <v>0</v>
      </c>
    </row>
    <row r="86" spans="1:81" s="104" customFormat="1" ht="15.95" customHeight="1">
      <c r="A86" s="412"/>
      <c r="B86" s="105"/>
      <c r="C86" s="126">
        <f t="shared" ref="C86" si="213">SUM(E86:I86)</f>
        <v>0</v>
      </c>
      <c r="D86" s="126">
        <f t="shared" ref="D86" si="214">IFERROR(C86/B86,0)</f>
        <v>0</v>
      </c>
      <c r="E86" s="130"/>
      <c r="F86" s="130"/>
      <c r="G86" s="130"/>
      <c r="H86" s="130"/>
      <c r="I86" s="130"/>
      <c r="J86" s="130"/>
      <c r="K86" s="129">
        <f t="shared" si="176"/>
        <v>0</v>
      </c>
      <c r="L86" s="105"/>
      <c r="M86" s="126">
        <f t="shared" ref="M86" si="215">SUM(O86:S86)</f>
        <v>0</v>
      </c>
      <c r="N86" s="126">
        <f t="shared" ref="N86" si="216">IFERROR(M86/L86,0)</f>
        <v>0</v>
      </c>
      <c r="O86" s="130"/>
      <c r="P86" s="130"/>
      <c r="Q86" s="130"/>
      <c r="R86" s="130"/>
      <c r="S86" s="130"/>
      <c r="T86" s="130"/>
      <c r="U86" s="129">
        <f t="shared" si="179"/>
        <v>0</v>
      </c>
      <c r="V86" s="105"/>
      <c r="W86" s="126">
        <f t="shared" si="180"/>
        <v>0</v>
      </c>
      <c r="X86" s="126">
        <f t="shared" si="181"/>
        <v>0</v>
      </c>
      <c r="Y86" s="130"/>
      <c r="Z86" s="130"/>
      <c r="AA86" s="130"/>
      <c r="AB86" s="130"/>
      <c r="AC86" s="130"/>
      <c r="AD86" s="130"/>
      <c r="AE86" s="129">
        <f t="shared" si="182"/>
        <v>0</v>
      </c>
      <c r="AF86" s="105"/>
      <c r="AG86" s="126">
        <f t="shared" si="183"/>
        <v>0</v>
      </c>
      <c r="AH86" s="126">
        <f t="shared" si="184"/>
        <v>0</v>
      </c>
      <c r="AI86" s="130"/>
      <c r="AJ86" s="130"/>
      <c r="AK86" s="130"/>
      <c r="AL86" s="130"/>
      <c r="AM86" s="130"/>
      <c r="AN86" s="130"/>
      <c r="AO86" s="129">
        <f t="shared" si="185"/>
        <v>0</v>
      </c>
      <c r="AP86" s="105"/>
      <c r="AQ86" s="126">
        <f t="shared" si="186"/>
        <v>0</v>
      </c>
      <c r="AR86" s="126">
        <f t="shared" si="187"/>
        <v>0</v>
      </c>
      <c r="AS86" s="130"/>
      <c r="AT86" s="130"/>
      <c r="AU86" s="130"/>
      <c r="AV86" s="130"/>
      <c r="AW86" s="130"/>
      <c r="AX86" s="130"/>
      <c r="AY86" s="129">
        <f t="shared" si="188"/>
        <v>0</v>
      </c>
      <c r="AZ86" s="378"/>
      <c r="BA86" s="126">
        <f t="shared" si="189"/>
        <v>0</v>
      </c>
      <c r="BB86" s="126">
        <f t="shared" si="190"/>
        <v>0</v>
      </c>
      <c r="BC86" s="130"/>
      <c r="BD86" s="130"/>
      <c r="BE86" s="130"/>
      <c r="BF86" s="130"/>
      <c r="BG86" s="130"/>
      <c r="BH86" s="130"/>
      <c r="BI86" s="129">
        <f t="shared" si="191"/>
        <v>0</v>
      </c>
      <c r="BJ86" s="409"/>
      <c r="BK86" s="126">
        <f t="shared" si="192"/>
        <v>0</v>
      </c>
      <c r="BL86" s="126">
        <f t="shared" si="193"/>
        <v>0</v>
      </c>
      <c r="BM86" s="127"/>
      <c r="BN86" s="127"/>
      <c r="BO86" s="127"/>
      <c r="BP86" s="127"/>
      <c r="BQ86" s="127"/>
      <c r="BR86" s="127"/>
      <c r="BS86" s="381">
        <f t="shared" si="194"/>
        <v>0</v>
      </c>
      <c r="BT86" s="415"/>
      <c r="BU86" s="126">
        <f t="shared" si="195"/>
        <v>0</v>
      </c>
      <c r="BV86" s="126">
        <f t="shared" si="196"/>
        <v>0</v>
      </c>
      <c r="BW86" s="127"/>
      <c r="BX86" s="127"/>
      <c r="BY86" s="127"/>
      <c r="BZ86" s="127"/>
      <c r="CA86" s="127"/>
      <c r="CB86" s="127"/>
      <c r="CC86" s="381">
        <f t="shared" si="197"/>
        <v>0</v>
      </c>
    </row>
    <row r="87" spans="1:81" ht="15.95" customHeight="1">
      <c r="A87" s="356" t="s">
        <v>109</v>
      </c>
      <c r="B87" s="105"/>
      <c r="C87" s="126"/>
      <c r="D87" s="126"/>
      <c r="E87" s="130"/>
      <c r="F87" s="130"/>
      <c r="G87" s="130"/>
      <c r="H87" s="130"/>
      <c r="I87" s="130"/>
      <c r="J87" s="130"/>
      <c r="K87" s="129"/>
      <c r="L87" s="96"/>
      <c r="M87" s="124"/>
      <c r="N87" s="126"/>
      <c r="O87" s="130"/>
      <c r="P87" s="130"/>
      <c r="Q87" s="130"/>
      <c r="R87" s="130"/>
      <c r="S87" s="130"/>
      <c r="T87" s="130"/>
      <c r="U87" s="129"/>
      <c r="V87" s="105"/>
      <c r="W87" s="124"/>
      <c r="X87" s="126"/>
      <c r="Y87" s="130"/>
      <c r="Z87" s="130"/>
      <c r="AA87" s="130"/>
      <c r="AB87" s="130"/>
      <c r="AC87" s="130"/>
      <c r="AD87" s="130"/>
      <c r="AE87" s="129"/>
      <c r="AF87" s="105"/>
      <c r="AG87" s="124"/>
      <c r="AH87" s="126"/>
      <c r="AI87" s="130"/>
      <c r="AJ87" s="130"/>
      <c r="AK87" s="130"/>
      <c r="AL87" s="130"/>
      <c r="AM87" s="130"/>
      <c r="AN87" s="130"/>
      <c r="AO87" s="129"/>
      <c r="AP87" s="105"/>
      <c r="AQ87" s="124"/>
      <c r="AR87" s="126"/>
      <c r="AS87" s="130"/>
      <c r="AT87" s="130"/>
      <c r="AU87" s="130"/>
      <c r="AV87" s="130"/>
      <c r="AW87" s="130"/>
      <c r="AX87" s="130"/>
      <c r="AY87" s="129"/>
      <c r="AZ87" s="378"/>
      <c r="BA87" s="124"/>
      <c r="BB87" s="126"/>
      <c r="BC87" s="130"/>
      <c r="BD87" s="130"/>
      <c r="BE87" s="130"/>
      <c r="BF87" s="130"/>
      <c r="BG87" s="130"/>
      <c r="BH87" s="130"/>
      <c r="BI87" s="129"/>
      <c r="BJ87" s="378"/>
      <c r="BK87" s="124"/>
      <c r="BL87" s="126"/>
      <c r="BM87" s="130"/>
      <c r="BN87" s="130"/>
      <c r="BO87" s="130"/>
      <c r="BP87" s="130"/>
      <c r="BQ87" s="130"/>
      <c r="BR87" s="130"/>
      <c r="BS87" s="129"/>
      <c r="BT87" s="193"/>
      <c r="BU87" s="124"/>
      <c r="BV87" s="126"/>
      <c r="BW87" s="130"/>
      <c r="BX87" s="130"/>
      <c r="BY87" s="130"/>
      <c r="BZ87" s="130"/>
      <c r="CA87" s="130"/>
      <c r="CB87" s="130"/>
      <c r="CC87" s="129"/>
    </row>
    <row r="88" spans="1:81" s="104" customFormat="1" ht="15.95" customHeight="1">
      <c r="A88" s="102" t="s">
        <v>42</v>
      </c>
      <c r="B88" s="103">
        <f>SUM(B$79:B87)</f>
        <v>128</v>
      </c>
      <c r="C88" s="126">
        <f>SUM(C$79:C87)</f>
        <v>291013</v>
      </c>
      <c r="D88" s="126">
        <f>IFERROR(C88/B88,0)</f>
        <v>2273.5390625</v>
      </c>
      <c r="E88" s="128">
        <f>SUM(E$79:E87)</f>
        <v>221403</v>
      </c>
      <c r="F88" s="128">
        <f>SUM(F$79:F87)</f>
        <v>69610</v>
      </c>
      <c r="G88" s="128">
        <f>SUM(G$79:G87)</f>
        <v>0</v>
      </c>
      <c r="H88" s="128">
        <f>SUM(H$79:H87)</f>
        <v>0</v>
      </c>
      <c r="I88" s="128">
        <f>SUM(I$79:I87)</f>
        <v>0</v>
      </c>
      <c r="J88" s="128">
        <f>SUM(J$79:J87)</f>
        <v>164766</v>
      </c>
      <c r="K88" s="129">
        <f>SUM(K$79:K87)</f>
        <v>113389</v>
      </c>
      <c r="L88" s="103">
        <f>SUM(L$79:L87)</f>
        <v>140</v>
      </c>
      <c r="M88" s="126">
        <f>SUM(M$79:M87)</f>
        <v>350539.87</v>
      </c>
      <c r="N88" s="126">
        <f>IFERROR(M88/L88,0)</f>
        <v>2503.856214285714</v>
      </c>
      <c r="O88" s="128">
        <f>SUM(O$79:O87)</f>
        <v>277941.37</v>
      </c>
      <c r="P88" s="128">
        <f>SUM(P$79:P87)</f>
        <v>72598.5</v>
      </c>
      <c r="Q88" s="128">
        <f>SUM(Q$79:Q87)</f>
        <v>0</v>
      </c>
      <c r="R88" s="128">
        <f>SUM(R$79:R87)</f>
        <v>0</v>
      </c>
      <c r="S88" s="128">
        <f>SUM(S$79:S87)</f>
        <v>0</v>
      </c>
      <c r="T88" s="128">
        <f>SUM(T$79:T87)</f>
        <v>190594.87</v>
      </c>
      <c r="U88" s="129">
        <f>SUM(U$79:U87)</f>
        <v>144674.37</v>
      </c>
      <c r="V88" s="103">
        <f>SUM(V$79:V87)</f>
        <v>146</v>
      </c>
      <c r="W88" s="126">
        <f>SUM(W$79:W87)</f>
        <v>371599</v>
      </c>
      <c r="X88" s="126">
        <f>IFERROR(W88/V88,0)</f>
        <v>2545.1986301369861</v>
      </c>
      <c r="Y88" s="128">
        <f>SUM(Y$79:Y87)</f>
        <v>290288</v>
      </c>
      <c r="Z88" s="128">
        <f>SUM(Z$79:Z87)</f>
        <v>81311</v>
      </c>
      <c r="AA88" s="128">
        <f>SUM(AA$79:AA87)</f>
        <v>0</v>
      </c>
      <c r="AB88" s="128">
        <f>SUM(AB$79:AB87)</f>
        <v>0</v>
      </c>
      <c r="AC88" s="128">
        <f>SUM(AC$79:AC87)</f>
        <v>0</v>
      </c>
      <c r="AD88" s="128">
        <f>SUM(AD$79:AD87)</f>
        <v>207340</v>
      </c>
      <c r="AE88" s="129">
        <f>SUM(AE$79:AE87)</f>
        <v>140712</v>
      </c>
      <c r="AF88" s="103">
        <f>SUM(AF$79:AF87)</f>
        <v>140</v>
      </c>
      <c r="AG88" s="126">
        <f>SUM(AG$79:AG87)</f>
        <v>408595</v>
      </c>
      <c r="AH88" s="126">
        <f>IFERROR(AG88/AF88,0)</f>
        <v>2918.5357142857142</v>
      </c>
      <c r="AI88" s="128">
        <f>SUM(AI$79:AI87)</f>
        <v>298748</v>
      </c>
      <c r="AJ88" s="128">
        <f>SUM(AJ$79:AJ87)</f>
        <v>109847</v>
      </c>
      <c r="AK88" s="128">
        <f>SUM(AK$79:AK87)</f>
        <v>0</v>
      </c>
      <c r="AL88" s="128">
        <f>SUM(AL$79:AL87)</f>
        <v>0</v>
      </c>
      <c r="AM88" s="128">
        <f>SUM(AM$79:AM87)</f>
        <v>0</v>
      </c>
      <c r="AN88" s="128">
        <f>SUM(AN$79:AN87)</f>
        <v>239451</v>
      </c>
      <c r="AO88" s="129">
        <f>SUM(AO$79:AO87)</f>
        <v>169396</v>
      </c>
      <c r="AP88" s="103">
        <f>SUM(AP$79:AP87)</f>
        <v>136</v>
      </c>
      <c r="AQ88" s="126">
        <f>SUM(AQ$79:AQ87)</f>
        <v>439351</v>
      </c>
      <c r="AR88" s="126">
        <f>IFERROR(AQ88/AP88,0)</f>
        <v>3230.5220588235293</v>
      </c>
      <c r="AS88" s="128">
        <f>SUM(AS$79:AS87)</f>
        <v>306027</v>
      </c>
      <c r="AT88" s="128">
        <f>SUM(AT$79:AT87)</f>
        <v>133324</v>
      </c>
      <c r="AU88" s="128">
        <f>SUM(AU$79:AU87)</f>
        <v>0</v>
      </c>
      <c r="AV88" s="128">
        <f>SUM(AV$79:AV87)</f>
        <v>0</v>
      </c>
      <c r="AW88" s="128">
        <f>SUM(AW$79:AW87)</f>
        <v>0</v>
      </c>
      <c r="AX88" s="128">
        <f>SUM(AX$79:AX87)</f>
        <v>263855</v>
      </c>
      <c r="AY88" s="129">
        <f>SUM(AY$79:AY87)</f>
        <v>181305</v>
      </c>
      <c r="AZ88" s="379">
        <f>SUM(AZ$79:AZ87)</f>
        <v>140</v>
      </c>
      <c r="BA88" s="126">
        <f>SUM(BA$79:BA87)</f>
        <v>432496</v>
      </c>
      <c r="BB88" s="126">
        <f>IFERROR(BA88/AZ88,0)</f>
        <v>3089.2571428571428</v>
      </c>
      <c r="BC88" s="128">
        <f>SUM(BC$79:BC87)</f>
        <v>289221</v>
      </c>
      <c r="BD88" s="128">
        <f>SUM(BD$79:BD87)</f>
        <v>143275</v>
      </c>
      <c r="BE88" s="128">
        <f>SUM(BE$79:BE87)</f>
        <v>0</v>
      </c>
      <c r="BF88" s="128">
        <f>SUM(BF$79:BF87)</f>
        <v>0</v>
      </c>
      <c r="BG88" s="128">
        <f>SUM(BG$79:BG87)</f>
        <v>0</v>
      </c>
      <c r="BH88" s="128">
        <f>SUM(BH$79:BH87)</f>
        <v>262239</v>
      </c>
      <c r="BI88" s="129">
        <f>SUM(BI$79:BI87)</f>
        <v>185130</v>
      </c>
      <c r="BJ88" s="379">
        <f>SUM(BJ$79:BJ87)</f>
        <v>144</v>
      </c>
      <c r="BK88" s="126">
        <f>SUM(BK$79:BK87)</f>
        <v>490874</v>
      </c>
      <c r="BL88" s="126">
        <f>IFERROR(BK88/BJ88,0)</f>
        <v>3408.8472222222222</v>
      </c>
      <c r="BM88" s="128">
        <f>SUM(BM$79:BM87)</f>
        <v>319514</v>
      </c>
      <c r="BN88" s="128">
        <f>SUM(BN$79:BN87)</f>
        <v>171360</v>
      </c>
      <c r="BO88" s="128">
        <f>SUM(BO$79:BO87)</f>
        <v>0</v>
      </c>
      <c r="BP88" s="128">
        <f>SUM(BP$79:BP87)</f>
        <v>0</v>
      </c>
      <c r="BQ88" s="128">
        <f>SUM(BQ$79:BQ87)</f>
        <v>0</v>
      </c>
      <c r="BR88" s="128">
        <f>SUM(BR$79:BR87)</f>
        <v>290139</v>
      </c>
      <c r="BS88" s="129">
        <f>SUM(BS$79:BS87)</f>
        <v>190299</v>
      </c>
      <c r="BT88" s="396">
        <f>SUM(BT$79:BT87)</f>
        <v>145</v>
      </c>
      <c r="BU88" s="126">
        <f>SUM(BU$79:BU87)</f>
        <v>497966.8</v>
      </c>
      <c r="BV88" s="126">
        <f>IFERROR(BU88/BT88,0)</f>
        <v>3434.2537931034481</v>
      </c>
      <c r="BW88" s="128">
        <f>SUM(BW$79:BW87)</f>
        <v>305828.8</v>
      </c>
      <c r="BX88" s="128">
        <f>SUM(BX$79:BX87)</f>
        <v>192138</v>
      </c>
      <c r="BY88" s="128">
        <f>SUM(BY$79:BY87)</f>
        <v>0</v>
      </c>
      <c r="BZ88" s="128">
        <f>SUM(BZ$79:BZ87)</f>
        <v>0</v>
      </c>
      <c r="CA88" s="128">
        <f>SUM(CA$79:CA87)</f>
        <v>0</v>
      </c>
      <c r="CB88" s="128">
        <f>SUM(CB$79:CB87)</f>
        <v>319083</v>
      </c>
      <c r="CC88" s="129">
        <f>SUM(CC$79:CC87)</f>
        <v>176583</v>
      </c>
    </row>
    <row r="89" spans="1:81" s="104" customFormat="1" ht="15.95" customHeight="1">
      <c r="A89" s="100"/>
      <c r="B89" s="105"/>
      <c r="C89" s="126"/>
      <c r="D89" s="126"/>
      <c r="E89" s="130"/>
      <c r="F89" s="130"/>
      <c r="G89" s="130"/>
      <c r="H89" s="130"/>
      <c r="I89" s="130"/>
      <c r="J89" s="130"/>
      <c r="K89" s="129"/>
      <c r="L89" s="105"/>
      <c r="M89" s="126"/>
      <c r="N89" s="126"/>
      <c r="O89" s="130"/>
      <c r="P89" s="130"/>
      <c r="Q89" s="130"/>
      <c r="R89" s="130"/>
      <c r="S89" s="130"/>
      <c r="T89" s="130"/>
      <c r="U89" s="129"/>
      <c r="V89" s="105"/>
      <c r="W89" s="126"/>
      <c r="X89" s="126"/>
      <c r="Y89" s="130"/>
      <c r="Z89" s="130"/>
      <c r="AA89" s="130"/>
      <c r="AB89" s="130"/>
      <c r="AC89" s="130"/>
      <c r="AD89" s="130"/>
      <c r="AE89" s="129"/>
      <c r="AF89" s="105"/>
      <c r="AG89" s="126"/>
      <c r="AH89" s="126"/>
      <c r="AI89" s="130"/>
      <c r="AJ89" s="130"/>
      <c r="AK89" s="130"/>
      <c r="AL89" s="130"/>
      <c r="AM89" s="130"/>
      <c r="AN89" s="130"/>
      <c r="AO89" s="129"/>
      <c r="AP89" s="105"/>
      <c r="AQ89" s="126"/>
      <c r="AR89" s="126"/>
      <c r="AS89" s="130"/>
      <c r="AT89" s="130"/>
      <c r="AU89" s="130"/>
      <c r="AV89" s="130"/>
      <c r="AW89" s="130"/>
      <c r="AX89" s="130"/>
      <c r="AY89" s="129"/>
      <c r="AZ89" s="378"/>
      <c r="BA89" s="126"/>
      <c r="BB89" s="126"/>
      <c r="BC89" s="130"/>
      <c r="BD89" s="130"/>
      <c r="BE89" s="130"/>
      <c r="BF89" s="130"/>
      <c r="BG89" s="130"/>
      <c r="BH89" s="130"/>
      <c r="BI89" s="129"/>
      <c r="BJ89" s="378"/>
      <c r="BK89" s="126"/>
      <c r="BL89" s="126"/>
      <c r="BM89" s="130"/>
      <c r="BN89" s="130"/>
      <c r="BO89" s="130"/>
      <c r="BP89" s="130"/>
      <c r="BQ89" s="130"/>
      <c r="BR89" s="130"/>
      <c r="BS89" s="129"/>
      <c r="BT89" s="193"/>
      <c r="BU89" s="126"/>
      <c r="BV89" s="126"/>
      <c r="BW89" s="130"/>
      <c r="BX89" s="130"/>
      <c r="BY89" s="130"/>
      <c r="BZ89" s="130"/>
      <c r="CA89" s="130"/>
      <c r="CB89" s="130"/>
      <c r="CC89" s="129"/>
    </row>
    <row r="90" spans="1:81" s="104" customFormat="1" ht="15.95" customHeight="1">
      <c r="A90" s="102" t="s">
        <v>48</v>
      </c>
      <c r="B90" s="103">
        <f>SUM(B88,B77)</f>
        <v>469</v>
      </c>
      <c r="C90" s="126">
        <f>SUM(C88,C77)</f>
        <v>914978</v>
      </c>
      <c r="D90" s="126">
        <f>IFERROR(C90/B90,0)</f>
        <v>1950.912579957356</v>
      </c>
      <c r="E90" s="128">
        <f t="shared" ref="E90:M90" si="217">SUM(E88,E77)</f>
        <v>221403</v>
      </c>
      <c r="F90" s="128">
        <f t="shared" si="217"/>
        <v>138857</v>
      </c>
      <c r="G90" s="128">
        <f t="shared" si="217"/>
        <v>0</v>
      </c>
      <c r="H90" s="128">
        <f t="shared" si="217"/>
        <v>554718</v>
      </c>
      <c r="I90" s="128">
        <f t="shared" si="217"/>
        <v>0</v>
      </c>
      <c r="J90" s="128">
        <f t="shared" si="217"/>
        <v>715730</v>
      </c>
      <c r="K90" s="129">
        <f t="shared" si="217"/>
        <v>113389</v>
      </c>
      <c r="L90" s="103">
        <f t="shared" si="217"/>
        <v>439</v>
      </c>
      <c r="M90" s="126">
        <f t="shared" si="217"/>
        <v>951456.78999999992</v>
      </c>
      <c r="N90" s="126">
        <f>IFERROR(M90/L90,0)</f>
        <v>2167.3275398633255</v>
      </c>
      <c r="O90" s="128">
        <f t="shared" ref="O90:W90" si="218">SUM(O88,O77)</f>
        <v>277941.37</v>
      </c>
      <c r="P90" s="128">
        <f t="shared" si="218"/>
        <v>135055.67999999999</v>
      </c>
      <c r="Q90" s="128">
        <f t="shared" si="218"/>
        <v>0</v>
      </c>
      <c r="R90" s="128">
        <f t="shared" si="218"/>
        <v>538459.74</v>
      </c>
      <c r="S90" s="128">
        <f t="shared" si="218"/>
        <v>0</v>
      </c>
      <c r="T90" s="128">
        <f t="shared" si="218"/>
        <v>668289.57999999996</v>
      </c>
      <c r="U90" s="129">
        <f t="shared" si="218"/>
        <v>144674.37</v>
      </c>
      <c r="V90" s="103">
        <f t="shared" si="218"/>
        <v>453</v>
      </c>
      <c r="W90" s="126">
        <f t="shared" si="218"/>
        <v>991824</v>
      </c>
      <c r="X90" s="126">
        <f>IFERROR(W90/V90,0)</f>
        <v>2189.4569536423842</v>
      </c>
      <c r="Y90" s="128">
        <f t="shared" ref="Y90:AG90" si="219">SUM(Y88,Y77)</f>
        <v>290288</v>
      </c>
      <c r="Z90" s="128">
        <f t="shared" si="219"/>
        <v>134290</v>
      </c>
      <c r="AA90" s="128">
        <f t="shared" si="219"/>
        <v>0</v>
      </c>
      <c r="AB90" s="128">
        <f t="shared" si="219"/>
        <v>567246</v>
      </c>
      <c r="AC90" s="128">
        <f t="shared" si="219"/>
        <v>0</v>
      </c>
      <c r="AD90" s="128">
        <f t="shared" si="219"/>
        <v>787585</v>
      </c>
      <c r="AE90" s="129">
        <f t="shared" si="219"/>
        <v>140712</v>
      </c>
      <c r="AF90" s="103">
        <f t="shared" si="219"/>
        <v>367</v>
      </c>
      <c r="AG90" s="126">
        <f t="shared" si="219"/>
        <v>906669</v>
      </c>
      <c r="AH90" s="126">
        <f>IFERROR(AG90/AF90,0)</f>
        <v>2470.4877384196184</v>
      </c>
      <c r="AI90" s="128">
        <f t="shared" ref="AI90:AQ90" si="220">SUM(AI88,AI77)</f>
        <v>298748</v>
      </c>
      <c r="AJ90" s="128">
        <f t="shared" si="220"/>
        <v>168778</v>
      </c>
      <c r="AK90" s="128">
        <f t="shared" si="220"/>
        <v>0</v>
      </c>
      <c r="AL90" s="128">
        <f t="shared" si="220"/>
        <v>439143</v>
      </c>
      <c r="AM90" s="128">
        <f t="shared" si="220"/>
        <v>0</v>
      </c>
      <c r="AN90" s="128">
        <f t="shared" si="220"/>
        <v>692996</v>
      </c>
      <c r="AO90" s="129">
        <f t="shared" si="220"/>
        <v>169396</v>
      </c>
      <c r="AP90" s="103">
        <f t="shared" si="220"/>
        <v>310</v>
      </c>
      <c r="AQ90" s="126">
        <f t="shared" si="220"/>
        <v>743881</v>
      </c>
      <c r="AR90" s="126">
        <f>IFERROR(AQ90/AP90,0)</f>
        <v>2399.616129032258</v>
      </c>
      <c r="AS90" s="128">
        <f t="shared" ref="AS90:BA90" si="221">SUM(AS88,AS77)</f>
        <v>306027</v>
      </c>
      <c r="AT90" s="128">
        <f t="shared" si="221"/>
        <v>172892</v>
      </c>
      <c r="AU90" s="128">
        <f t="shared" si="221"/>
        <v>0</v>
      </c>
      <c r="AV90" s="128">
        <f t="shared" si="221"/>
        <v>264962</v>
      </c>
      <c r="AW90" s="128">
        <f t="shared" si="221"/>
        <v>0</v>
      </c>
      <c r="AX90" s="128">
        <f t="shared" si="221"/>
        <v>542666</v>
      </c>
      <c r="AY90" s="129">
        <f t="shared" si="221"/>
        <v>181305</v>
      </c>
      <c r="AZ90" s="379">
        <f t="shared" si="221"/>
        <v>264</v>
      </c>
      <c r="BA90" s="126">
        <f t="shared" si="221"/>
        <v>668942.92999999993</v>
      </c>
      <c r="BB90" s="126">
        <f>IFERROR(BA90/AZ90,0)</f>
        <v>2533.8747348484844</v>
      </c>
      <c r="BC90" s="128">
        <f t="shared" ref="BC90:BK90" si="222">SUM(BC88,BC77)</f>
        <v>289221</v>
      </c>
      <c r="BD90" s="128">
        <f t="shared" si="222"/>
        <v>177023</v>
      </c>
      <c r="BE90" s="128">
        <f t="shared" si="222"/>
        <v>0</v>
      </c>
      <c r="BF90" s="128">
        <f t="shared" si="222"/>
        <v>202698.93</v>
      </c>
      <c r="BG90" s="128">
        <f t="shared" si="222"/>
        <v>0</v>
      </c>
      <c r="BH90" s="128">
        <f t="shared" si="222"/>
        <v>479892.98</v>
      </c>
      <c r="BI90" s="129">
        <f t="shared" si="222"/>
        <v>185130</v>
      </c>
      <c r="BJ90" s="379">
        <f t="shared" si="222"/>
        <v>240</v>
      </c>
      <c r="BK90" s="126">
        <f t="shared" si="222"/>
        <v>720195</v>
      </c>
      <c r="BL90" s="126">
        <f>IFERROR(BK90/BJ90,0)</f>
        <v>3000.8125</v>
      </c>
      <c r="BM90" s="128">
        <f t="shared" ref="BM90:BU90" si="223">SUM(BM88,BM77)</f>
        <v>319514</v>
      </c>
      <c r="BN90" s="128">
        <f t="shared" si="223"/>
        <v>214977</v>
      </c>
      <c r="BO90" s="128">
        <f t="shared" si="223"/>
        <v>0</v>
      </c>
      <c r="BP90" s="128">
        <f t="shared" si="223"/>
        <v>185704</v>
      </c>
      <c r="BQ90" s="128">
        <f t="shared" si="223"/>
        <v>0</v>
      </c>
      <c r="BR90" s="128">
        <f t="shared" si="223"/>
        <v>498566</v>
      </c>
      <c r="BS90" s="129">
        <f t="shared" si="223"/>
        <v>190299</v>
      </c>
      <c r="BT90" s="396">
        <f t="shared" si="223"/>
        <v>246</v>
      </c>
      <c r="BU90" s="126">
        <f t="shared" si="223"/>
        <v>685475.48</v>
      </c>
      <c r="BV90" s="126">
        <f>IFERROR(BU90/BT90,0)</f>
        <v>2786.4856910569106</v>
      </c>
      <c r="BW90" s="128">
        <f t="shared" ref="BW90:CC90" si="224">SUM(BW88,BW77)</f>
        <v>305828.8</v>
      </c>
      <c r="BX90" s="128">
        <f t="shared" si="224"/>
        <v>222189.34</v>
      </c>
      <c r="BY90" s="128">
        <f t="shared" si="224"/>
        <v>0</v>
      </c>
      <c r="BZ90" s="128">
        <f t="shared" si="224"/>
        <v>157457.34</v>
      </c>
      <c r="CA90" s="128">
        <f t="shared" si="224"/>
        <v>0</v>
      </c>
      <c r="CB90" s="128">
        <f t="shared" si="224"/>
        <v>493519.3</v>
      </c>
      <c r="CC90" s="129">
        <f t="shared" si="224"/>
        <v>176583</v>
      </c>
    </row>
    <row r="91" spans="1:81" ht="15.95" customHeight="1">
      <c r="A91" s="100"/>
      <c r="B91" s="105"/>
      <c r="C91" s="126"/>
      <c r="D91" s="126"/>
      <c r="E91" s="130"/>
      <c r="F91" s="130"/>
      <c r="G91" s="130"/>
      <c r="H91" s="130"/>
      <c r="I91" s="130"/>
      <c r="J91" s="130"/>
      <c r="K91" s="129"/>
      <c r="L91" s="96"/>
      <c r="M91" s="124"/>
      <c r="N91" s="126"/>
      <c r="O91" s="130"/>
      <c r="P91" s="130"/>
      <c r="Q91" s="130"/>
      <c r="R91" s="130"/>
      <c r="S91" s="130"/>
      <c r="T91" s="130"/>
      <c r="U91" s="129"/>
      <c r="V91" s="105"/>
      <c r="W91" s="124"/>
      <c r="X91" s="126"/>
      <c r="Y91" s="130"/>
      <c r="Z91" s="130"/>
      <c r="AA91" s="130"/>
      <c r="AB91" s="130"/>
      <c r="AC91" s="130"/>
      <c r="AD91" s="130"/>
      <c r="AE91" s="129"/>
      <c r="AF91" s="105"/>
      <c r="AG91" s="124"/>
      <c r="AH91" s="126"/>
      <c r="AI91" s="130"/>
      <c r="AJ91" s="130"/>
      <c r="AK91" s="130"/>
      <c r="AL91" s="130"/>
      <c r="AM91" s="130"/>
      <c r="AN91" s="130"/>
      <c r="AO91" s="129"/>
      <c r="AP91" s="105"/>
      <c r="AQ91" s="124"/>
      <c r="AR91" s="126"/>
      <c r="AS91" s="130"/>
      <c r="AT91" s="130"/>
      <c r="AU91" s="130"/>
      <c r="AV91" s="130"/>
      <c r="AW91" s="130"/>
      <c r="AX91" s="130"/>
      <c r="AY91" s="129"/>
      <c r="AZ91" s="378"/>
      <c r="BA91" s="124"/>
      <c r="BB91" s="126"/>
      <c r="BC91" s="130"/>
      <c r="BD91" s="130"/>
      <c r="BE91" s="130"/>
      <c r="BF91" s="130"/>
      <c r="BG91" s="130"/>
      <c r="BH91" s="130"/>
      <c r="BI91" s="129"/>
      <c r="BJ91" s="378"/>
      <c r="BK91" s="124"/>
      <c r="BL91" s="126"/>
      <c r="BM91" s="130"/>
      <c r="BN91" s="130"/>
      <c r="BO91" s="130"/>
      <c r="BP91" s="130"/>
      <c r="BQ91" s="130"/>
      <c r="BR91" s="130"/>
      <c r="BS91" s="129"/>
      <c r="BT91" s="193"/>
      <c r="BU91" s="124"/>
      <c r="BV91" s="126"/>
      <c r="BW91" s="130"/>
      <c r="BX91" s="130"/>
      <c r="BY91" s="130"/>
      <c r="BZ91" s="130"/>
      <c r="CA91" s="130"/>
      <c r="CB91" s="130"/>
      <c r="CC91" s="129"/>
    </row>
    <row r="92" spans="1:81" ht="15.95" customHeight="1">
      <c r="A92" s="97" t="s">
        <v>49</v>
      </c>
      <c r="B92" s="105"/>
      <c r="C92" s="126"/>
      <c r="D92" s="126"/>
      <c r="E92" s="130"/>
      <c r="F92" s="130"/>
      <c r="G92" s="130"/>
      <c r="H92" s="130"/>
      <c r="I92" s="130"/>
      <c r="J92" s="130"/>
      <c r="K92" s="129"/>
      <c r="L92" s="96"/>
      <c r="M92" s="124"/>
      <c r="N92" s="126"/>
      <c r="O92" s="130"/>
      <c r="P92" s="130"/>
      <c r="Q92" s="130"/>
      <c r="R92" s="130"/>
      <c r="S92" s="130"/>
      <c r="T92" s="130"/>
      <c r="U92" s="129"/>
      <c r="V92" s="105"/>
      <c r="W92" s="124"/>
      <c r="X92" s="126"/>
      <c r="Y92" s="130"/>
      <c r="Z92" s="130"/>
      <c r="AA92" s="130"/>
      <c r="AB92" s="130"/>
      <c r="AC92" s="130"/>
      <c r="AD92" s="130"/>
      <c r="AE92" s="129"/>
      <c r="AF92" s="105"/>
      <c r="AG92" s="124"/>
      <c r="AH92" s="126"/>
      <c r="AI92" s="130"/>
      <c r="AJ92" s="130"/>
      <c r="AK92" s="130"/>
      <c r="AL92" s="130"/>
      <c r="AM92" s="130"/>
      <c r="AN92" s="130"/>
      <c r="AO92" s="129"/>
      <c r="AP92" s="105"/>
      <c r="AQ92" s="124"/>
      <c r="AR92" s="126"/>
      <c r="AS92" s="130"/>
      <c r="AT92" s="130"/>
      <c r="AU92" s="130"/>
      <c r="AV92" s="130"/>
      <c r="AW92" s="130"/>
      <c r="AX92" s="130"/>
      <c r="AY92" s="129"/>
      <c r="AZ92" s="378"/>
      <c r="BA92" s="124"/>
      <c r="BB92" s="126"/>
      <c r="BC92" s="130"/>
      <c r="BD92" s="130"/>
      <c r="BE92" s="130"/>
      <c r="BF92" s="130"/>
      <c r="BG92" s="130"/>
      <c r="BH92" s="130"/>
      <c r="BI92" s="129"/>
      <c r="BJ92" s="378"/>
      <c r="BK92" s="124"/>
      <c r="BL92" s="126"/>
      <c r="BM92" s="130"/>
      <c r="BN92" s="130"/>
      <c r="BO92" s="130"/>
      <c r="BP92" s="130"/>
      <c r="BQ92" s="130"/>
      <c r="BR92" s="130"/>
      <c r="BS92" s="129"/>
      <c r="BT92" s="193"/>
      <c r="BU92" s="124"/>
      <c r="BV92" s="126"/>
      <c r="BW92" s="130"/>
      <c r="BX92" s="130"/>
      <c r="BY92" s="130"/>
      <c r="BZ92" s="130"/>
      <c r="CA92" s="130"/>
      <c r="CB92" s="130"/>
      <c r="CC92" s="129"/>
    </row>
    <row r="93" spans="1:81" s="104" customFormat="1" ht="15.95" customHeight="1">
      <c r="A93" s="243" t="s">
        <v>143</v>
      </c>
      <c r="B93" s="105">
        <v>69</v>
      </c>
      <c r="C93" s="126">
        <f>SUM(E93:I93)</f>
        <v>333682</v>
      </c>
      <c r="D93" s="126">
        <f>IFERROR(C93/B93,0)</f>
        <v>4835.971014492754</v>
      </c>
      <c r="E93" s="130"/>
      <c r="F93" s="130"/>
      <c r="G93" s="130"/>
      <c r="H93" s="130"/>
      <c r="I93" s="130">
        <v>333682</v>
      </c>
      <c r="J93" s="130">
        <v>271389</v>
      </c>
      <c r="K93" s="129">
        <f t="shared" ref="K93:K101" si="225">IF(J93=0,0,(IF(E93&lt;=J93,E93,J93)))</f>
        <v>0</v>
      </c>
      <c r="L93" s="105">
        <v>60</v>
      </c>
      <c r="M93" s="126">
        <f>SUM(O93:S93)</f>
        <v>300868</v>
      </c>
      <c r="N93" s="126">
        <f>IFERROR(M93/L93,0)</f>
        <v>5014.4666666666662</v>
      </c>
      <c r="O93" s="130"/>
      <c r="P93" s="130"/>
      <c r="Q93" s="130"/>
      <c r="R93" s="130"/>
      <c r="S93" s="130">
        <v>300868</v>
      </c>
      <c r="T93" s="130">
        <v>290737</v>
      </c>
      <c r="U93" s="129">
        <f t="shared" ref="U93:U101" si="226">IF(T93=0,0,(IF(O93&lt;=T93,O93,T93)))</f>
        <v>0</v>
      </c>
      <c r="V93" s="105">
        <v>62</v>
      </c>
      <c r="W93" s="126">
        <f>SUM(Y93:AC93)</f>
        <v>4372278</v>
      </c>
      <c r="X93" s="126">
        <f>IFERROR(W93/V93,0)</f>
        <v>70520.612903225803</v>
      </c>
      <c r="Y93" s="130"/>
      <c r="Z93" s="130"/>
      <c r="AA93" s="130"/>
      <c r="AB93" s="130"/>
      <c r="AC93" s="130">
        <v>4372278</v>
      </c>
      <c r="AD93" s="130">
        <v>410384</v>
      </c>
      <c r="AE93" s="129">
        <f t="shared" ref="AE93:AE101" si="227">IF(AD93=0,0,(IF(Y93&lt;=AD93,Y93,AD93)))</f>
        <v>0</v>
      </c>
      <c r="AF93" s="105">
        <v>71</v>
      </c>
      <c r="AG93" s="126">
        <f>SUM(AI93:AM93)</f>
        <v>395737</v>
      </c>
      <c r="AH93" s="126">
        <f>IFERROR(AG93/AF93,0)</f>
        <v>5573.7605633802814</v>
      </c>
      <c r="AI93" s="130"/>
      <c r="AJ93" s="130"/>
      <c r="AK93" s="130"/>
      <c r="AL93" s="130"/>
      <c r="AM93" s="130">
        <v>395737</v>
      </c>
      <c r="AN93" s="130">
        <v>359782</v>
      </c>
      <c r="AO93" s="129">
        <f t="shared" ref="AO93:AO101" si="228">IF(AN93=0,0,(IF(AI93&lt;=AN93,AI93,AN93)))</f>
        <v>0</v>
      </c>
      <c r="AP93" s="105">
        <v>67</v>
      </c>
      <c r="AQ93" s="126">
        <f>SUM(AS93:AW93)</f>
        <v>414458</v>
      </c>
      <c r="AR93" s="126">
        <f>IFERROR(AQ93/AP93,0)</f>
        <v>6185.940298507463</v>
      </c>
      <c r="AS93" s="130"/>
      <c r="AT93" s="130"/>
      <c r="AU93" s="130"/>
      <c r="AV93" s="130"/>
      <c r="AW93" s="130">
        <v>414458</v>
      </c>
      <c r="AX93" s="130">
        <v>368982</v>
      </c>
      <c r="AY93" s="129">
        <f t="shared" ref="AY93:AY101" si="229">IF(AX93=0,0,(IF(AS93&lt;=AX93,AS93,AX93)))</f>
        <v>0</v>
      </c>
      <c r="AZ93" s="378">
        <v>75</v>
      </c>
      <c r="BA93" s="126">
        <f>SUM(BC93:BG93)</f>
        <v>547980</v>
      </c>
      <c r="BB93" s="126">
        <f>IFERROR(BA93/AZ93,0)</f>
        <v>7306.4</v>
      </c>
      <c r="BC93" s="130"/>
      <c r="BD93" s="130"/>
      <c r="BE93" s="130"/>
      <c r="BF93" s="130"/>
      <c r="BG93" s="130">
        <v>547980</v>
      </c>
      <c r="BH93" s="130">
        <v>439334</v>
      </c>
      <c r="BI93" s="129">
        <f t="shared" ref="BI93:BI101" si="230">IF(BH93=0,0,(IF(BC93&lt;=BH93,BC93,BH93)))</f>
        <v>0</v>
      </c>
      <c r="BJ93" s="409">
        <v>83</v>
      </c>
      <c r="BK93" s="126">
        <f t="shared" ref="BK93:BK101" si="231">SUM(BM93:BQ93)</f>
        <v>724590</v>
      </c>
      <c r="BL93" s="126">
        <f t="shared" ref="BL93:BL101" si="232">IFERROR(BK93/BJ93,0)</f>
        <v>8730</v>
      </c>
      <c r="BM93" s="127"/>
      <c r="BN93" s="127"/>
      <c r="BO93" s="127"/>
      <c r="BP93" s="127"/>
      <c r="BQ93" s="127">
        <v>724590</v>
      </c>
      <c r="BR93" s="127">
        <v>588720</v>
      </c>
      <c r="BS93" s="381">
        <f t="shared" ref="BS93:BS101" si="233">IF(BR93=0,0,(IF(BM93&lt;=BR93,BM93,BR93)))</f>
        <v>0</v>
      </c>
      <c r="BT93" s="415">
        <v>96</v>
      </c>
      <c r="BU93" s="126">
        <f t="shared" ref="BU93:BU101" si="234">SUM(BW93:CA93)</f>
        <v>731446</v>
      </c>
      <c r="BV93" s="126">
        <f t="shared" ref="BV93:BV101" si="235">IFERROR(BU93/BT93,0)</f>
        <v>7619.229166666667</v>
      </c>
      <c r="BW93" s="127"/>
      <c r="BX93" s="127"/>
      <c r="BY93" s="127"/>
      <c r="BZ93" s="127"/>
      <c r="CA93" s="127">
        <v>731446</v>
      </c>
      <c r="CB93" s="127">
        <v>633921</v>
      </c>
      <c r="CC93" s="381">
        <f t="shared" ref="CC93:CC101" si="236">IF(CB93=0,0,(IF(BW93&lt;=CB93,BW93,CB93)))</f>
        <v>0</v>
      </c>
    </row>
    <row r="94" spans="1:81" s="104" customFormat="1" ht="15.95" customHeight="1">
      <c r="A94" s="243" t="s">
        <v>50</v>
      </c>
      <c r="B94" s="105">
        <v>3287</v>
      </c>
      <c r="C94" s="126">
        <f>SUM(E94:I94)</f>
        <v>9199386</v>
      </c>
      <c r="D94" s="126">
        <f>IFERROR(C94/B94,0)</f>
        <v>2798.7179799209007</v>
      </c>
      <c r="E94" s="130"/>
      <c r="F94" s="130"/>
      <c r="G94" s="130"/>
      <c r="H94" s="130">
        <v>9199386</v>
      </c>
      <c r="I94" s="130"/>
      <c r="J94" s="130">
        <v>8672141</v>
      </c>
      <c r="K94" s="129">
        <f t="shared" si="225"/>
        <v>0</v>
      </c>
      <c r="L94" s="105">
        <v>3045</v>
      </c>
      <c r="M94" s="126">
        <f>SUM(O94:S94)</f>
        <v>10162620</v>
      </c>
      <c r="N94" s="126">
        <f>IFERROR(M94/L94,0)</f>
        <v>3337.4778325123152</v>
      </c>
      <c r="O94" s="130"/>
      <c r="P94" s="130"/>
      <c r="Q94" s="130"/>
      <c r="R94" s="130">
        <v>10162620</v>
      </c>
      <c r="S94" s="130"/>
      <c r="T94" s="130">
        <v>9537289</v>
      </c>
      <c r="U94" s="129">
        <f t="shared" si="226"/>
        <v>0</v>
      </c>
      <c r="V94" s="105">
        <v>2857</v>
      </c>
      <c r="W94" s="126">
        <f>SUM(Y94:AC94)</f>
        <v>9233711</v>
      </c>
      <c r="X94" s="126">
        <f>IFERROR(W94/V94,0)</f>
        <v>3231.9604480224011</v>
      </c>
      <c r="Y94" s="130"/>
      <c r="Z94" s="130"/>
      <c r="AA94" s="130"/>
      <c r="AB94" s="130">
        <v>9233711</v>
      </c>
      <c r="AC94" s="130"/>
      <c r="AD94" s="130">
        <v>8629311</v>
      </c>
      <c r="AE94" s="129">
        <f t="shared" si="227"/>
        <v>0</v>
      </c>
      <c r="AF94" s="105">
        <v>2417</v>
      </c>
      <c r="AG94" s="126">
        <f>SUM(AI94:AM94)</f>
        <v>7740591</v>
      </c>
      <c r="AH94" s="126">
        <f>IFERROR(AG94/AF94,0)</f>
        <v>3202.5614398014068</v>
      </c>
      <c r="AI94" s="130"/>
      <c r="AJ94" s="130"/>
      <c r="AK94" s="130"/>
      <c r="AL94" s="130">
        <v>7740591</v>
      </c>
      <c r="AM94" s="130"/>
      <c r="AN94" s="130">
        <v>7313704</v>
      </c>
      <c r="AO94" s="129">
        <f t="shared" si="228"/>
        <v>0</v>
      </c>
      <c r="AP94" s="105">
        <v>1884</v>
      </c>
      <c r="AQ94" s="126">
        <f>SUM(AS94:AW94)</f>
        <v>5779504</v>
      </c>
      <c r="AR94" s="126">
        <f>IFERROR(AQ94/AP94,0)</f>
        <v>3067.6772823779193</v>
      </c>
      <c r="AS94" s="130"/>
      <c r="AT94" s="130"/>
      <c r="AU94" s="130"/>
      <c r="AV94" s="130">
        <v>5779504</v>
      </c>
      <c r="AW94" s="130"/>
      <c r="AX94" s="130">
        <v>5439009</v>
      </c>
      <c r="AY94" s="129">
        <f t="shared" si="229"/>
        <v>0</v>
      </c>
      <c r="AZ94" s="378">
        <v>1635</v>
      </c>
      <c r="BA94" s="126">
        <f>SUM(BC94:BG94)</f>
        <v>5118087</v>
      </c>
      <c r="BB94" s="126">
        <f>IFERROR(BA94/AZ94,0)</f>
        <v>3130.3284403669727</v>
      </c>
      <c r="BC94" s="130"/>
      <c r="BD94" s="130"/>
      <c r="BE94" s="130"/>
      <c r="BF94" s="130">
        <v>5118087</v>
      </c>
      <c r="BG94" s="130"/>
      <c r="BH94" s="130">
        <v>4733102</v>
      </c>
      <c r="BI94" s="129">
        <f t="shared" si="230"/>
        <v>0</v>
      </c>
      <c r="BJ94" s="409">
        <v>1364</v>
      </c>
      <c r="BK94" s="126">
        <f t="shared" si="231"/>
        <v>4214607</v>
      </c>
      <c r="BL94" s="126">
        <f t="shared" si="232"/>
        <v>3089.8878299120233</v>
      </c>
      <c r="BM94" s="127"/>
      <c r="BN94" s="127"/>
      <c r="BO94" s="127"/>
      <c r="BP94" s="127">
        <v>4214607</v>
      </c>
      <c r="BQ94" s="127"/>
      <c r="BR94" s="127">
        <v>3882248</v>
      </c>
      <c r="BS94" s="381">
        <f t="shared" si="233"/>
        <v>0</v>
      </c>
      <c r="BT94" s="415">
        <v>1398</v>
      </c>
      <c r="BU94" s="126">
        <f t="shared" si="234"/>
        <v>4384439</v>
      </c>
      <c r="BV94" s="126">
        <f t="shared" si="235"/>
        <v>3136.222460658083</v>
      </c>
      <c r="BW94" s="127"/>
      <c r="BX94" s="127"/>
      <c r="BY94" s="127"/>
      <c r="BZ94" s="127">
        <v>4384439</v>
      </c>
      <c r="CA94" s="127"/>
      <c r="CB94" s="127">
        <v>4049027</v>
      </c>
      <c r="CC94" s="381">
        <f t="shared" si="236"/>
        <v>0</v>
      </c>
    </row>
    <row r="95" spans="1:81" s="104" customFormat="1" ht="15.95" customHeight="1">
      <c r="A95" s="243" t="s">
        <v>51</v>
      </c>
      <c r="B95" s="105">
        <v>99</v>
      </c>
      <c r="C95" s="126">
        <f t="shared" ref="C95:C100" si="237">SUM(E95:I95)</f>
        <v>719908</v>
      </c>
      <c r="D95" s="126">
        <f t="shared" ref="D95:D100" si="238">IFERROR(C95/B95,0)</f>
        <v>7271.7979797979797</v>
      </c>
      <c r="E95" s="130"/>
      <c r="F95" s="130"/>
      <c r="G95" s="130"/>
      <c r="H95" s="130">
        <v>719908</v>
      </c>
      <c r="I95" s="130"/>
      <c r="J95" s="130">
        <v>577187</v>
      </c>
      <c r="K95" s="129">
        <f t="shared" si="225"/>
        <v>0</v>
      </c>
      <c r="L95" s="105">
        <v>148</v>
      </c>
      <c r="M95" s="126">
        <f t="shared" ref="M95:M100" si="239">SUM(O95:S95)</f>
        <v>1015307</v>
      </c>
      <c r="N95" s="126">
        <f t="shared" ref="N95:N100" si="240">IFERROR(M95/L95,0)</f>
        <v>6860.1824324324325</v>
      </c>
      <c r="O95" s="130"/>
      <c r="P95" s="130"/>
      <c r="Q95" s="130"/>
      <c r="R95" s="130">
        <v>1015307</v>
      </c>
      <c r="S95" s="130"/>
      <c r="T95" s="130">
        <v>788603</v>
      </c>
      <c r="U95" s="129">
        <f t="shared" si="226"/>
        <v>0</v>
      </c>
      <c r="V95" s="105">
        <v>147</v>
      </c>
      <c r="W95" s="126">
        <f t="shared" ref="W95:W100" si="241">SUM(Y95:AC95)</f>
        <v>967643</v>
      </c>
      <c r="X95" s="126">
        <f t="shared" ref="X95:X100" si="242">IFERROR(W95/V95,0)</f>
        <v>6582.6054421768704</v>
      </c>
      <c r="Y95" s="130"/>
      <c r="Z95" s="130"/>
      <c r="AA95" s="130"/>
      <c r="AB95" s="130">
        <v>967643</v>
      </c>
      <c r="AC95" s="130"/>
      <c r="AD95" s="130">
        <v>798362</v>
      </c>
      <c r="AE95" s="129">
        <f t="shared" si="227"/>
        <v>0</v>
      </c>
      <c r="AF95" s="105">
        <v>119</v>
      </c>
      <c r="AG95" s="126">
        <f t="shared" ref="AG95:AG100" si="243">SUM(AI95:AM95)</f>
        <v>729894</v>
      </c>
      <c r="AH95" s="126">
        <f t="shared" ref="AH95:AH100" si="244">IFERROR(AG95/AF95,0)</f>
        <v>6133.5630252100837</v>
      </c>
      <c r="AI95" s="130"/>
      <c r="AJ95" s="130"/>
      <c r="AK95" s="130"/>
      <c r="AL95" s="130">
        <v>729894</v>
      </c>
      <c r="AM95" s="130"/>
      <c r="AN95" s="130">
        <v>550573</v>
      </c>
      <c r="AO95" s="129">
        <f t="shared" si="228"/>
        <v>0</v>
      </c>
      <c r="AP95" s="105">
        <v>128</v>
      </c>
      <c r="AQ95" s="126">
        <f t="shared" ref="AQ95" si="245">SUM(AS95:AW95)</f>
        <v>909300</v>
      </c>
      <c r="AR95" s="126">
        <f t="shared" ref="AR95:AR100" si="246">IFERROR(AQ95/AP95,0)</f>
        <v>7103.90625</v>
      </c>
      <c r="AS95" s="130"/>
      <c r="AT95" s="130"/>
      <c r="AU95" s="130"/>
      <c r="AV95" s="130">
        <v>909300</v>
      </c>
      <c r="AW95" s="130"/>
      <c r="AX95" s="130">
        <v>765025</v>
      </c>
      <c r="AY95" s="129">
        <f t="shared" si="229"/>
        <v>0</v>
      </c>
      <c r="AZ95" s="378">
        <v>95</v>
      </c>
      <c r="BA95" s="126">
        <f t="shared" ref="BA95" si="247">SUM(BC95:BG95)</f>
        <v>601883</v>
      </c>
      <c r="BB95" s="126">
        <f t="shared" ref="BB95:BB100" si="248">IFERROR(BA95/AZ95,0)</f>
        <v>6335.6105263157897</v>
      </c>
      <c r="BC95" s="130"/>
      <c r="BD95" s="130"/>
      <c r="BE95" s="130"/>
      <c r="BF95" s="130">
        <v>601883</v>
      </c>
      <c r="BG95" s="130"/>
      <c r="BH95" s="130">
        <v>524371</v>
      </c>
      <c r="BI95" s="129">
        <f t="shared" si="230"/>
        <v>0</v>
      </c>
      <c r="BJ95" s="409">
        <v>76</v>
      </c>
      <c r="BK95" s="126">
        <f t="shared" si="231"/>
        <v>521166</v>
      </c>
      <c r="BL95" s="126">
        <f t="shared" si="232"/>
        <v>6857.4473684210525</v>
      </c>
      <c r="BM95" s="127"/>
      <c r="BN95" s="127"/>
      <c r="BO95" s="127"/>
      <c r="BP95" s="127">
        <v>521166</v>
      </c>
      <c r="BQ95" s="127"/>
      <c r="BR95" s="127">
        <v>396244</v>
      </c>
      <c r="BS95" s="381">
        <f t="shared" si="233"/>
        <v>0</v>
      </c>
      <c r="BT95" s="415">
        <v>71</v>
      </c>
      <c r="BU95" s="126">
        <f>SUM(BW95:CB95)</f>
        <v>804336</v>
      </c>
      <c r="BV95" s="126">
        <f t="shared" si="235"/>
        <v>11328.676056338029</v>
      </c>
      <c r="BW95" s="127"/>
      <c r="BX95" s="127"/>
      <c r="BY95" s="127"/>
      <c r="BZ95" s="127">
        <v>445583</v>
      </c>
      <c r="CA95" s="410"/>
      <c r="CB95" s="127">
        <v>358753</v>
      </c>
      <c r="CC95" s="381">
        <f t="shared" si="236"/>
        <v>0</v>
      </c>
    </row>
    <row r="96" spans="1:81" s="104" customFormat="1" ht="15.95" customHeight="1">
      <c r="A96" s="243" t="s">
        <v>144</v>
      </c>
      <c r="B96" s="105">
        <v>23</v>
      </c>
      <c r="C96" s="126">
        <f t="shared" si="237"/>
        <v>31873</v>
      </c>
      <c r="D96" s="126">
        <f t="shared" si="238"/>
        <v>1385.7826086956522</v>
      </c>
      <c r="E96" s="130"/>
      <c r="F96" s="130"/>
      <c r="G96" s="130"/>
      <c r="H96" s="130">
        <v>31873</v>
      </c>
      <c r="I96" s="130"/>
      <c r="J96" s="130">
        <v>31873</v>
      </c>
      <c r="K96" s="129">
        <f t="shared" si="225"/>
        <v>0</v>
      </c>
      <c r="L96" s="105">
        <v>17</v>
      </c>
      <c r="M96" s="126">
        <f t="shared" si="239"/>
        <v>19538.759999999998</v>
      </c>
      <c r="N96" s="126">
        <f t="shared" si="240"/>
        <v>1149.3388235294117</v>
      </c>
      <c r="O96" s="130"/>
      <c r="P96" s="130"/>
      <c r="Q96" s="130"/>
      <c r="R96" s="130">
        <v>19538.759999999998</v>
      </c>
      <c r="S96" s="130"/>
      <c r="T96" s="130">
        <v>19538.759999999998</v>
      </c>
      <c r="U96" s="129">
        <f t="shared" si="226"/>
        <v>0</v>
      </c>
      <c r="V96" s="105">
        <v>20</v>
      </c>
      <c r="W96" s="126">
        <f t="shared" si="241"/>
        <v>24589</v>
      </c>
      <c r="X96" s="126">
        <f t="shared" si="242"/>
        <v>1229.45</v>
      </c>
      <c r="Y96" s="130"/>
      <c r="Z96" s="130"/>
      <c r="AA96" s="130"/>
      <c r="AB96" s="130">
        <v>24589</v>
      </c>
      <c r="AC96" s="130"/>
      <c r="AD96" s="130">
        <v>24589</v>
      </c>
      <c r="AE96" s="129">
        <f t="shared" si="227"/>
        <v>0</v>
      </c>
      <c r="AF96" s="105">
        <v>16</v>
      </c>
      <c r="AG96" s="126">
        <f>SUM(AI96:AL96)</f>
        <v>29689</v>
      </c>
      <c r="AH96" s="126">
        <f t="shared" si="244"/>
        <v>1855.5625</v>
      </c>
      <c r="AI96" s="130"/>
      <c r="AJ96" s="130"/>
      <c r="AK96" s="130"/>
      <c r="AL96" s="130">
        <v>29689</v>
      </c>
      <c r="AN96" s="130">
        <v>29689</v>
      </c>
      <c r="AO96" s="129">
        <f t="shared" si="228"/>
        <v>0</v>
      </c>
      <c r="AP96" s="105">
        <v>16</v>
      </c>
      <c r="AQ96" s="126">
        <f>SUM(AS96:AV96)</f>
        <v>21564.080000000002</v>
      </c>
      <c r="AR96" s="126">
        <f t="shared" si="246"/>
        <v>1347.7550000000001</v>
      </c>
      <c r="AS96" s="130"/>
      <c r="AT96" s="130"/>
      <c r="AU96" s="130"/>
      <c r="AV96" s="130">
        <v>21564.080000000002</v>
      </c>
      <c r="AX96" s="130">
        <v>20564</v>
      </c>
      <c r="AY96" s="129">
        <f t="shared" si="229"/>
        <v>0</v>
      </c>
      <c r="AZ96" s="378">
        <v>14</v>
      </c>
      <c r="BA96" s="126">
        <f>SUM(BC96:BF96)</f>
        <v>0</v>
      </c>
      <c r="BB96" s="126">
        <f t="shared" si="248"/>
        <v>0</v>
      </c>
      <c r="BC96" s="130"/>
      <c r="BD96" s="130"/>
      <c r="BE96" s="130"/>
      <c r="BF96" s="130" t="s">
        <v>174</v>
      </c>
      <c r="BG96" s="130"/>
      <c r="BH96" s="130">
        <v>16062.36</v>
      </c>
      <c r="BI96" s="129">
        <f t="shared" si="230"/>
        <v>0</v>
      </c>
      <c r="BJ96" s="409">
        <v>16</v>
      </c>
      <c r="BK96" s="126">
        <f t="shared" si="231"/>
        <v>24120</v>
      </c>
      <c r="BL96" s="126">
        <f t="shared" si="232"/>
        <v>1507.5</v>
      </c>
      <c r="BM96" s="127"/>
      <c r="BN96" s="127"/>
      <c r="BO96" s="127"/>
      <c r="BP96" s="127">
        <v>24120</v>
      </c>
      <c r="BQ96" s="127"/>
      <c r="BR96" s="127">
        <v>24120</v>
      </c>
      <c r="BS96" s="381">
        <f t="shared" si="233"/>
        <v>0</v>
      </c>
      <c r="BT96" s="415">
        <v>26</v>
      </c>
      <c r="BU96" s="126">
        <f t="shared" si="234"/>
        <v>51088.36</v>
      </c>
      <c r="BV96" s="126">
        <f t="shared" si="235"/>
        <v>1964.936923076923</v>
      </c>
      <c r="BW96" s="127"/>
      <c r="BX96" s="127"/>
      <c r="BY96" s="127"/>
      <c r="BZ96" s="127">
        <v>51088.36</v>
      </c>
      <c r="CA96" s="127"/>
      <c r="CB96" s="127">
        <v>51088.36</v>
      </c>
      <c r="CC96" s="381">
        <f t="shared" si="236"/>
        <v>0</v>
      </c>
    </row>
    <row r="97" spans="1:81" s="104" customFormat="1" ht="15.95" customHeight="1">
      <c r="A97" s="412"/>
      <c r="B97" s="105"/>
      <c r="C97" s="126">
        <f t="shared" ref="C97:C98" si="249">SUM(E97:I97)</f>
        <v>0</v>
      </c>
      <c r="D97" s="126">
        <f t="shared" ref="D97:D98" si="250">IFERROR(C97/B97,0)</f>
        <v>0</v>
      </c>
      <c r="E97" s="130"/>
      <c r="F97" s="130"/>
      <c r="G97" s="130"/>
      <c r="H97" s="130"/>
      <c r="I97" s="130"/>
      <c r="J97" s="130"/>
      <c r="K97" s="129">
        <f t="shared" si="225"/>
        <v>0</v>
      </c>
      <c r="L97" s="105"/>
      <c r="M97" s="126">
        <f t="shared" ref="M97:M98" si="251">SUM(O97:S97)</f>
        <v>0</v>
      </c>
      <c r="N97" s="126">
        <f t="shared" ref="N97:N98" si="252">IFERROR(M97/L97,0)</f>
        <v>0</v>
      </c>
      <c r="O97" s="130"/>
      <c r="P97" s="130"/>
      <c r="Q97" s="130"/>
      <c r="R97" s="130"/>
      <c r="S97" s="130"/>
      <c r="T97" s="130"/>
      <c r="U97" s="129">
        <f t="shared" si="226"/>
        <v>0</v>
      </c>
      <c r="V97" s="105"/>
      <c r="W97" s="126">
        <f t="shared" ref="W97:W98" si="253">SUM(Y97:AC97)</f>
        <v>0</v>
      </c>
      <c r="X97" s="126">
        <f t="shared" ref="X97:X98" si="254">IFERROR(W97/V97,0)</f>
        <v>0</v>
      </c>
      <c r="Y97" s="130"/>
      <c r="Z97" s="130"/>
      <c r="AA97" s="130"/>
      <c r="AB97" s="130"/>
      <c r="AC97" s="130"/>
      <c r="AD97" s="130"/>
      <c r="AE97" s="129">
        <f t="shared" si="227"/>
        <v>0</v>
      </c>
      <c r="AF97" s="105"/>
      <c r="AG97" s="126">
        <f t="shared" ref="AG97:AG98" si="255">SUM(AI97:AM97)</f>
        <v>0</v>
      </c>
      <c r="AH97" s="126">
        <f t="shared" ref="AH97:AH98" si="256">IFERROR(AG97/AF97,0)</f>
        <v>0</v>
      </c>
      <c r="AI97" s="130"/>
      <c r="AJ97" s="130"/>
      <c r="AK97" s="130"/>
      <c r="AL97" s="130"/>
      <c r="AM97" s="130"/>
      <c r="AN97" s="130"/>
      <c r="AO97" s="129">
        <f t="shared" si="228"/>
        <v>0</v>
      </c>
      <c r="AP97" s="105"/>
      <c r="AQ97" s="126">
        <f t="shared" ref="AQ97:AQ98" si="257">SUM(AS97:AW97)</f>
        <v>0</v>
      </c>
      <c r="AR97" s="126">
        <f t="shared" ref="AR97:AR98" si="258">IFERROR(AQ97/AP97,0)</f>
        <v>0</v>
      </c>
      <c r="AS97" s="130"/>
      <c r="AT97" s="130"/>
      <c r="AU97" s="130"/>
      <c r="AV97" s="130"/>
      <c r="AW97" s="130"/>
      <c r="AX97" s="130"/>
      <c r="AY97" s="129">
        <f t="shared" si="229"/>
        <v>0</v>
      </c>
      <c r="AZ97" s="378"/>
      <c r="BA97" s="126">
        <f t="shared" ref="BA97:BA98" si="259">SUM(BC97:BG97)</f>
        <v>0</v>
      </c>
      <c r="BB97" s="126">
        <f t="shared" ref="BB97:BB98" si="260">IFERROR(BA97/AZ97,0)</f>
        <v>0</v>
      </c>
      <c r="BC97" s="130"/>
      <c r="BD97" s="130"/>
      <c r="BE97" s="130"/>
      <c r="BF97" s="130"/>
      <c r="BG97" s="130"/>
      <c r="BH97" s="130"/>
      <c r="BI97" s="129">
        <f t="shared" si="230"/>
        <v>0</v>
      </c>
      <c r="BJ97" s="409"/>
      <c r="BK97" s="126">
        <f t="shared" si="231"/>
        <v>0</v>
      </c>
      <c r="BL97" s="126">
        <f t="shared" si="232"/>
        <v>0</v>
      </c>
      <c r="BM97" s="127"/>
      <c r="BN97" s="127"/>
      <c r="BO97" s="127"/>
      <c r="BP97" s="127"/>
      <c r="BQ97" s="127"/>
      <c r="BR97" s="127"/>
      <c r="BS97" s="381">
        <f t="shared" si="233"/>
        <v>0</v>
      </c>
      <c r="BT97" s="415"/>
      <c r="BU97" s="126">
        <f t="shared" si="234"/>
        <v>0</v>
      </c>
      <c r="BV97" s="126">
        <f t="shared" si="235"/>
        <v>0</v>
      </c>
      <c r="BW97" s="127"/>
      <c r="BX97" s="127"/>
      <c r="BY97" s="127"/>
      <c r="BZ97" s="127"/>
      <c r="CA97" s="127"/>
      <c r="CB97" s="127"/>
      <c r="CC97" s="381">
        <f t="shared" si="236"/>
        <v>0</v>
      </c>
    </row>
    <row r="98" spans="1:81" s="104" customFormat="1" ht="15.95" customHeight="1">
      <c r="A98" s="412"/>
      <c r="B98" s="105"/>
      <c r="C98" s="126">
        <f t="shared" si="249"/>
        <v>0</v>
      </c>
      <c r="D98" s="126">
        <f t="shared" si="250"/>
        <v>0</v>
      </c>
      <c r="E98" s="130"/>
      <c r="F98" s="130"/>
      <c r="G98" s="130"/>
      <c r="H98" s="130"/>
      <c r="I98" s="130"/>
      <c r="J98" s="130"/>
      <c r="K98" s="129">
        <f t="shared" si="225"/>
        <v>0</v>
      </c>
      <c r="L98" s="105"/>
      <c r="M98" s="126">
        <f t="shared" si="251"/>
        <v>0</v>
      </c>
      <c r="N98" s="126">
        <f t="shared" si="252"/>
        <v>0</v>
      </c>
      <c r="O98" s="130"/>
      <c r="P98" s="130"/>
      <c r="Q98" s="130"/>
      <c r="R98" s="130"/>
      <c r="S98" s="130"/>
      <c r="T98" s="130"/>
      <c r="U98" s="129">
        <f t="shared" si="226"/>
        <v>0</v>
      </c>
      <c r="V98" s="105"/>
      <c r="W98" s="126">
        <f t="shared" si="253"/>
        <v>0</v>
      </c>
      <c r="X98" s="126">
        <f t="shared" si="254"/>
        <v>0</v>
      </c>
      <c r="Y98" s="130"/>
      <c r="Z98" s="130"/>
      <c r="AA98" s="130"/>
      <c r="AB98" s="130"/>
      <c r="AC98" s="130"/>
      <c r="AD98" s="130"/>
      <c r="AE98" s="129">
        <f t="shared" si="227"/>
        <v>0</v>
      </c>
      <c r="AF98" s="105"/>
      <c r="AG98" s="126">
        <f t="shared" si="255"/>
        <v>0</v>
      </c>
      <c r="AH98" s="126">
        <f t="shared" si="256"/>
        <v>0</v>
      </c>
      <c r="AI98" s="130"/>
      <c r="AJ98" s="130"/>
      <c r="AK98" s="130"/>
      <c r="AL98" s="130"/>
      <c r="AM98" s="130"/>
      <c r="AN98" s="130"/>
      <c r="AO98" s="129">
        <f t="shared" si="228"/>
        <v>0</v>
      </c>
      <c r="AP98" s="105"/>
      <c r="AQ98" s="126">
        <f t="shared" si="257"/>
        <v>0</v>
      </c>
      <c r="AR98" s="126">
        <f t="shared" si="258"/>
        <v>0</v>
      </c>
      <c r="AS98" s="130"/>
      <c r="AT98" s="130"/>
      <c r="AU98" s="130"/>
      <c r="AV98" s="130"/>
      <c r="AW98" s="130"/>
      <c r="AX98" s="130"/>
      <c r="AY98" s="129">
        <f t="shared" si="229"/>
        <v>0</v>
      </c>
      <c r="AZ98" s="378"/>
      <c r="BA98" s="126">
        <f t="shared" si="259"/>
        <v>0</v>
      </c>
      <c r="BB98" s="126">
        <f t="shared" si="260"/>
        <v>0</v>
      </c>
      <c r="BC98" s="130"/>
      <c r="BD98" s="130"/>
      <c r="BE98" s="130"/>
      <c r="BF98" s="130"/>
      <c r="BG98" s="130"/>
      <c r="BH98" s="130"/>
      <c r="BI98" s="129">
        <f t="shared" si="230"/>
        <v>0</v>
      </c>
      <c r="BJ98" s="409"/>
      <c r="BK98" s="126">
        <f t="shared" si="231"/>
        <v>0</v>
      </c>
      <c r="BL98" s="126">
        <f t="shared" si="232"/>
        <v>0</v>
      </c>
      <c r="BM98" s="127"/>
      <c r="BN98" s="127"/>
      <c r="BO98" s="127"/>
      <c r="BP98" s="127"/>
      <c r="BQ98" s="127"/>
      <c r="BR98" s="127"/>
      <c r="BS98" s="381">
        <f t="shared" si="233"/>
        <v>0</v>
      </c>
      <c r="BT98" s="415"/>
      <c r="BU98" s="126">
        <f t="shared" si="234"/>
        <v>0</v>
      </c>
      <c r="BV98" s="126">
        <f t="shared" si="235"/>
        <v>0</v>
      </c>
      <c r="BW98" s="127"/>
      <c r="BX98" s="127"/>
      <c r="BY98" s="127"/>
      <c r="BZ98" s="127"/>
      <c r="CA98" s="127"/>
      <c r="CB98" s="127"/>
      <c r="CC98" s="381">
        <f t="shared" si="236"/>
        <v>0</v>
      </c>
    </row>
    <row r="99" spans="1:81" s="104" customFormat="1" ht="15.95" customHeight="1">
      <c r="A99" s="412"/>
      <c r="B99" s="105"/>
      <c r="C99" s="126">
        <f t="shared" si="237"/>
        <v>0</v>
      </c>
      <c r="D99" s="126">
        <f t="shared" si="238"/>
        <v>0</v>
      </c>
      <c r="E99" s="130"/>
      <c r="F99" s="130"/>
      <c r="G99" s="130"/>
      <c r="H99" s="130"/>
      <c r="I99" s="130"/>
      <c r="J99" s="130"/>
      <c r="K99" s="129">
        <f t="shared" si="225"/>
        <v>0</v>
      </c>
      <c r="L99" s="105"/>
      <c r="M99" s="126">
        <f t="shared" si="239"/>
        <v>0</v>
      </c>
      <c r="N99" s="126">
        <f t="shared" si="240"/>
        <v>0</v>
      </c>
      <c r="O99" s="130"/>
      <c r="P99" s="130"/>
      <c r="Q99" s="130"/>
      <c r="R99" s="130"/>
      <c r="S99" s="130"/>
      <c r="T99" s="130"/>
      <c r="U99" s="129">
        <f t="shared" si="226"/>
        <v>0</v>
      </c>
      <c r="V99" s="105"/>
      <c r="W99" s="126">
        <f t="shared" si="241"/>
        <v>0</v>
      </c>
      <c r="X99" s="126">
        <f t="shared" si="242"/>
        <v>0</v>
      </c>
      <c r="Y99" s="130"/>
      <c r="Z99" s="130"/>
      <c r="AA99" s="130"/>
      <c r="AB99" s="130"/>
      <c r="AC99" s="130"/>
      <c r="AD99" s="130"/>
      <c r="AE99" s="129">
        <f t="shared" si="227"/>
        <v>0</v>
      </c>
      <c r="AF99" s="105"/>
      <c r="AG99" s="126">
        <f t="shared" si="243"/>
        <v>0</v>
      </c>
      <c r="AH99" s="126">
        <f t="shared" si="244"/>
        <v>0</v>
      </c>
      <c r="AI99" s="130"/>
      <c r="AJ99" s="130"/>
      <c r="AK99" s="130"/>
      <c r="AL99" s="130"/>
      <c r="AM99" s="130"/>
      <c r="AN99" s="130"/>
      <c r="AO99" s="129">
        <f t="shared" si="228"/>
        <v>0</v>
      </c>
      <c r="AP99" s="105"/>
      <c r="AQ99" s="126">
        <f t="shared" ref="AQ99:AQ100" si="261">SUM(AS99:AW99)</f>
        <v>0</v>
      </c>
      <c r="AR99" s="126">
        <f t="shared" si="246"/>
        <v>0</v>
      </c>
      <c r="AS99" s="130"/>
      <c r="AT99" s="130"/>
      <c r="AU99" s="130"/>
      <c r="AV99" s="130"/>
      <c r="AW99" s="130"/>
      <c r="AX99" s="130"/>
      <c r="AY99" s="129">
        <f t="shared" si="229"/>
        <v>0</v>
      </c>
      <c r="AZ99" s="378"/>
      <c r="BA99" s="126">
        <f t="shared" ref="BA99:BA100" si="262">SUM(BC99:BG99)</f>
        <v>0</v>
      </c>
      <c r="BB99" s="126">
        <f t="shared" si="248"/>
        <v>0</v>
      </c>
      <c r="BC99" s="130"/>
      <c r="BD99" s="130"/>
      <c r="BE99" s="130"/>
      <c r="BF99" s="130"/>
      <c r="BG99" s="130"/>
      <c r="BH99" s="130"/>
      <c r="BI99" s="129">
        <f t="shared" si="230"/>
        <v>0</v>
      </c>
      <c r="BJ99" s="409"/>
      <c r="BK99" s="126">
        <f t="shared" si="231"/>
        <v>0</v>
      </c>
      <c r="BL99" s="126">
        <f t="shared" si="232"/>
        <v>0</v>
      </c>
      <c r="BM99" s="127"/>
      <c r="BN99" s="127"/>
      <c r="BO99" s="127"/>
      <c r="BP99" s="127"/>
      <c r="BQ99" s="127"/>
      <c r="BR99" s="127"/>
      <c r="BS99" s="381">
        <f t="shared" si="233"/>
        <v>0</v>
      </c>
      <c r="BT99" s="415"/>
      <c r="BU99" s="126">
        <f t="shared" si="234"/>
        <v>0</v>
      </c>
      <c r="BV99" s="126">
        <f t="shared" si="235"/>
        <v>0</v>
      </c>
      <c r="BW99" s="127"/>
      <c r="BX99" s="127"/>
      <c r="BY99" s="127"/>
      <c r="BZ99" s="127"/>
      <c r="CA99" s="127"/>
      <c r="CB99" s="127"/>
      <c r="CC99" s="381">
        <f t="shared" si="236"/>
        <v>0</v>
      </c>
    </row>
    <row r="100" spans="1:81" s="104" customFormat="1" ht="15.95" customHeight="1">
      <c r="A100" s="412"/>
      <c r="B100" s="105"/>
      <c r="C100" s="126">
        <f t="shared" si="237"/>
        <v>0</v>
      </c>
      <c r="D100" s="126">
        <f t="shared" si="238"/>
        <v>0</v>
      </c>
      <c r="E100" s="130"/>
      <c r="F100" s="130"/>
      <c r="G100" s="130"/>
      <c r="H100" s="130"/>
      <c r="I100" s="130"/>
      <c r="J100" s="130"/>
      <c r="K100" s="129">
        <f t="shared" si="225"/>
        <v>0</v>
      </c>
      <c r="L100" s="105"/>
      <c r="M100" s="126">
        <f t="shared" si="239"/>
        <v>0</v>
      </c>
      <c r="N100" s="126">
        <f t="shared" si="240"/>
        <v>0</v>
      </c>
      <c r="O100" s="130"/>
      <c r="P100" s="130"/>
      <c r="Q100" s="130"/>
      <c r="R100" s="130"/>
      <c r="S100" s="130"/>
      <c r="T100" s="130"/>
      <c r="U100" s="129">
        <f t="shared" si="226"/>
        <v>0</v>
      </c>
      <c r="V100" s="105"/>
      <c r="W100" s="126">
        <f t="shared" si="241"/>
        <v>0</v>
      </c>
      <c r="X100" s="126">
        <f t="shared" si="242"/>
        <v>0</v>
      </c>
      <c r="Y100" s="130"/>
      <c r="Z100" s="130"/>
      <c r="AA100" s="130"/>
      <c r="AB100" s="130"/>
      <c r="AC100" s="130"/>
      <c r="AD100" s="130"/>
      <c r="AE100" s="129">
        <f t="shared" si="227"/>
        <v>0</v>
      </c>
      <c r="AF100" s="105"/>
      <c r="AG100" s="126">
        <f t="shared" si="243"/>
        <v>0</v>
      </c>
      <c r="AH100" s="126">
        <f t="shared" si="244"/>
        <v>0</v>
      </c>
      <c r="AI100" s="130"/>
      <c r="AJ100" s="130"/>
      <c r="AK100" s="130"/>
      <c r="AL100" s="130"/>
      <c r="AM100" s="130"/>
      <c r="AN100" s="130"/>
      <c r="AO100" s="129">
        <f t="shared" si="228"/>
        <v>0</v>
      </c>
      <c r="AP100" s="105"/>
      <c r="AQ100" s="126">
        <f t="shared" si="261"/>
        <v>0</v>
      </c>
      <c r="AR100" s="126">
        <f t="shared" si="246"/>
        <v>0</v>
      </c>
      <c r="AS100" s="130"/>
      <c r="AT100" s="130"/>
      <c r="AU100" s="130"/>
      <c r="AV100" s="130"/>
      <c r="AW100" s="130"/>
      <c r="AX100" s="130"/>
      <c r="AY100" s="129">
        <f t="shared" si="229"/>
        <v>0</v>
      </c>
      <c r="AZ100" s="378"/>
      <c r="BA100" s="126">
        <f t="shared" si="262"/>
        <v>0</v>
      </c>
      <c r="BB100" s="126">
        <f t="shared" si="248"/>
        <v>0</v>
      </c>
      <c r="BC100" s="130"/>
      <c r="BD100" s="130"/>
      <c r="BE100" s="130"/>
      <c r="BF100" s="130"/>
      <c r="BG100" s="130"/>
      <c r="BH100" s="130"/>
      <c r="BI100" s="129">
        <f t="shared" si="230"/>
        <v>0</v>
      </c>
      <c r="BJ100" s="409"/>
      <c r="BK100" s="126">
        <f t="shared" si="231"/>
        <v>0</v>
      </c>
      <c r="BL100" s="126">
        <f t="shared" si="232"/>
        <v>0</v>
      </c>
      <c r="BM100" s="127"/>
      <c r="BN100" s="127"/>
      <c r="BO100" s="127"/>
      <c r="BP100" s="127"/>
      <c r="BQ100" s="127"/>
      <c r="BR100" s="127"/>
      <c r="BS100" s="381">
        <f t="shared" si="233"/>
        <v>0</v>
      </c>
      <c r="BT100" s="415"/>
      <c r="BU100" s="126">
        <f t="shared" si="234"/>
        <v>0</v>
      </c>
      <c r="BV100" s="126">
        <f t="shared" si="235"/>
        <v>0</v>
      </c>
      <c r="BW100" s="127"/>
      <c r="BX100" s="127"/>
      <c r="BY100" s="127"/>
      <c r="BZ100" s="127"/>
      <c r="CA100" s="127"/>
      <c r="CB100" s="127"/>
      <c r="CC100" s="381">
        <f t="shared" si="236"/>
        <v>0</v>
      </c>
    </row>
    <row r="101" spans="1:81" s="104" customFormat="1" ht="15.95" customHeight="1">
      <c r="A101" s="412"/>
      <c r="B101" s="105"/>
      <c r="C101" s="126">
        <f>SUM(E101:I101)</f>
        <v>0</v>
      </c>
      <c r="D101" s="126">
        <f>IFERROR(C101/B101,0)</f>
        <v>0</v>
      </c>
      <c r="E101" s="130"/>
      <c r="F101" s="130"/>
      <c r="G101" s="130"/>
      <c r="H101" s="130"/>
      <c r="I101" s="130"/>
      <c r="J101" s="130"/>
      <c r="K101" s="129">
        <f t="shared" si="225"/>
        <v>0</v>
      </c>
      <c r="L101" s="105"/>
      <c r="M101" s="126">
        <f>SUM(O101:S101)</f>
        <v>0</v>
      </c>
      <c r="N101" s="126">
        <f>IFERROR(M101/L101,0)</f>
        <v>0</v>
      </c>
      <c r="O101" s="130"/>
      <c r="P101" s="130"/>
      <c r="Q101" s="130"/>
      <c r="R101" s="130"/>
      <c r="S101" s="130"/>
      <c r="T101" s="130"/>
      <c r="U101" s="129">
        <f t="shared" si="226"/>
        <v>0</v>
      </c>
      <c r="V101" s="105"/>
      <c r="W101" s="126">
        <f>SUM(Y101:AC101)</f>
        <v>0</v>
      </c>
      <c r="X101" s="126">
        <f>IFERROR(W101/V101,0)</f>
        <v>0</v>
      </c>
      <c r="Y101" s="130"/>
      <c r="Z101" s="130"/>
      <c r="AA101" s="130"/>
      <c r="AB101" s="130"/>
      <c r="AC101" s="130"/>
      <c r="AD101" s="130"/>
      <c r="AE101" s="129">
        <f t="shared" si="227"/>
        <v>0</v>
      </c>
      <c r="AF101" s="105"/>
      <c r="AG101" s="126">
        <f>SUM(AI101:AM101)</f>
        <v>0</v>
      </c>
      <c r="AH101" s="126">
        <f>IFERROR(AG101/AF101,0)</f>
        <v>0</v>
      </c>
      <c r="AI101" s="130"/>
      <c r="AJ101" s="130"/>
      <c r="AK101" s="130"/>
      <c r="AL101" s="130"/>
      <c r="AM101" s="130"/>
      <c r="AN101" s="130"/>
      <c r="AO101" s="129">
        <f t="shared" si="228"/>
        <v>0</v>
      </c>
      <c r="AP101" s="105"/>
      <c r="AQ101" s="126">
        <f>SUM(AS101:AW101)</f>
        <v>0</v>
      </c>
      <c r="AR101" s="126">
        <f>IFERROR(AQ101/AP101,0)</f>
        <v>0</v>
      </c>
      <c r="AS101" s="130"/>
      <c r="AT101" s="130"/>
      <c r="AU101" s="130"/>
      <c r="AV101" s="130"/>
      <c r="AW101" s="130"/>
      <c r="AX101" s="130"/>
      <c r="AY101" s="129">
        <f t="shared" si="229"/>
        <v>0</v>
      </c>
      <c r="AZ101" s="378"/>
      <c r="BA101" s="126">
        <f>SUM(BC101:BG101)</f>
        <v>0</v>
      </c>
      <c r="BB101" s="126">
        <f>IFERROR(BA101/AZ101,0)</f>
        <v>0</v>
      </c>
      <c r="BC101" s="130"/>
      <c r="BD101" s="130"/>
      <c r="BE101" s="130"/>
      <c r="BF101" s="130"/>
      <c r="BG101" s="130"/>
      <c r="BH101" s="130"/>
      <c r="BI101" s="129">
        <f t="shared" si="230"/>
        <v>0</v>
      </c>
      <c r="BJ101" s="409"/>
      <c r="BK101" s="126">
        <f t="shared" si="231"/>
        <v>0</v>
      </c>
      <c r="BL101" s="126">
        <f t="shared" si="232"/>
        <v>0</v>
      </c>
      <c r="BM101" s="127"/>
      <c r="BN101" s="127"/>
      <c r="BO101" s="127"/>
      <c r="BP101" s="127"/>
      <c r="BQ101" s="127"/>
      <c r="BR101" s="127"/>
      <c r="BS101" s="381">
        <f t="shared" si="233"/>
        <v>0</v>
      </c>
      <c r="BT101" s="415"/>
      <c r="BU101" s="126">
        <f t="shared" si="234"/>
        <v>0</v>
      </c>
      <c r="BV101" s="126">
        <f t="shared" si="235"/>
        <v>0</v>
      </c>
      <c r="BW101" s="127"/>
      <c r="BX101" s="127"/>
      <c r="BY101" s="127"/>
      <c r="BZ101" s="127"/>
      <c r="CA101" s="127"/>
      <c r="CB101" s="127"/>
      <c r="CC101" s="381">
        <f t="shared" si="236"/>
        <v>0</v>
      </c>
    </row>
    <row r="102" spans="1:81" ht="15.95" customHeight="1">
      <c r="A102" s="356" t="s">
        <v>109</v>
      </c>
      <c r="B102" s="105"/>
      <c r="C102" s="126"/>
      <c r="D102" s="126"/>
      <c r="E102" s="130"/>
      <c r="F102" s="130"/>
      <c r="G102" s="130"/>
      <c r="H102" s="130"/>
      <c r="I102" s="130"/>
      <c r="J102" s="130"/>
      <c r="K102" s="129"/>
      <c r="L102" s="96"/>
      <c r="M102" s="124"/>
      <c r="N102" s="126"/>
      <c r="O102" s="130"/>
      <c r="P102" s="130"/>
      <c r="Q102" s="130"/>
      <c r="R102" s="130"/>
      <c r="S102" s="130"/>
      <c r="T102" s="130"/>
      <c r="U102" s="129"/>
      <c r="V102" s="105"/>
      <c r="W102" s="124"/>
      <c r="X102" s="126"/>
      <c r="Y102" s="130"/>
      <c r="Z102" s="130"/>
      <c r="AA102" s="130"/>
      <c r="AB102" s="130"/>
      <c r="AC102" s="130"/>
      <c r="AD102" s="130"/>
      <c r="AE102" s="129"/>
      <c r="AF102" s="105"/>
      <c r="AG102" s="124"/>
      <c r="AH102" s="126"/>
      <c r="AI102" s="130"/>
      <c r="AJ102" s="130"/>
      <c r="AK102" s="130"/>
      <c r="AL102" s="130"/>
      <c r="AM102" s="130"/>
      <c r="AN102" s="130"/>
      <c r="AO102" s="129"/>
      <c r="AP102" s="105"/>
      <c r="AQ102" s="124"/>
      <c r="AR102" s="126"/>
      <c r="AS102" s="130"/>
      <c r="AT102" s="130"/>
      <c r="AU102" s="130"/>
      <c r="AV102" s="130"/>
      <c r="AW102" s="130"/>
      <c r="AX102" s="130"/>
      <c r="AY102" s="129"/>
      <c r="AZ102" s="378"/>
      <c r="BA102" s="124"/>
      <c r="BB102" s="126"/>
      <c r="BC102" s="130"/>
      <c r="BD102" s="130"/>
      <c r="BE102" s="130"/>
      <c r="BF102" s="130"/>
      <c r="BG102" s="130"/>
      <c r="BH102" s="130"/>
      <c r="BI102" s="129"/>
      <c r="BJ102" s="378"/>
      <c r="BK102" s="124"/>
      <c r="BL102" s="126"/>
      <c r="BM102" s="130"/>
      <c r="BN102" s="130"/>
      <c r="BO102" s="130"/>
      <c r="BP102" s="130"/>
      <c r="BQ102" s="130"/>
      <c r="BR102" s="130"/>
      <c r="BS102" s="129"/>
      <c r="BT102" s="193"/>
      <c r="BU102" s="124"/>
      <c r="BV102" s="126"/>
      <c r="BW102" s="130"/>
      <c r="BX102" s="130"/>
      <c r="BY102" s="130"/>
      <c r="BZ102" s="130"/>
      <c r="CA102" s="130"/>
      <c r="CB102" s="130"/>
      <c r="CC102" s="129"/>
    </row>
    <row r="103" spans="1:81" s="104" customFormat="1" ht="15.95" customHeight="1">
      <c r="A103" s="102" t="s">
        <v>52</v>
      </c>
      <c r="B103" s="103">
        <f>SUM(B$92:B102)</f>
        <v>3478</v>
      </c>
      <c r="C103" s="126">
        <f>SUM(C$92:C102)</f>
        <v>10284849</v>
      </c>
      <c r="D103" s="126">
        <f>IFERROR(C103/B103,0)</f>
        <v>2957.1158711903395</v>
      </c>
      <c r="E103" s="128">
        <f>SUM(E$92:E102)</f>
        <v>0</v>
      </c>
      <c r="F103" s="128">
        <f>SUM(F$92:F102)</f>
        <v>0</v>
      </c>
      <c r="G103" s="128">
        <f>SUM(G$92:G102)</f>
        <v>0</v>
      </c>
      <c r="H103" s="128">
        <f>SUM(H$92:H102)</f>
        <v>9951167</v>
      </c>
      <c r="I103" s="128">
        <f>SUM(I$92:I102)</f>
        <v>333682</v>
      </c>
      <c r="J103" s="128">
        <f>SUM(J$92:J102)</f>
        <v>9552590</v>
      </c>
      <c r="K103" s="129">
        <f>SUM(K$92:K102)</f>
        <v>0</v>
      </c>
      <c r="L103" s="103">
        <f>SUM(L$92:L102)</f>
        <v>3270</v>
      </c>
      <c r="M103" s="126">
        <f>SUM(M$92:M102)</f>
        <v>11498333.76</v>
      </c>
      <c r="N103" s="126">
        <f>IFERROR(M103/L103,0)</f>
        <v>3516.310018348624</v>
      </c>
      <c r="O103" s="128">
        <f>SUM(O$92:O102)</f>
        <v>0</v>
      </c>
      <c r="P103" s="128">
        <f>SUM(P$92:P102)</f>
        <v>0</v>
      </c>
      <c r="Q103" s="128">
        <f>SUM(Q$92:Q102)</f>
        <v>0</v>
      </c>
      <c r="R103" s="128">
        <f>SUM(R$92:R102)</f>
        <v>11197465.76</v>
      </c>
      <c r="S103" s="128">
        <f>SUM(S$92:S102)</f>
        <v>300868</v>
      </c>
      <c r="T103" s="128">
        <f>SUM(T$92:T102)</f>
        <v>10636167.76</v>
      </c>
      <c r="U103" s="129">
        <f>SUM(U$92:U102)</f>
        <v>0</v>
      </c>
      <c r="V103" s="103">
        <f>SUM(V$92:V102)</f>
        <v>3086</v>
      </c>
      <c r="W103" s="126">
        <f>SUM(W$92:W102)</f>
        <v>14598221</v>
      </c>
      <c r="X103" s="126">
        <f>IFERROR(W103/V103,0)</f>
        <v>4730.4669475048604</v>
      </c>
      <c r="Y103" s="128">
        <f>SUM(Y$92:Y102)</f>
        <v>0</v>
      </c>
      <c r="Z103" s="128">
        <f>SUM(Z$92:Z102)</f>
        <v>0</v>
      </c>
      <c r="AA103" s="128">
        <f>SUM(AA$92:AA102)</f>
        <v>0</v>
      </c>
      <c r="AB103" s="128">
        <f>SUM(AB$92:AB102)</f>
        <v>10225943</v>
      </c>
      <c r="AC103" s="128">
        <f>SUM(AC$92:AC102)</f>
        <v>4372278</v>
      </c>
      <c r="AD103" s="128">
        <f>SUM(AD$92:AD102)</f>
        <v>9862646</v>
      </c>
      <c r="AE103" s="129">
        <f>SUM(AE$92:AE102)</f>
        <v>0</v>
      </c>
      <c r="AF103" s="103">
        <f>SUM(AF$92:AF102)</f>
        <v>2623</v>
      </c>
      <c r="AG103" s="126">
        <f>SUM(AG$92:AG102)</f>
        <v>8895911</v>
      </c>
      <c r="AH103" s="126">
        <f>IFERROR(AG103/AF103,0)</f>
        <v>3391.5024780785361</v>
      </c>
      <c r="AI103" s="128">
        <f>SUM(AI$92:AI102)</f>
        <v>0</v>
      </c>
      <c r="AJ103" s="128">
        <f>SUM(AJ$92:AJ102)</f>
        <v>0</v>
      </c>
      <c r="AK103" s="128">
        <f>SUM(AK$92:AK102)</f>
        <v>0</v>
      </c>
      <c r="AL103" s="128">
        <f>SUM(AL$92:AL102)</f>
        <v>8500174</v>
      </c>
      <c r="AM103" s="128">
        <f>SUM(AM$92:AM102)</f>
        <v>395737</v>
      </c>
      <c r="AN103" s="128">
        <f>SUM(AN$92:AN102)</f>
        <v>8253748</v>
      </c>
      <c r="AO103" s="129">
        <f>SUM(AO$92:AO102)</f>
        <v>0</v>
      </c>
      <c r="AP103" s="103">
        <f>SUM(AP$92:AP102)</f>
        <v>2095</v>
      </c>
      <c r="AQ103" s="126">
        <f>SUM(AQ$92:AQ102)</f>
        <v>7124826.0800000001</v>
      </c>
      <c r="AR103" s="126">
        <f>IFERROR(AQ103/AP103,0)</f>
        <v>3400.8716372315034</v>
      </c>
      <c r="AS103" s="128">
        <f>SUM(AS$92:AS102)</f>
        <v>0</v>
      </c>
      <c r="AT103" s="128">
        <f>SUM(AT$92:AT102)</f>
        <v>0</v>
      </c>
      <c r="AU103" s="128">
        <f>SUM(AU$92:AU102)</f>
        <v>0</v>
      </c>
      <c r="AV103" s="128">
        <f>SUM(AV$92:AV102)</f>
        <v>6710368.0800000001</v>
      </c>
      <c r="AW103" s="128">
        <f>SUM(AW$92:AW102)</f>
        <v>414458</v>
      </c>
      <c r="AX103" s="128">
        <f>SUM(AX$92:AX102)</f>
        <v>6593580</v>
      </c>
      <c r="AY103" s="129">
        <f>SUM(AY$92:AY102)</f>
        <v>0</v>
      </c>
      <c r="AZ103" s="379">
        <f>SUM(AZ$92:AZ102)</f>
        <v>1819</v>
      </c>
      <c r="BA103" s="126">
        <f>SUM(BA$92:BA102)</f>
        <v>6267950</v>
      </c>
      <c r="BB103" s="126">
        <f>IFERROR(BA103/AZ103,0)</f>
        <v>3445.8218801539306</v>
      </c>
      <c r="BC103" s="128">
        <f>SUM(BC$92:BC102)</f>
        <v>0</v>
      </c>
      <c r="BD103" s="128">
        <f>SUM(BD$92:BD102)</f>
        <v>0</v>
      </c>
      <c r="BE103" s="128">
        <f>SUM(BE$92:BE102)</f>
        <v>0</v>
      </c>
      <c r="BF103" s="128">
        <f>SUM(BF$92:BF102)</f>
        <v>5719970</v>
      </c>
      <c r="BG103" s="128">
        <f>SUM(BG$92:BG102)</f>
        <v>547980</v>
      </c>
      <c r="BH103" s="128">
        <f>SUM(BH$92:BH102)</f>
        <v>5712869.3600000003</v>
      </c>
      <c r="BI103" s="129">
        <f>SUM(BI$92:BI102)</f>
        <v>0</v>
      </c>
      <c r="BJ103" s="379">
        <f>SUM(BJ$92:BJ102)</f>
        <v>1539</v>
      </c>
      <c r="BK103" s="126">
        <f>SUM(BK$92:BK102)</f>
        <v>5484483</v>
      </c>
      <c r="BL103" s="126">
        <f>IFERROR(BK103/BJ103,0)</f>
        <v>3563.6666666666665</v>
      </c>
      <c r="BM103" s="128">
        <f>SUM(BM$92:BM102)</f>
        <v>0</v>
      </c>
      <c r="BN103" s="128">
        <f>SUM(BN$92:BN102)</f>
        <v>0</v>
      </c>
      <c r="BO103" s="128">
        <f>SUM(BO$92:BO102)</f>
        <v>0</v>
      </c>
      <c r="BP103" s="128">
        <f>SUM(BP$92:BP102)</f>
        <v>4759893</v>
      </c>
      <c r="BQ103" s="128">
        <f>SUM(BQ$92:BQ102)</f>
        <v>724590</v>
      </c>
      <c r="BR103" s="128">
        <f>SUM(BR$92:BR102)</f>
        <v>4891332</v>
      </c>
      <c r="BS103" s="129">
        <f>SUM(BS$92:BS102)</f>
        <v>0</v>
      </c>
      <c r="BT103" s="396">
        <f>SUM(BT$92:BT102)</f>
        <v>1591</v>
      </c>
      <c r="BU103" s="126">
        <f>SUM(BU$92:BU102)</f>
        <v>5971309.3600000003</v>
      </c>
      <c r="BV103" s="126">
        <f>IFERROR(BU103/BT103,0)</f>
        <v>3753.1799874292901</v>
      </c>
      <c r="BW103" s="128">
        <f>SUM(BW$92:BW102)</f>
        <v>0</v>
      </c>
      <c r="BX103" s="128">
        <f>SUM(BX$92:BX102)</f>
        <v>0</v>
      </c>
      <c r="BY103" s="128">
        <f>SUM(BY$92:BY102)</f>
        <v>0</v>
      </c>
      <c r="BZ103" s="128">
        <f>SUM(BZ$92:BZ102)</f>
        <v>4881110.3600000003</v>
      </c>
      <c r="CA103" s="128">
        <f>SUM(CA$92:CA102)</f>
        <v>731446</v>
      </c>
      <c r="CB103" s="128">
        <f>SUM(CB$92:CB102)</f>
        <v>5092789.3600000003</v>
      </c>
      <c r="CC103" s="129">
        <f>SUM(CC$92:CC102)</f>
        <v>0</v>
      </c>
    </row>
    <row r="104" spans="1:81" s="104" customFormat="1" ht="15.95" customHeight="1">
      <c r="A104" s="100"/>
      <c r="B104" s="105"/>
      <c r="C104" s="126"/>
      <c r="D104" s="126"/>
      <c r="E104" s="130"/>
      <c r="F104" s="130"/>
      <c r="G104" s="130"/>
      <c r="H104" s="130"/>
      <c r="I104" s="130"/>
      <c r="J104" s="130"/>
      <c r="K104" s="129"/>
      <c r="L104" s="105"/>
      <c r="M104" s="126"/>
      <c r="N104" s="126"/>
      <c r="O104" s="130"/>
      <c r="P104" s="130"/>
      <c r="Q104" s="130"/>
      <c r="R104" s="130"/>
      <c r="S104" s="130"/>
      <c r="T104" s="130"/>
      <c r="U104" s="129"/>
      <c r="V104" s="105"/>
      <c r="W104" s="126"/>
      <c r="X104" s="126"/>
      <c r="Y104" s="130"/>
      <c r="Z104" s="130"/>
      <c r="AA104" s="130"/>
      <c r="AB104" s="130"/>
      <c r="AC104" s="130"/>
      <c r="AD104" s="130"/>
      <c r="AE104" s="129"/>
      <c r="AF104" s="105"/>
      <c r="AG104" s="126"/>
      <c r="AH104" s="126"/>
      <c r="AI104" s="130"/>
      <c r="AJ104" s="130"/>
      <c r="AK104" s="130"/>
      <c r="AL104" s="130"/>
      <c r="AM104" s="130"/>
      <c r="AN104" s="130"/>
      <c r="AO104" s="129"/>
      <c r="AP104" s="105"/>
      <c r="AQ104" s="126"/>
      <c r="AR104" s="126"/>
      <c r="AS104" s="130"/>
      <c r="AT104" s="130"/>
      <c r="AU104" s="130"/>
      <c r="AV104" s="130"/>
      <c r="AW104" s="130"/>
      <c r="AX104" s="130"/>
      <c r="AY104" s="129"/>
      <c r="AZ104" s="378"/>
      <c r="BA104" s="126"/>
      <c r="BB104" s="126"/>
      <c r="BC104" s="130"/>
      <c r="BD104" s="130"/>
      <c r="BE104" s="130"/>
      <c r="BF104" s="130"/>
      <c r="BG104" s="130"/>
      <c r="BH104" s="130"/>
      <c r="BI104" s="129"/>
      <c r="BJ104" s="378"/>
      <c r="BK104" s="126"/>
      <c r="BL104" s="126"/>
      <c r="BM104" s="130"/>
      <c r="BN104" s="130"/>
      <c r="BO104" s="130"/>
      <c r="BP104" s="130"/>
      <c r="BQ104" s="130"/>
      <c r="BR104" s="130"/>
      <c r="BS104" s="129"/>
      <c r="BT104" s="193"/>
      <c r="BU104" s="126"/>
      <c r="BV104" s="126"/>
      <c r="BW104" s="130"/>
      <c r="BX104" s="130"/>
      <c r="BY104" s="130"/>
      <c r="BZ104" s="130"/>
      <c r="CA104" s="130"/>
      <c r="CB104" s="130"/>
      <c r="CC104" s="129"/>
    </row>
    <row r="105" spans="1:81" s="106" customFormat="1" ht="33" customHeight="1">
      <c r="A105" s="109" t="s">
        <v>53</v>
      </c>
      <c r="B105" s="186">
        <f>SUM(B103,B90,B64)</f>
        <v>17565</v>
      </c>
      <c r="C105" s="195">
        <f>SUM(C103,C90,C64)</f>
        <v>34912027</v>
      </c>
      <c r="D105" s="195">
        <f>IFERROR(C105/B105,0)</f>
        <v>1987.5904924565898</v>
      </c>
      <c r="E105" s="196">
        <f t="shared" ref="E105:M105" si="263">SUM(E103,E90,E64)</f>
        <v>1554019</v>
      </c>
      <c r="F105" s="196">
        <f t="shared" si="263"/>
        <v>138857</v>
      </c>
      <c r="G105" s="196">
        <f t="shared" si="263"/>
        <v>1129324</v>
      </c>
      <c r="H105" s="196">
        <f t="shared" si="263"/>
        <v>30175876</v>
      </c>
      <c r="I105" s="196">
        <f t="shared" si="263"/>
        <v>1913951</v>
      </c>
      <c r="J105" s="196">
        <f t="shared" si="263"/>
        <v>32805619</v>
      </c>
      <c r="K105" s="197">
        <f t="shared" si="263"/>
        <v>1434943</v>
      </c>
      <c r="L105" s="186">
        <f t="shared" si="263"/>
        <v>17487</v>
      </c>
      <c r="M105" s="131">
        <f t="shared" si="263"/>
        <v>35131815.979999997</v>
      </c>
      <c r="N105" s="195">
        <f>IFERROR(M105/L105,0)</f>
        <v>2009.0247601075082</v>
      </c>
      <c r="O105" s="196">
        <f t="shared" ref="O105:W105" si="264">SUM(O103,O90,O64)</f>
        <v>1820225.6099999999</v>
      </c>
      <c r="P105" s="196">
        <f t="shared" si="264"/>
        <v>822778.67999999993</v>
      </c>
      <c r="Q105" s="196">
        <f t="shared" si="264"/>
        <v>1015237.75</v>
      </c>
      <c r="R105" s="196">
        <f t="shared" si="264"/>
        <v>29983214.009999998</v>
      </c>
      <c r="S105" s="196">
        <f t="shared" si="264"/>
        <v>1490359.93</v>
      </c>
      <c r="T105" s="196">
        <f t="shared" si="264"/>
        <v>32348209.229999997</v>
      </c>
      <c r="U105" s="197">
        <f t="shared" si="264"/>
        <v>1684995.8599999999</v>
      </c>
      <c r="V105" s="186">
        <f t="shared" si="264"/>
        <v>17142</v>
      </c>
      <c r="W105" s="131">
        <f t="shared" si="264"/>
        <v>38256679.489999995</v>
      </c>
      <c r="X105" s="195">
        <f>IFERROR(W105/V105,0)</f>
        <v>2231.7512244778904</v>
      </c>
      <c r="Y105" s="196">
        <f t="shared" ref="Y105:AG105" si="265">SUM(Y103,Y90,Y64)</f>
        <v>2553858.4900000002</v>
      </c>
      <c r="Z105" s="196">
        <f t="shared" si="265"/>
        <v>900070</v>
      </c>
      <c r="AA105" s="196">
        <f t="shared" si="265"/>
        <v>793591</v>
      </c>
      <c r="AB105" s="196">
        <f t="shared" si="265"/>
        <v>28448533</v>
      </c>
      <c r="AC105" s="196">
        <f t="shared" si="265"/>
        <v>5560627</v>
      </c>
      <c r="AD105" s="196">
        <f t="shared" si="265"/>
        <v>32211520</v>
      </c>
      <c r="AE105" s="197">
        <f t="shared" si="265"/>
        <v>2491821.4900000002</v>
      </c>
      <c r="AF105" s="186">
        <f t="shared" si="265"/>
        <v>16482</v>
      </c>
      <c r="AG105" s="131">
        <f t="shared" si="265"/>
        <v>30472217</v>
      </c>
      <c r="AH105" s="195">
        <f>IFERROR(AG105/AF105,0)</f>
        <v>1848.8179225822109</v>
      </c>
      <c r="AI105" s="196">
        <f t="shared" ref="AI105:AQ105" si="266">SUM(AI103,AI90,AI64)</f>
        <v>2619139</v>
      </c>
      <c r="AJ105" s="196">
        <f t="shared" si="266"/>
        <v>1024203</v>
      </c>
      <c r="AK105" s="196">
        <f t="shared" si="266"/>
        <v>58073</v>
      </c>
      <c r="AL105" s="196">
        <f t="shared" si="266"/>
        <v>25189026</v>
      </c>
      <c r="AM105" s="196">
        <f t="shared" si="266"/>
        <v>1581776</v>
      </c>
      <c r="AN105" s="196">
        <f t="shared" si="266"/>
        <v>28761560</v>
      </c>
      <c r="AO105" s="197">
        <f t="shared" si="266"/>
        <v>2487112</v>
      </c>
      <c r="AP105" s="186">
        <f t="shared" si="266"/>
        <v>17174</v>
      </c>
      <c r="AQ105" s="131">
        <f t="shared" si="266"/>
        <v>31377562.93</v>
      </c>
      <c r="AR105" s="195">
        <f>IFERROR(AQ105/AP105,0)</f>
        <v>1827.0387172470012</v>
      </c>
      <c r="AS105" s="196">
        <f t="shared" ref="AS105:BA105" si="267">SUM(AS103,AS90,AS64)</f>
        <v>2931692.7</v>
      </c>
      <c r="AT105" s="196">
        <f t="shared" si="267"/>
        <v>1222665</v>
      </c>
      <c r="AU105" s="196">
        <f t="shared" si="267"/>
        <v>970591.84</v>
      </c>
      <c r="AV105" s="196">
        <f t="shared" si="267"/>
        <v>24875670.530000001</v>
      </c>
      <c r="AW105" s="196">
        <f t="shared" si="267"/>
        <v>1376942.8599999999</v>
      </c>
      <c r="AX105" s="196">
        <f t="shared" si="267"/>
        <v>29601243.120000001</v>
      </c>
      <c r="AY105" s="197">
        <f t="shared" si="267"/>
        <v>2806088.7</v>
      </c>
      <c r="AZ105" s="380">
        <f t="shared" si="267"/>
        <v>17153</v>
      </c>
      <c r="BA105" s="131">
        <f t="shared" si="267"/>
        <v>28330213.800000001</v>
      </c>
      <c r="BB105" s="195">
        <f>IFERROR(BA105/AZ105,0)</f>
        <v>1651.6185973299132</v>
      </c>
      <c r="BC105" s="196">
        <f t="shared" ref="BC105:BK105" si="268">SUM(BC103,BC90,BC64)</f>
        <v>2916589.5</v>
      </c>
      <c r="BD105" s="196">
        <f t="shared" si="268"/>
        <v>973486.25</v>
      </c>
      <c r="BE105" s="196">
        <f t="shared" si="268"/>
        <v>1057626.08</v>
      </c>
      <c r="BF105" s="196">
        <f t="shared" si="268"/>
        <v>21547044.82</v>
      </c>
      <c r="BG105" s="196">
        <f t="shared" si="268"/>
        <v>1835467.15</v>
      </c>
      <c r="BH105" s="196">
        <f t="shared" si="268"/>
        <v>26492508.609999999</v>
      </c>
      <c r="BI105" s="197">
        <f t="shared" si="268"/>
        <v>2809696.5</v>
      </c>
      <c r="BJ105" s="380">
        <f t="shared" si="268"/>
        <v>21390</v>
      </c>
      <c r="BK105" s="131">
        <f t="shared" si="268"/>
        <v>29777713.5</v>
      </c>
      <c r="BL105" s="195">
        <f>IFERROR(BK105/BJ105,0)</f>
        <v>1392.1324684431977</v>
      </c>
      <c r="BM105" s="196">
        <f t="shared" ref="BM105:BU105" si="269">SUM(BM103,BM90,BM64)</f>
        <v>2805430.5</v>
      </c>
      <c r="BN105" s="196">
        <f t="shared" si="269"/>
        <v>1045444</v>
      </c>
      <c r="BO105" s="196">
        <f t="shared" si="269"/>
        <v>1164129</v>
      </c>
      <c r="BP105" s="196">
        <f t="shared" si="269"/>
        <v>22898457</v>
      </c>
      <c r="BQ105" s="196">
        <f t="shared" si="269"/>
        <v>1864253</v>
      </c>
      <c r="BR105" s="196">
        <f t="shared" si="269"/>
        <v>27828408</v>
      </c>
      <c r="BS105" s="197">
        <f t="shared" si="269"/>
        <v>2699252.5</v>
      </c>
      <c r="BT105" s="397">
        <f t="shared" si="269"/>
        <v>14483</v>
      </c>
      <c r="BU105" s="131">
        <f t="shared" si="269"/>
        <v>26121105.029999997</v>
      </c>
      <c r="BV105" s="195">
        <f>IFERROR(BU105/BT105,0)</f>
        <v>1803.5700497134569</v>
      </c>
      <c r="BW105" s="196">
        <f t="shared" ref="BW105:CC105" si="270">SUM(BW103,BW90,BW64)</f>
        <v>3552803.5199999996</v>
      </c>
      <c r="BX105" s="196">
        <f t="shared" si="270"/>
        <v>1336027.3400000001</v>
      </c>
      <c r="BY105" s="196">
        <f t="shared" si="270"/>
        <v>1639334.6099999999</v>
      </c>
      <c r="BZ105" s="196">
        <f t="shared" si="270"/>
        <v>17990539.899999999</v>
      </c>
      <c r="CA105" s="196">
        <f t="shared" si="270"/>
        <v>1243646.6600000001</v>
      </c>
      <c r="CB105" s="196">
        <f t="shared" si="270"/>
        <v>23053683.430000003</v>
      </c>
      <c r="CC105" s="197">
        <f t="shared" si="270"/>
        <v>2902462.3899999997</v>
      </c>
    </row>
    <row r="106" spans="1:81" s="88" customFormat="1" ht="15.75">
      <c r="A106" s="107"/>
      <c r="B106" s="188"/>
      <c r="C106" s="189"/>
      <c r="D106" s="190"/>
      <c r="E106" s="191"/>
      <c r="F106" s="191"/>
      <c r="G106" s="191"/>
      <c r="H106" s="191"/>
      <c r="I106" s="191"/>
      <c r="J106" s="191"/>
      <c r="K106" s="191"/>
      <c r="L106" s="108"/>
      <c r="M106" s="132"/>
      <c r="N106" s="132"/>
      <c r="O106" s="132"/>
      <c r="P106" s="132"/>
      <c r="Q106" s="132"/>
      <c r="R106" s="132"/>
      <c r="S106" s="132"/>
      <c r="T106" s="132"/>
      <c r="U106" s="132"/>
      <c r="V106" s="226"/>
      <c r="W106" s="227"/>
      <c r="X106" s="228"/>
      <c r="Y106" s="132"/>
      <c r="Z106" s="132"/>
      <c r="AA106" s="132"/>
      <c r="AB106" s="132"/>
      <c r="AC106" s="132"/>
      <c r="AD106" s="132"/>
      <c r="AE106" s="132"/>
      <c r="AF106" s="226"/>
      <c r="AG106" s="227"/>
      <c r="AH106" s="228"/>
      <c r="AI106" s="132"/>
      <c r="AJ106" s="132"/>
      <c r="AK106" s="132"/>
      <c r="AL106" s="132"/>
      <c r="AM106" s="132"/>
      <c r="AN106" s="132"/>
      <c r="AO106" s="132"/>
      <c r="AP106" s="226"/>
      <c r="AQ106" s="227"/>
      <c r="AR106" s="228"/>
      <c r="AS106" s="132"/>
      <c r="AT106" s="132"/>
      <c r="AU106" s="132"/>
      <c r="AV106" s="132"/>
      <c r="AW106" s="132"/>
      <c r="AX106" s="132"/>
      <c r="AY106" s="133"/>
      <c r="AZ106" s="226"/>
      <c r="BA106" s="227"/>
      <c r="BB106" s="228"/>
      <c r="BC106" s="132"/>
      <c r="BD106" s="132"/>
      <c r="BE106" s="132"/>
      <c r="BF106" s="132"/>
      <c r="BG106" s="132"/>
      <c r="BH106" s="132"/>
      <c r="BI106" s="132"/>
      <c r="BJ106" s="226"/>
      <c r="BK106" s="227"/>
      <c r="BL106" s="228"/>
      <c r="BM106" s="132"/>
      <c r="BN106" s="132"/>
      <c r="BO106" s="132"/>
      <c r="BP106" s="132"/>
      <c r="BQ106" s="132"/>
      <c r="BR106" s="132"/>
      <c r="BS106" s="133"/>
      <c r="BT106" s="398"/>
      <c r="BU106" s="227"/>
      <c r="BV106" s="228"/>
      <c r="BW106" s="132"/>
      <c r="BX106" s="132"/>
      <c r="BY106" s="132"/>
      <c r="BZ106" s="132"/>
      <c r="CA106" s="132"/>
      <c r="CB106" s="132"/>
      <c r="CC106" s="133"/>
    </row>
    <row r="107" spans="1:81" s="231" customFormat="1" ht="12.75">
      <c r="A107" s="229"/>
      <c r="B107" s="188"/>
      <c r="C107" s="189"/>
      <c r="D107" s="191"/>
      <c r="E107" s="191"/>
      <c r="F107" s="191"/>
      <c r="G107" s="191"/>
      <c r="H107" s="191"/>
      <c r="I107" s="191"/>
      <c r="J107" s="191"/>
      <c r="K107" s="191"/>
      <c r="L107" s="230"/>
      <c r="M107" s="191"/>
      <c r="N107" s="191"/>
      <c r="O107" s="191"/>
      <c r="P107" s="191"/>
      <c r="Q107" s="191"/>
      <c r="R107" s="191"/>
      <c r="S107" s="191"/>
      <c r="T107" s="191"/>
      <c r="U107" s="191"/>
      <c r="V107" s="224"/>
      <c r="W107" s="189"/>
      <c r="X107" s="191"/>
      <c r="Y107" s="191"/>
      <c r="Z107" s="191"/>
      <c r="AA107" s="191"/>
      <c r="AB107" s="191"/>
      <c r="AC107" s="191"/>
      <c r="AD107" s="191"/>
      <c r="AE107" s="191"/>
      <c r="AF107" s="224"/>
      <c r="AG107" s="189"/>
      <c r="AH107" s="191"/>
      <c r="AI107" s="191"/>
      <c r="AJ107" s="191"/>
      <c r="AK107" s="191"/>
      <c r="AL107" s="191"/>
      <c r="AM107" s="191"/>
      <c r="AN107" s="191"/>
      <c r="AO107" s="191"/>
      <c r="AP107" s="224"/>
      <c r="AQ107" s="189"/>
      <c r="AR107" s="191"/>
      <c r="AS107" s="191"/>
      <c r="AT107" s="191"/>
      <c r="AU107" s="191"/>
      <c r="AV107" s="191"/>
      <c r="AW107" s="191"/>
      <c r="AX107" s="191"/>
      <c r="AY107" s="192"/>
      <c r="AZ107" s="224"/>
      <c r="BA107" s="189"/>
      <c r="BB107" s="191"/>
      <c r="BC107" s="191"/>
      <c r="BD107" s="191"/>
      <c r="BE107" s="191"/>
      <c r="BF107" s="191"/>
      <c r="BG107" s="191"/>
      <c r="BH107" s="191"/>
      <c r="BI107" s="191"/>
      <c r="BJ107" s="224"/>
      <c r="BK107" s="189"/>
      <c r="BL107" s="191"/>
      <c r="BM107" s="191"/>
      <c r="BN107" s="191"/>
      <c r="BO107" s="191"/>
      <c r="BP107" s="191"/>
      <c r="BQ107" s="191"/>
      <c r="BR107" s="191"/>
      <c r="BS107" s="192"/>
      <c r="BT107" s="399"/>
      <c r="BU107" s="189"/>
      <c r="BV107" s="191"/>
      <c r="BW107" s="191"/>
      <c r="BX107" s="191"/>
      <c r="BY107" s="191"/>
      <c r="BZ107" s="191"/>
      <c r="CA107" s="191"/>
      <c r="CB107" s="191"/>
      <c r="CC107" s="192"/>
    </row>
    <row r="108" spans="1:81" s="231" customFormat="1" ht="12.75">
      <c r="A108" s="229"/>
      <c r="B108" s="188"/>
      <c r="C108" s="189"/>
      <c r="D108" s="190"/>
      <c r="E108" s="191"/>
      <c r="F108" s="191"/>
      <c r="G108" s="191"/>
      <c r="H108" s="191"/>
      <c r="I108" s="191"/>
      <c r="J108" s="191"/>
      <c r="K108" s="191"/>
      <c r="L108" s="230"/>
      <c r="M108" s="191"/>
      <c r="N108" s="191"/>
      <c r="O108" s="191"/>
      <c r="P108" s="191"/>
      <c r="Q108" s="191"/>
      <c r="R108" s="191"/>
      <c r="S108" s="191"/>
      <c r="T108" s="191"/>
      <c r="U108" s="191"/>
      <c r="V108" s="224"/>
      <c r="W108" s="189"/>
      <c r="X108" s="190"/>
      <c r="Y108" s="191"/>
      <c r="Z108" s="191"/>
      <c r="AA108" s="191"/>
      <c r="AB108" s="191"/>
      <c r="AC108" s="191"/>
      <c r="AD108" s="191"/>
      <c r="AE108" s="191"/>
      <c r="AF108" s="224"/>
      <c r="AG108" s="189"/>
      <c r="AH108" s="190"/>
      <c r="AI108" s="191"/>
      <c r="AJ108" s="191"/>
      <c r="AK108" s="191"/>
      <c r="AL108" s="191"/>
      <c r="AM108" s="191"/>
      <c r="AN108" s="191"/>
      <c r="AO108" s="191"/>
      <c r="AP108" s="224"/>
      <c r="AQ108" s="189"/>
      <c r="AR108" s="190"/>
      <c r="AS108" s="191"/>
      <c r="AT108" s="191"/>
      <c r="AU108" s="191"/>
      <c r="AV108" s="191"/>
      <c r="AW108" s="191"/>
      <c r="AX108" s="191"/>
      <c r="AY108" s="192"/>
      <c r="AZ108" s="224"/>
      <c r="BA108" s="189"/>
      <c r="BB108" s="190"/>
      <c r="BC108" s="191"/>
      <c r="BD108" s="191"/>
      <c r="BE108" s="191"/>
      <c r="BF108" s="191"/>
      <c r="BG108" s="191"/>
      <c r="BH108" s="191"/>
      <c r="BI108" s="191"/>
      <c r="BJ108" s="224"/>
      <c r="BK108" s="189"/>
      <c r="BL108" s="190"/>
      <c r="BM108" s="191"/>
      <c r="BN108" s="191"/>
      <c r="BO108" s="191"/>
      <c r="BP108" s="191"/>
      <c r="BQ108" s="191"/>
      <c r="BR108" s="191"/>
      <c r="BS108" s="192"/>
      <c r="BT108" s="399"/>
      <c r="BU108" s="189"/>
      <c r="BV108" s="190"/>
      <c r="BW108" s="191"/>
      <c r="BX108" s="191"/>
      <c r="BY108" s="191"/>
      <c r="BZ108" s="191"/>
      <c r="CA108" s="191"/>
      <c r="CB108" s="191"/>
      <c r="CC108" s="192"/>
    </row>
    <row r="109" spans="1:81" s="233" customFormat="1" ht="28.5" customHeight="1">
      <c r="A109" s="232" t="s">
        <v>54</v>
      </c>
      <c r="B109" s="200" t="str">
        <f>B2</f>
        <v>2015-16</v>
      </c>
      <c r="C109" s="500" t="str">
        <f>B109&amp;" COMMENTS"</f>
        <v>2015-16 COMMENTS</v>
      </c>
      <c r="D109" s="501"/>
      <c r="E109" s="501"/>
      <c r="F109" s="501"/>
      <c r="G109" s="501"/>
      <c r="H109" s="501"/>
      <c r="I109" s="501"/>
      <c r="J109" s="501"/>
      <c r="K109" s="502"/>
      <c r="L109" s="225" t="str">
        <f>L2</f>
        <v>2016-17</v>
      </c>
      <c r="M109" s="500" t="str">
        <f>L109&amp;" COMMENTS"</f>
        <v>2016-17 COMMENTS</v>
      </c>
      <c r="N109" s="501"/>
      <c r="O109" s="501"/>
      <c r="P109" s="501"/>
      <c r="Q109" s="501"/>
      <c r="R109" s="501"/>
      <c r="S109" s="501"/>
      <c r="T109" s="501"/>
      <c r="U109" s="502"/>
      <c r="V109" s="225" t="str">
        <f>V2</f>
        <v>2017-18</v>
      </c>
      <c r="W109" s="500" t="str">
        <f>V109&amp;" COMMENTS"</f>
        <v>2017-18 COMMENTS</v>
      </c>
      <c r="X109" s="501"/>
      <c r="Y109" s="501"/>
      <c r="Z109" s="501"/>
      <c r="AA109" s="501"/>
      <c r="AB109" s="501"/>
      <c r="AC109" s="501"/>
      <c r="AD109" s="501"/>
      <c r="AE109" s="502"/>
      <c r="AF109" s="225" t="str">
        <f>AF2</f>
        <v>2018-19</v>
      </c>
      <c r="AG109" s="500" t="str">
        <f>AF109&amp;" COMMENTS"</f>
        <v>2018-19 COMMENTS</v>
      </c>
      <c r="AH109" s="501"/>
      <c r="AI109" s="501"/>
      <c r="AJ109" s="501"/>
      <c r="AK109" s="501"/>
      <c r="AL109" s="501"/>
      <c r="AM109" s="501"/>
      <c r="AN109" s="501"/>
      <c r="AO109" s="502"/>
      <c r="AP109" s="225" t="str">
        <f>AP2</f>
        <v>2019-20</v>
      </c>
      <c r="AQ109" s="500" t="str">
        <f>AP109&amp;" COMMENTS"</f>
        <v>2019-20 COMMENTS</v>
      </c>
      <c r="AR109" s="501"/>
      <c r="AS109" s="501"/>
      <c r="AT109" s="501"/>
      <c r="AU109" s="501"/>
      <c r="AV109" s="501"/>
      <c r="AW109" s="501"/>
      <c r="AX109" s="501"/>
      <c r="AY109" s="502"/>
      <c r="AZ109" s="225" t="str">
        <f>AZ2</f>
        <v>2020-21</v>
      </c>
      <c r="BA109" s="500" t="str">
        <f>AZ109&amp;" COMMENTS"</f>
        <v>2020-21 COMMENTS</v>
      </c>
      <c r="BB109" s="501"/>
      <c r="BC109" s="501"/>
      <c r="BD109" s="501"/>
      <c r="BE109" s="501"/>
      <c r="BF109" s="501"/>
      <c r="BG109" s="501"/>
      <c r="BH109" s="501"/>
      <c r="BI109" s="502"/>
      <c r="BJ109" s="225" t="str">
        <f>BJ2</f>
        <v>2021-22</v>
      </c>
      <c r="BK109" s="500" t="str">
        <f>BJ109&amp;" COMMENTS"</f>
        <v>2021-22 COMMENTS</v>
      </c>
      <c r="BL109" s="501"/>
      <c r="BM109" s="501"/>
      <c r="BN109" s="501"/>
      <c r="BO109" s="501"/>
      <c r="BP109" s="501"/>
      <c r="BQ109" s="501"/>
      <c r="BR109" s="501"/>
      <c r="BS109" s="502"/>
      <c r="BT109" s="400" t="str">
        <f>BT2</f>
        <v>2022-23</v>
      </c>
      <c r="BU109" s="500" t="str">
        <f>BT109&amp;" COMMENTS"</f>
        <v>2022-23 COMMENTS</v>
      </c>
      <c r="BV109" s="501"/>
      <c r="BW109" s="501"/>
      <c r="BX109" s="501"/>
      <c r="BY109" s="501"/>
      <c r="BZ109" s="501"/>
      <c r="CA109" s="501"/>
      <c r="CB109" s="501"/>
      <c r="CC109" s="502"/>
    </row>
    <row r="110" spans="1:81" s="338" customFormat="1" ht="20.25" customHeight="1">
      <c r="A110" s="234" t="s">
        <v>55</v>
      </c>
      <c r="B110" s="336">
        <v>14724</v>
      </c>
      <c r="C110" s="491"/>
      <c r="D110" s="492"/>
      <c r="E110" s="492"/>
      <c r="F110" s="492"/>
      <c r="G110" s="492"/>
      <c r="H110" s="492"/>
      <c r="I110" s="492"/>
      <c r="J110" s="492"/>
      <c r="K110" s="493"/>
      <c r="L110" s="337">
        <v>14756</v>
      </c>
      <c r="M110" s="491"/>
      <c r="N110" s="492"/>
      <c r="O110" s="492"/>
      <c r="P110" s="492"/>
      <c r="Q110" s="492"/>
      <c r="R110" s="492"/>
      <c r="S110" s="492"/>
      <c r="T110" s="492"/>
      <c r="U110" s="493"/>
      <c r="V110" s="336">
        <v>14658</v>
      </c>
      <c r="W110" s="491"/>
      <c r="X110" s="492"/>
      <c r="Y110" s="492"/>
      <c r="Z110" s="492"/>
      <c r="AA110" s="492"/>
      <c r="AB110" s="492"/>
      <c r="AC110" s="492"/>
      <c r="AD110" s="492"/>
      <c r="AE110" s="493"/>
      <c r="AF110" s="336">
        <v>14457</v>
      </c>
      <c r="AG110" s="492"/>
      <c r="AH110" s="492"/>
      <c r="AI110" s="492"/>
      <c r="AJ110" s="492"/>
      <c r="AK110" s="492"/>
      <c r="AL110" s="492"/>
      <c r="AM110" s="492"/>
      <c r="AN110" s="492"/>
      <c r="AO110" s="493"/>
      <c r="AP110" s="336">
        <v>13457</v>
      </c>
      <c r="AQ110" s="492"/>
      <c r="AR110" s="492"/>
      <c r="AS110" s="492"/>
      <c r="AT110" s="492"/>
      <c r="AU110" s="492"/>
      <c r="AV110" s="492"/>
      <c r="AW110" s="492"/>
      <c r="AX110" s="492"/>
      <c r="AY110" s="493"/>
      <c r="AZ110" s="336">
        <v>13053</v>
      </c>
      <c r="BA110" s="517"/>
      <c r="BB110" s="517"/>
      <c r="BC110" s="517"/>
      <c r="BD110" s="517"/>
      <c r="BE110" s="517"/>
      <c r="BF110" s="517"/>
      <c r="BG110" s="517"/>
      <c r="BH110" s="517"/>
      <c r="BI110" s="518"/>
      <c r="BJ110" s="403">
        <v>12974</v>
      </c>
      <c r="BK110" s="530" t="s">
        <v>180</v>
      </c>
      <c r="BL110" s="531"/>
      <c r="BM110" s="531"/>
      <c r="BN110" s="531"/>
      <c r="BO110" s="531"/>
      <c r="BP110" s="531"/>
      <c r="BQ110" s="531"/>
      <c r="BR110" s="531"/>
      <c r="BS110" s="532"/>
      <c r="BT110" s="413">
        <v>13035</v>
      </c>
      <c r="BU110" s="531"/>
      <c r="BV110" s="531"/>
      <c r="BW110" s="531"/>
      <c r="BX110" s="531"/>
      <c r="BY110" s="531"/>
      <c r="BZ110" s="531"/>
      <c r="CA110" s="531"/>
      <c r="CB110" s="531"/>
      <c r="CC110" s="532"/>
    </row>
    <row r="111" spans="1:81" s="338" customFormat="1" ht="25.5" customHeight="1">
      <c r="A111" s="234" t="s">
        <v>56</v>
      </c>
      <c r="B111" s="336">
        <v>7682</v>
      </c>
      <c r="C111" s="494"/>
      <c r="D111" s="495"/>
      <c r="E111" s="495"/>
      <c r="F111" s="495"/>
      <c r="G111" s="495"/>
      <c r="H111" s="495"/>
      <c r="I111" s="495"/>
      <c r="J111" s="495"/>
      <c r="K111" s="496"/>
      <c r="L111" s="337">
        <v>8886</v>
      </c>
      <c r="M111" s="494"/>
      <c r="N111" s="495"/>
      <c r="O111" s="495"/>
      <c r="P111" s="495"/>
      <c r="Q111" s="495"/>
      <c r="R111" s="495"/>
      <c r="S111" s="495"/>
      <c r="T111" s="495"/>
      <c r="U111" s="496"/>
      <c r="V111" s="336">
        <v>8604</v>
      </c>
      <c r="W111" s="494"/>
      <c r="X111" s="495"/>
      <c r="Y111" s="495"/>
      <c r="Z111" s="495"/>
      <c r="AA111" s="495"/>
      <c r="AB111" s="495"/>
      <c r="AC111" s="495"/>
      <c r="AD111" s="495"/>
      <c r="AE111" s="496"/>
      <c r="AF111" s="336">
        <v>8482</v>
      </c>
      <c r="AG111" s="495"/>
      <c r="AH111" s="495"/>
      <c r="AI111" s="495"/>
      <c r="AJ111" s="495"/>
      <c r="AK111" s="495"/>
      <c r="AL111" s="495"/>
      <c r="AM111" s="495"/>
      <c r="AN111" s="495"/>
      <c r="AO111" s="496"/>
      <c r="AP111" s="336">
        <v>8065</v>
      </c>
      <c r="AQ111" s="495"/>
      <c r="AR111" s="495"/>
      <c r="AS111" s="495"/>
      <c r="AT111" s="495"/>
      <c r="AU111" s="495"/>
      <c r="AV111" s="495"/>
      <c r="AW111" s="495"/>
      <c r="AX111" s="495"/>
      <c r="AY111" s="496"/>
      <c r="AZ111" s="336">
        <v>8359</v>
      </c>
      <c r="BA111" s="519"/>
      <c r="BB111" s="519"/>
      <c r="BC111" s="519"/>
      <c r="BD111" s="519"/>
      <c r="BE111" s="519"/>
      <c r="BF111" s="519"/>
      <c r="BG111" s="519"/>
      <c r="BH111" s="519"/>
      <c r="BI111" s="520"/>
      <c r="BJ111" s="403">
        <v>11987</v>
      </c>
      <c r="BK111" s="533"/>
      <c r="BL111" s="534"/>
      <c r="BM111" s="534"/>
      <c r="BN111" s="534"/>
      <c r="BO111" s="534"/>
      <c r="BP111" s="534"/>
      <c r="BQ111" s="534"/>
      <c r="BR111" s="534"/>
      <c r="BS111" s="535"/>
      <c r="BT111" s="413">
        <v>9222</v>
      </c>
      <c r="BU111" s="534"/>
      <c r="BV111" s="534"/>
      <c r="BW111" s="534"/>
      <c r="BX111" s="534"/>
      <c r="BY111" s="534"/>
      <c r="BZ111" s="534"/>
      <c r="CA111" s="534"/>
      <c r="CB111" s="534"/>
      <c r="CC111" s="535"/>
    </row>
    <row r="112" spans="1:81" s="338" customFormat="1" ht="20.25" customHeight="1">
      <c r="A112" s="234" t="s">
        <v>57</v>
      </c>
      <c r="B112" s="336">
        <v>4603</v>
      </c>
      <c r="C112" s="494"/>
      <c r="D112" s="495"/>
      <c r="E112" s="495"/>
      <c r="F112" s="495"/>
      <c r="G112" s="495"/>
      <c r="H112" s="495"/>
      <c r="I112" s="495"/>
      <c r="J112" s="495"/>
      <c r="K112" s="496"/>
      <c r="L112" s="337">
        <v>4352</v>
      </c>
      <c r="M112" s="494"/>
      <c r="N112" s="495"/>
      <c r="O112" s="495"/>
      <c r="P112" s="495"/>
      <c r="Q112" s="495"/>
      <c r="R112" s="495"/>
      <c r="S112" s="495"/>
      <c r="T112" s="495"/>
      <c r="U112" s="496"/>
      <c r="V112" s="336">
        <v>4572</v>
      </c>
      <c r="W112" s="494"/>
      <c r="X112" s="495"/>
      <c r="Y112" s="495"/>
      <c r="Z112" s="495"/>
      <c r="AA112" s="495"/>
      <c r="AB112" s="495"/>
      <c r="AC112" s="495"/>
      <c r="AD112" s="495"/>
      <c r="AE112" s="496"/>
      <c r="AF112" s="336">
        <v>5356</v>
      </c>
      <c r="AG112" s="495"/>
      <c r="AH112" s="495"/>
      <c r="AI112" s="495"/>
      <c r="AJ112" s="495"/>
      <c r="AK112" s="495"/>
      <c r="AL112" s="495"/>
      <c r="AM112" s="495"/>
      <c r="AN112" s="495"/>
      <c r="AO112" s="496"/>
      <c r="AP112" s="336">
        <v>3748</v>
      </c>
      <c r="AQ112" s="495"/>
      <c r="AR112" s="495"/>
      <c r="AS112" s="495"/>
      <c r="AT112" s="495"/>
      <c r="AU112" s="495"/>
      <c r="AV112" s="495"/>
      <c r="AW112" s="495"/>
      <c r="AX112" s="495"/>
      <c r="AY112" s="496"/>
      <c r="AZ112" s="336">
        <v>4550</v>
      </c>
      <c r="BA112" s="519"/>
      <c r="BB112" s="519"/>
      <c r="BC112" s="519"/>
      <c r="BD112" s="519"/>
      <c r="BE112" s="519"/>
      <c r="BF112" s="519"/>
      <c r="BG112" s="519"/>
      <c r="BH112" s="519"/>
      <c r="BI112" s="520"/>
      <c r="BJ112" s="403">
        <v>4556</v>
      </c>
      <c r="BK112" s="533"/>
      <c r="BL112" s="534"/>
      <c r="BM112" s="534"/>
      <c r="BN112" s="534"/>
      <c r="BO112" s="534"/>
      <c r="BP112" s="534"/>
      <c r="BQ112" s="534"/>
      <c r="BR112" s="534"/>
      <c r="BS112" s="535"/>
      <c r="BT112" s="413">
        <v>2868</v>
      </c>
      <c r="BU112" s="534"/>
      <c r="BV112" s="534"/>
      <c r="BW112" s="534"/>
      <c r="BX112" s="534"/>
      <c r="BY112" s="534"/>
      <c r="BZ112" s="534"/>
      <c r="CA112" s="534"/>
      <c r="CB112" s="534"/>
      <c r="CC112" s="535"/>
    </row>
    <row r="113" spans="1:81" s="338" customFormat="1" ht="20.25" customHeight="1">
      <c r="A113" s="234" t="s">
        <v>58</v>
      </c>
      <c r="B113" s="339">
        <f>IFERROR(B111/B110,"")</f>
        <v>0.52173322466720995</v>
      </c>
      <c r="C113" s="494"/>
      <c r="D113" s="495"/>
      <c r="E113" s="495"/>
      <c r="F113" s="495"/>
      <c r="G113" s="495"/>
      <c r="H113" s="495"/>
      <c r="I113" s="495"/>
      <c r="J113" s="495"/>
      <c r="K113" s="496"/>
      <c r="L113" s="340">
        <f>IFERROR(L111/L110,"")</f>
        <v>0.602195716996476</v>
      </c>
      <c r="M113" s="494"/>
      <c r="N113" s="495"/>
      <c r="O113" s="495"/>
      <c r="P113" s="495"/>
      <c r="Q113" s="495"/>
      <c r="R113" s="495"/>
      <c r="S113" s="495"/>
      <c r="T113" s="495"/>
      <c r="U113" s="496"/>
      <c r="V113" s="340">
        <f>IFERROR(V111/V110,"")</f>
        <v>0.58698321735571024</v>
      </c>
      <c r="W113" s="494"/>
      <c r="X113" s="495"/>
      <c r="Y113" s="495"/>
      <c r="Z113" s="495"/>
      <c r="AA113" s="495"/>
      <c r="AB113" s="495"/>
      <c r="AC113" s="495"/>
      <c r="AD113" s="495"/>
      <c r="AE113" s="496"/>
      <c r="AF113" s="340">
        <f>IFERROR(AF111/AF110,"")</f>
        <v>0.58670540222729473</v>
      </c>
      <c r="AG113" s="495"/>
      <c r="AH113" s="495"/>
      <c r="AI113" s="495"/>
      <c r="AJ113" s="495"/>
      <c r="AK113" s="495"/>
      <c r="AL113" s="495"/>
      <c r="AM113" s="495"/>
      <c r="AN113" s="495"/>
      <c r="AO113" s="496"/>
      <c r="AP113" s="340">
        <f>IFERROR(AP111/AP110,"")</f>
        <v>0.59931634093780184</v>
      </c>
      <c r="AQ113" s="495"/>
      <c r="AR113" s="495"/>
      <c r="AS113" s="495"/>
      <c r="AT113" s="495"/>
      <c r="AU113" s="495"/>
      <c r="AV113" s="495"/>
      <c r="AW113" s="495"/>
      <c r="AX113" s="495"/>
      <c r="AY113" s="496"/>
      <c r="AZ113" s="340">
        <f>IFERROR(AZ111/AZ110,"")</f>
        <v>0.64038918256339539</v>
      </c>
      <c r="BA113" s="519"/>
      <c r="BB113" s="519"/>
      <c r="BC113" s="519"/>
      <c r="BD113" s="519"/>
      <c r="BE113" s="519"/>
      <c r="BF113" s="519"/>
      <c r="BG113" s="519"/>
      <c r="BH113" s="519"/>
      <c r="BI113" s="520"/>
      <c r="BJ113" s="404">
        <f>IFERROR(BJ111/BJ110,"")</f>
        <v>0.92392477262216743</v>
      </c>
      <c r="BK113" s="533"/>
      <c r="BL113" s="534"/>
      <c r="BM113" s="534"/>
      <c r="BN113" s="534"/>
      <c r="BO113" s="534"/>
      <c r="BP113" s="534"/>
      <c r="BQ113" s="534"/>
      <c r="BR113" s="534"/>
      <c r="BS113" s="535"/>
      <c r="BT113" s="351">
        <f>IFERROR(BT111/BT110,"")</f>
        <v>0.7074798619102417</v>
      </c>
      <c r="BU113" s="534"/>
      <c r="BV113" s="534"/>
      <c r="BW113" s="534"/>
      <c r="BX113" s="534"/>
      <c r="BY113" s="534"/>
      <c r="BZ113" s="534"/>
      <c r="CA113" s="534"/>
      <c r="CB113" s="534"/>
      <c r="CC113" s="535"/>
    </row>
    <row r="114" spans="1:81" s="338" customFormat="1" ht="24.75" customHeight="1">
      <c r="A114" s="234" t="s">
        <v>59</v>
      </c>
      <c r="B114" s="336">
        <v>7347</v>
      </c>
      <c r="C114" s="494"/>
      <c r="D114" s="495"/>
      <c r="E114" s="495"/>
      <c r="F114" s="495"/>
      <c r="G114" s="495"/>
      <c r="H114" s="495"/>
      <c r="I114" s="495"/>
      <c r="J114" s="495"/>
      <c r="K114" s="496"/>
      <c r="L114" s="337">
        <v>8539</v>
      </c>
      <c r="M114" s="494"/>
      <c r="N114" s="495"/>
      <c r="O114" s="495"/>
      <c r="P114" s="495"/>
      <c r="Q114" s="495"/>
      <c r="R114" s="495"/>
      <c r="S114" s="495"/>
      <c r="T114" s="495"/>
      <c r="U114" s="496"/>
      <c r="V114" s="336">
        <v>8249</v>
      </c>
      <c r="W114" s="494"/>
      <c r="X114" s="495"/>
      <c r="Y114" s="495"/>
      <c r="Z114" s="495"/>
      <c r="AA114" s="495"/>
      <c r="AB114" s="495"/>
      <c r="AC114" s="495"/>
      <c r="AD114" s="495"/>
      <c r="AE114" s="496"/>
      <c r="AF114" s="336">
        <v>8195</v>
      </c>
      <c r="AG114" s="495"/>
      <c r="AH114" s="495"/>
      <c r="AI114" s="495"/>
      <c r="AJ114" s="495"/>
      <c r="AK114" s="495"/>
      <c r="AL114" s="495"/>
      <c r="AM114" s="495"/>
      <c r="AN114" s="495"/>
      <c r="AO114" s="496"/>
      <c r="AP114" s="336">
        <v>7845</v>
      </c>
      <c r="AQ114" s="495"/>
      <c r="AR114" s="495"/>
      <c r="AS114" s="495"/>
      <c r="AT114" s="495"/>
      <c r="AU114" s="495"/>
      <c r="AV114" s="495"/>
      <c r="AW114" s="495"/>
      <c r="AX114" s="495"/>
      <c r="AY114" s="496"/>
      <c r="AZ114" s="336">
        <v>8060</v>
      </c>
      <c r="BA114" s="519"/>
      <c r="BB114" s="519"/>
      <c r="BC114" s="519"/>
      <c r="BD114" s="519"/>
      <c r="BE114" s="519"/>
      <c r="BF114" s="519"/>
      <c r="BG114" s="519"/>
      <c r="BH114" s="519"/>
      <c r="BI114" s="520"/>
      <c r="BJ114" s="403">
        <v>11359</v>
      </c>
      <c r="BK114" s="533"/>
      <c r="BL114" s="534"/>
      <c r="BM114" s="534"/>
      <c r="BN114" s="534"/>
      <c r="BO114" s="534"/>
      <c r="BP114" s="534"/>
      <c r="BQ114" s="534"/>
      <c r="BR114" s="534"/>
      <c r="BS114" s="535"/>
      <c r="BT114" s="413">
        <v>8944</v>
      </c>
      <c r="BU114" s="534"/>
      <c r="BV114" s="534"/>
      <c r="BW114" s="534"/>
      <c r="BX114" s="534"/>
      <c r="BY114" s="534"/>
      <c r="BZ114" s="534"/>
      <c r="CA114" s="534"/>
      <c r="CB114" s="534"/>
      <c r="CC114" s="535"/>
    </row>
    <row r="115" spans="1:81" s="338" customFormat="1" ht="20.25" customHeight="1">
      <c r="A115" s="234" t="s">
        <v>60</v>
      </c>
      <c r="B115" s="339">
        <f>IFERROR(B114/B111,"")</f>
        <v>0.95639156469669362</v>
      </c>
      <c r="C115" s="494"/>
      <c r="D115" s="495"/>
      <c r="E115" s="495"/>
      <c r="F115" s="495"/>
      <c r="G115" s="495"/>
      <c r="H115" s="495"/>
      <c r="I115" s="495"/>
      <c r="J115" s="495"/>
      <c r="K115" s="496"/>
      <c r="L115" s="340">
        <f>IFERROR(L114/L111,"")</f>
        <v>0.96094980868782354</v>
      </c>
      <c r="M115" s="494"/>
      <c r="N115" s="495"/>
      <c r="O115" s="495"/>
      <c r="P115" s="495"/>
      <c r="Q115" s="495"/>
      <c r="R115" s="495"/>
      <c r="S115" s="495"/>
      <c r="T115" s="495"/>
      <c r="U115" s="496"/>
      <c r="V115" s="340">
        <f>IFERROR(V114/V111,"")</f>
        <v>0.95874012087401206</v>
      </c>
      <c r="W115" s="494"/>
      <c r="X115" s="495"/>
      <c r="Y115" s="495"/>
      <c r="Z115" s="495"/>
      <c r="AA115" s="495"/>
      <c r="AB115" s="495"/>
      <c r="AC115" s="495"/>
      <c r="AD115" s="495"/>
      <c r="AE115" s="496"/>
      <c r="AF115" s="340">
        <f>IFERROR(AF114/AF111,"")</f>
        <v>0.96616364065078986</v>
      </c>
      <c r="AG115" s="495"/>
      <c r="AH115" s="495"/>
      <c r="AI115" s="495"/>
      <c r="AJ115" s="495"/>
      <c r="AK115" s="495"/>
      <c r="AL115" s="495"/>
      <c r="AM115" s="495"/>
      <c r="AN115" s="495"/>
      <c r="AO115" s="496"/>
      <c r="AP115" s="340">
        <f>IFERROR(AP114/AP111,"")</f>
        <v>0.9727216367017979</v>
      </c>
      <c r="AQ115" s="495"/>
      <c r="AR115" s="495"/>
      <c r="AS115" s="495"/>
      <c r="AT115" s="495"/>
      <c r="AU115" s="495"/>
      <c r="AV115" s="495"/>
      <c r="AW115" s="495"/>
      <c r="AX115" s="495"/>
      <c r="AY115" s="496"/>
      <c r="AZ115" s="340">
        <f>IFERROR(AZ114/AZ111,"")</f>
        <v>0.96423017107309483</v>
      </c>
      <c r="BA115" s="519"/>
      <c r="BB115" s="519"/>
      <c r="BC115" s="519"/>
      <c r="BD115" s="519"/>
      <c r="BE115" s="519"/>
      <c r="BF115" s="519"/>
      <c r="BG115" s="519"/>
      <c r="BH115" s="519"/>
      <c r="BI115" s="520"/>
      <c r="BJ115" s="404">
        <f>IFERROR(BJ114/BJ111,"")</f>
        <v>0.94760991073663137</v>
      </c>
      <c r="BK115" s="533"/>
      <c r="BL115" s="534"/>
      <c r="BM115" s="534"/>
      <c r="BN115" s="534"/>
      <c r="BO115" s="534"/>
      <c r="BP115" s="534"/>
      <c r="BQ115" s="534"/>
      <c r="BR115" s="534"/>
      <c r="BS115" s="535"/>
      <c r="BT115" s="351">
        <f>IFERROR(BT114/BT111,"")</f>
        <v>0.96985469529386248</v>
      </c>
      <c r="BU115" s="534"/>
      <c r="BV115" s="534"/>
      <c r="BW115" s="534"/>
      <c r="BX115" s="534"/>
      <c r="BY115" s="534"/>
      <c r="BZ115" s="534"/>
      <c r="CA115" s="534"/>
      <c r="CB115" s="534"/>
      <c r="CC115" s="535"/>
    </row>
    <row r="116" spans="1:81" s="338" customFormat="1" ht="20.25" customHeight="1">
      <c r="A116" s="234" t="s">
        <v>61</v>
      </c>
      <c r="B116" s="341">
        <f>C105</f>
        <v>34912027</v>
      </c>
      <c r="C116" s="494"/>
      <c r="D116" s="495"/>
      <c r="E116" s="495"/>
      <c r="F116" s="495"/>
      <c r="G116" s="495"/>
      <c r="H116" s="495"/>
      <c r="I116" s="495"/>
      <c r="J116" s="495"/>
      <c r="K116" s="496"/>
      <c r="L116" s="341">
        <f>M105</f>
        <v>35131815.979999997</v>
      </c>
      <c r="M116" s="494"/>
      <c r="N116" s="495"/>
      <c r="O116" s="495"/>
      <c r="P116" s="495"/>
      <c r="Q116" s="495"/>
      <c r="R116" s="495"/>
      <c r="S116" s="495"/>
      <c r="T116" s="495"/>
      <c r="U116" s="496"/>
      <c r="V116" s="341">
        <f>W105</f>
        <v>38256679.489999995</v>
      </c>
      <c r="W116" s="494"/>
      <c r="X116" s="495"/>
      <c r="Y116" s="495"/>
      <c r="Z116" s="495"/>
      <c r="AA116" s="495"/>
      <c r="AB116" s="495"/>
      <c r="AC116" s="495"/>
      <c r="AD116" s="495"/>
      <c r="AE116" s="496"/>
      <c r="AF116" s="341">
        <f>AG105</f>
        <v>30472217</v>
      </c>
      <c r="AG116" s="495"/>
      <c r="AH116" s="495"/>
      <c r="AI116" s="495"/>
      <c r="AJ116" s="495"/>
      <c r="AK116" s="495"/>
      <c r="AL116" s="495"/>
      <c r="AM116" s="495"/>
      <c r="AN116" s="495"/>
      <c r="AO116" s="496"/>
      <c r="AP116" s="341">
        <f>AQ105</f>
        <v>31377562.93</v>
      </c>
      <c r="AQ116" s="495"/>
      <c r="AR116" s="495"/>
      <c r="AS116" s="495"/>
      <c r="AT116" s="495"/>
      <c r="AU116" s="495"/>
      <c r="AV116" s="495"/>
      <c r="AW116" s="495"/>
      <c r="AX116" s="495"/>
      <c r="AY116" s="496"/>
      <c r="AZ116" s="341">
        <f>BA105</f>
        <v>28330213.800000001</v>
      </c>
      <c r="BA116" s="519"/>
      <c r="BB116" s="519"/>
      <c r="BC116" s="519"/>
      <c r="BD116" s="519"/>
      <c r="BE116" s="519"/>
      <c r="BF116" s="519"/>
      <c r="BG116" s="519"/>
      <c r="BH116" s="519"/>
      <c r="BI116" s="520"/>
      <c r="BJ116" s="405">
        <f>BK105</f>
        <v>29777713.5</v>
      </c>
      <c r="BK116" s="533"/>
      <c r="BL116" s="534"/>
      <c r="BM116" s="534"/>
      <c r="BN116" s="534"/>
      <c r="BO116" s="534"/>
      <c r="BP116" s="534"/>
      <c r="BQ116" s="534"/>
      <c r="BR116" s="534"/>
      <c r="BS116" s="535"/>
      <c r="BT116" s="352">
        <f>BU105</f>
        <v>26121105.029999997</v>
      </c>
      <c r="BU116" s="534"/>
      <c r="BV116" s="534"/>
      <c r="BW116" s="534"/>
      <c r="BX116" s="534"/>
      <c r="BY116" s="534"/>
      <c r="BZ116" s="534"/>
      <c r="CA116" s="534"/>
      <c r="CB116" s="534"/>
      <c r="CC116" s="535"/>
    </row>
    <row r="117" spans="1:81" s="338" customFormat="1" ht="20.25" customHeight="1">
      <c r="A117" s="234" t="s">
        <v>62</v>
      </c>
      <c r="B117" s="341">
        <f>J105</f>
        <v>32805619</v>
      </c>
      <c r="C117" s="494"/>
      <c r="D117" s="495"/>
      <c r="E117" s="495"/>
      <c r="F117" s="495"/>
      <c r="G117" s="495"/>
      <c r="H117" s="495"/>
      <c r="I117" s="495"/>
      <c r="J117" s="495"/>
      <c r="K117" s="496"/>
      <c r="L117" s="341">
        <f>T105</f>
        <v>32348209.229999997</v>
      </c>
      <c r="M117" s="494"/>
      <c r="N117" s="495"/>
      <c r="O117" s="495"/>
      <c r="P117" s="495"/>
      <c r="Q117" s="495"/>
      <c r="R117" s="495"/>
      <c r="S117" s="495"/>
      <c r="T117" s="495"/>
      <c r="U117" s="496"/>
      <c r="V117" s="341">
        <f>AD105</f>
        <v>32211520</v>
      </c>
      <c r="W117" s="494"/>
      <c r="X117" s="495"/>
      <c r="Y117" s="495"/>
      <c r="Z117" s="495"/>
      <c r="AA117" s="495"/>
      <c r="AB117" s="495"/>
      <c r="AC117" s="495"/>
      <c r="AD117" s="495"/>
      <c r="AE117" s="496"/>
      <c r="AF117" s="341">
        <f>AN105</f>
        <v>28761560</v>
      </c>
      <c r="AG117" s="495"/>
      <c r="AH117" s="495"/>
      <c r="AI117" s="495"/>
      <c r="AJ117" s="495"/>
      <c r="AK117" s="495"/>
      <c r="AL117" s="495"/>
      <c r="AM117" s="495"/>
      <c r="AN117" s="495"/>
      <c r="AO117" s="496"/>
      <c r="AP117" s="341">
        <f>AX105</f>
        <v>29601243.120000001</v>
      </c>
      <c r="AQ117" s="495"/>
      <c r="AR117" s="495"/>
      <c r="AS117" s="495"/>
      <c r="AT117" s="495"/>
      <c r="AU117" s="495"/>
      <c r="AV117" s="495"/>
      <c r="AW117" s="495"/>
      <c r="AX117" s="495"/>
      <c r="AY117" s="496"/>
      <c r="AZ117" s="341">
        <f>BH105</f>
        <v>26492508.609999999</v>
      </c>
      <c r="BA117" s="519"/>
      <c r="BB117" s="519"/>
      <c r="BC117" s="519"/>
      <c r="BD117" s="519"/>
      <c r="BE117" s="519"/>
      <c r="BF117" s="519"/>
      <c r="BG117" s="519"/>
      <c r="BH117" s="519"/>
      <c r="BI117" s="520"/>
      <c r="BJ117" s="405">
        <f>BR105</f>
        <v>27828408</v>
      </c>
      <c r="BK117" s="533"/>
      <c r="BL117" s="534"/>
      <c r="BM117" s="534"/>
      <c r="BN117" s="534"/>
      <c r="BO117" s="534"/>
      <c r="BP117" s="534"/>
      <c r="BQ117" s="534"/>
      <c r="BR117" s="534"/>
      <c r="BS117" s="535"/>
      <c r="BT117" s="352">
        <f>CB105</f>
        <v>23053683.430000003</v>
      </c>
      <c r="BU117" s="534"/>
      <c r="BV117" s="534"/>
      <c r="BW117" s="534"/>
      <c r="BX117" s="534"/>
      <c r="BY117" s="534"/>
      <c r="BZ117" s="534"/>
      <c r="CA117" s="534"/>
      <c r="CB117" s="534"/>
      <c r="CC117" s="535"/>
    </row>
    <row r="118" spans="1:81" s="335" customFormat="1" ht="24.75" customHeight="1">
      <c r="A118" s="234" t="s">
        <v>158</v>
      </c>
      <c r="B118" s="341">
        <f>K105</f>
        <v>1434943</v>
      </c>
      <c r="C118" s="494"/>
      <c r="D118" s="495"/>
      <c r="E118" s="495"/>
      <c r="F118" s="495"/>
      <c r="G118" s="495"/>
      <c r="H118" s="495"/>
      <c r="I118" s="495"/>
      <c r="J118" s="495"/>
      <c r="K118" s="496"/>
      <c r="L118" s="341">
        <f>U105</f>
        <v>1684995.8599999999</v>
      </c>
      <c r="M118" s="494"/>
      <c r="N118" s="495"/>
      <c r="O118" s="495"/>
      <c r="P118" s="495"/>
      <c r="Q118" s="495"/>
      <c r="R118" s="495"/>
      <c r="S118" s="495"/>
      <c r="T118" s="495"/>
      <c r="U118" s="496"/>
      <c r="V118" s="341">
        <f>AE105</f>
        <v>2491821.4900000002</v>
      </c>
      <c r="W118" s="494"/>
      <c r="X118" s="495"/>
      <c r="Y118" s="495"/>
      <c r="Z118" s="495"/>
      <c r="AA118" s="495"/>
      <c r="AB118" s="495"/>
      <c r="AC118" s="495"/>
      <c r="AD118" s="495"/>
      <c r="AE118" s="496"/>
      <c r="AF118" s="341">
        <f>AO105</f>
        <v>2487112</v>
      </c>
      <c r="AG118" s="495"/>
      <c r="AH118" s="495"/>
      <c r="AI118" s="495"/>
      <c r="AJ118" s="495"/>
      <c r="AK118" s="495"/>
      <c r="AL118" s="495"/>
      <c r="AM118" s="495"/>
      <c r="AN118" s="495"/>
      <c r="AO118" s="496"/>
      <c r="AP118" s="341">
        <f>AY105</f>
        <v>2806088.7</v>
      </c>
      <c r="AQ118" s="495"/>
      <c r="AR118" s="495"/>
      <c r="AS118" s="495"/>
      <c r="AT118" s="495"/>
      <c r="AU118" s="495"/>
      <c r="AV118" s="495"/>
      <c r="AW118" s="495"/>
      <c r="AX118" s="495"/>
      <c r="AY118" s="496"/>
      <c r="AZ118" s="341">
        <f>BI105</f>
        <v>2809696.5</v>
      </c>
      <c r="BA118" s="519"/>
      <c r="BB118" s="519"/>
      <c r="BC118" s="519"/>
      <c r="BD118" s="519"/>
      <c r="BE118" s="519"/>
      <c r="BF118" s="519"/>
      <c r="BG118" s="519"/>
      <c r="BH118" s="519"/>
      <c r="BI118" s="520"/>
      <c r="BJ118" s="405">
        <f>BS105</f>
        <v>2699252.5</v>
      </c>
      <c r="BK118" s="533"/>
      <c r="BL118" s="534"/>
      <c r="BM118" s="534"/>
      <c r="BN118" s="534"/>
      <c r="BO118" s="534"/>
      <c r="BP118" s="534"/>
      <c r="BQ118" s="534"/>
      <c r="BR118" s="534"/>
      <c r="BS118" s="535"/>
      <c r="BT118" s="352">
        <f>CC105</f>
        <v>2902462.3899999997</v>
      </c>
      <c r="BU118" s="534"/>
      <c r="BV118" s="534"/>
      <c r="BW118" s="534"/>
      <c r="BX118" s="534"/>
      <c r="BY118" s="534"/>
      <c r="BZ118" s="534"/>
      <c r="CA118" s="534"/>
      <c r="CB118" s="534"/>
      <c r="CC118" s="535"/>
    </row>
    <row r="119" spans="1:81" s="335" customFormat="1" ht="27.75" customHeight="1">
      <c r="A119" s="234" t="s">
        <v>159</v>
      </c>
      <c r="B119" s="341">
        <f>E105-B118</f>
        <v>119076</v>
      </c>
      <c r="C119" s="494"/>
      <c r="D119" s="495"/>
      <c r="E119" s="495"/>
      <c r="F119" s="495"/>
      <c r="G119" s="495"/>
      <c r="H119" s="495"/>
      <c r="I119" s="495"/>
      <c r="J119" s="495"/>
      <c r="K119" s="496"/>
      <c r="L119" s="341">
        <f>O105-L118</f>
        <v>135229.75</v>
      </c>
      <c r="M119" s="494"/>
      <c r="N119" s="495"/>
      <c r="O119" s="495"/>
      <c r="P119" s="495"/>
      <c r="Q119" s="495"/>
      <c r="R119" s="495"/>
      <c r="S119" s="495"/>
      <c r="T119" s="495"/>
      <c r="U119" s="496"/>
      <c r="V119" s="341">
        <f>Y105-V118</f>
        <v>62037</v>
      </c>
      <c r="W119" s="494"/>
      <c r="X119" s="495"/>
      <c r="Y119" s="495"/>
      <c r="Z119" s="495"/>
      <c r="AA119" s="495"/>
      <c r="AB119" s="495"/>
      <c r="AC119" s="495"/>
      <c r="AD119" s="495"/>
      <c r="AE119" s="496"/>
      <c r="AF119" s="341">
        <f>AI105-AF118</f>
        <v>132027</v>
      </c>
      <c r="AG119" s="495"/>
      <c r="AH119" s="495"/>
      <c r="AI119" s="495"/>
      <c r="AJ119" s="495"/>
      <c r="AK119" s="495"/>
      <c r="AL119" s="495"/>
      <c r="AM119" s="495"/>
      <c r="AN119" s="495"/>
      <c r="AO119" s="496"/>
      <c r="AP119" s="341">
        <f>AS105-AP118</f>
        <v>125604</v>
      </c>
      <c r="AQ119" s="495"/>
      <c r="AR119" s="495"/>
      <c r="AS119" s="495"/>
      <c r="AT119" s="495"/>
      <c r="AU119" s="495"/>
      <c r="AV119" s="495"/>
      <c r="AW119" s="495"/>
      <c r="AX119" s="495"/>
      <c r="AY119" s="496"/>
      <c r="AZ119" s="341">
        <f>BC105-AZ118</f>
        <v>106893</v>
      </c>
      <c r="BA119" s="519"/>
      <c r="BB119" s="519"/>
      <c r="BC119" s="519"/>
      <c r="BD119" s="519"/>
      <c r="BE119" s="519"/>
      <c r="BF119" s="519"/>
      <c r="BG119" s="519"/>
      <c r="BH119" s="519"/>
      <c r="BI119" s="520"/>
      <c r="BJ119" s="405">
        <f>BM105-BJ118</f>
        <v>106178</v>
      </c>
      <c r="BK119" s="533"/>
      <c r="BL119" s="534"/>
      <c r="BM119" s="534"/>
      <c r="BN119" s="534"/>
      <c r="BO119" s="534"/>
      <c r="BP119" s="534"/>
      <c r="BQ119" s="534"/>
      <c r="BR119" s="534"/>
      <c r="BS119" s="535"/>
      <c r="BT119" s="352">
        <f>BW105-BT118</f>
        <v>650341.12999999989</v>
      </c>
      <c r="BU119" s="534"/>
      <c r="BV119" s="534"/>
      <c r="BW119" s="534"/>
      <c r="BX119" s="534"/>
      <c r="BY119" s="534"/>
      <c r="BZ119" s="534"/>
      <c r="CA119" s="534"/>
      <c r="CB119" s="534"/>
      <c r="CC119" s="535"/>
    </row>
    <row r="120" spans="1:81" s="338" customFormat="1" ht="26.25" customHeight="1">
      <c r="A120" s="234" t="s">
        <v>160</v>
      </c>
      <c r="B120" s="339">
        <f>IFERROR(B117/B116,"")</f>
        <v>0.93966526205997725</v>
      </c>
      <c r="C120" s="494"/>
      <c r="D120" s="495"/>
      <c r="E120" s="495"/>
      <c r="F120" s="495"/>
      <c r="G120" s="495"/>
      <c r="H120" s="495"/>
      <c r="I120" s="495"/>
      <c r="J120" s="495"/>
      <c r="K120" s="496"/>
      <c r="L120" s="340">
        <f>IFERROR(L117/L116,"")</f>
        <v>0.92076678439894299</v>
      </c>
      <c r="M120" s="494"/>
      <c r="N120" s="495"/>
      <c r="O120" s="495"/>
      <c r="P120" s="495"/>
      <c r="Q120" s="495"/>
      <c r="R120" s="495"/>
      <c r="S120" s="495"/>
      <c r="T120" s="495"/>
      <c r="U120" s="496"/>
      <c r="V120" s="340">
        <f>IFERROR(V117/V116,"")</f>
        <v>0.84198420849409705</v>
      </c>
      <c r="W120" s="494"/>
      <c r="X120" s="495"/>
      <c r="Y120" s="495"/>
      <c r="Z120" s="495"/>
      <c r="AA120" s="495"/>
      <c r="AB120" s="495"/>
      <c r="AC120" s="495"/>
      <c r="AD120" s="495"/>
      <c r="AE120" s="496"/>
      <c r="AF120" s="340">
        <f>IFERROR(AF117/AF116,"")</f>
        <v>0.94386174789973432</v>
      </c>
      <c r="AG120" s="495"/>
      <c r="AH120" s="495"/>
      <c r="AI120" s="495"/>
      <c r="AJ120" s="495"/>
      <c r="AK120" s="495"/>
      <c r="AL120" s="495"/>
      <c r="AM120" s="495"/>
      <c r="AN120" s="495"/>
      <c r="AO120" s="496"/>
      <c r="AP120" s="340">
        <f>IFERROR(AP117/AP116,"")</f>
        <v>0.94338885355874258</v>
      </c>
      <c r="AQ120" s="495"/>
      <c r="AR120" s="495"/>
      <c r="AS120" s="495"/>
      <c r="AT120" s="495"/>
      <c r="AU120" s="495"/>
      <c r="AV120" s="495"/>
      <c r="AW120" s="495"/>
      <c r="AX120" s="495"/>
      <c r="AY120" s="496"/>
      <c r="AZ120" s="340">
        <f>IFERROR(AZ117/AZ116,"")</f>
        <v>0.93513267485471641</v>
      </c>
      <c r="BA120" s="519"/>
      <c r="BB120" s="519"/>
      <c r="BC120" s="519"/>
      <c r="BD120" s="519"/>
      <c r="BE120" s="519"/>
      <c r="BF120" s="519"/>
      <c r="BG120" s="519"/>
      <c r="BH120" s="519"/>
      <c r="BI120" s="520"/>
      <c r="BJ120" s="404">
        <f>IFERROR(BJ117/BJ116,"")</f>
        <v>0.93453810682945826</v>
      </c>
      <c r="BK120" s="533"/>
      <c r="BL120" s="534"/>
      <c r="BM120" s="534"/>
      <c r="BN120" s="534"/>
      <c r="BO120" s="534"/>
      <c r="BP120" s="534"/>
      <c r="BQ120" s="534"/>
      <c r="BR120" s="534"/>
      <c r="BS120" s="535"/>
      <c r="BT120" s="351">
        <f>IFERROR(BT117/BT116,"")</f>
        <v>0.882569225288246</v>
      </c>
      <c r="BU120" s="534"/>
      <c r="BV120" s="534"/>
      <c r="BW120" s="534"/>
      <c r="BX120" s="534"/>
      <c r="BY120" s="534"/>
      <c r="BZ120" s="534"/>
      <c r="CA120" s="534"/>
      <c r="CB120" s="534"/>
      <c r="CC120" s="535"/>
    </row>
    <row r="121" spans="1:81" s="335" customFormat="1" ht="20.25" customHeight="1">
      <c r="A121" s="355" t="s">
        <v>161</v>
      </c>
      <c r="B121" s="342">
        <v>25406731</v>
      </c>
      <c r="C121" s="494"/>
      <c r="D121" s="495"/>
      <c r="E121" s="495"/>
      <c r="F121" s="495"/>
      <c r="G121" s="495"/>
      <c r="H121" s="495"/>
      <c r="I121" s="495"/>
      <c r="J121" s="495"/>
      <c r="K121" s="496"/>
      <c r="L121" s="342">
        <v>23124349</v>
      </c>
      <c r="M121" s="494"/>
      <c r="N121" s="495"/>
      <c r="O121" s="495"/>
      <c r="P121" s="495"/>
      <c r="Q121" s="495"/>
      <c r="R121" s="495"/>
      <c r="S121" s="495"/>
      <c r="T121" s="495"/>
      <c r="U121" s="496"/>
      <c r="V121" s="342">
        <v>22848881</v>
      </c>
      <c r="W121" s="494"/>
      <c r="X121" s="495"/>
      <c r="Y121" s="495"/>
      <c r="Z121" s="495"/>
      <c r="AA121" s="495"/>
      <c r="AB121" s="495"/>
      <c r="AC121" s="495"/>
      <c r="AD121" s="495"/>
      <c r="AE121" s="496"/>
      <c r="AF121" s="343">
        <v>22500852.460000001</v>
      </c>
      <c r="AG121" s="495"/>
      <c r="AH121" s="495"/>
      <c r="AI121" s="495"/>
      <c r="AJ121" s="495"/>
      <c r="AK121" s="495"/>
      <c r="AL121" s="495"/>
      <c r="AM121" s="495"/>
      <c r="AN121" s="495"/>
      <c r="AO121" s="496"/>
      <c r="AP121" s="343">
        <v>19710805</v>
      </c>
      <c r="AQ121" s="495"/>
      <c r="AR121" s="495"/>
      <c r="AS121" s="495"/>
      <c r="AT121" s="495"/>
      <c r="AU121" s="495"/>
      <c r="AV121" s="495"/>
      <c r="AW121" s="495"/>
      <c r="AX121" s="495"/>
      <c r="AY121" s="496"/>
      <c r="AZ121" s="392">
        <v>19106919</v>
      </c>
      <c r="BA121" s="519"/>
      <c r="BB121" s="519"/>
      <c r="BC121" s="519"/>
      <c r="BD121" s="519"/>
      <c r="BE121" s="519"/>
      <c r="BF121" s="519"/>
      <c r="BG121" s="519"/>
      <c r="BH121" s="519"/>
      <c r="BI121" s="520"/>
      <c r="BJ121" s="406">
        <v>18929007</v>
      </c>
      <c r="BK121" s="533"/>
      <c r="BL121" s="534"/>
      <c r="BM121" s="534"/>
      <c r="BN121" s="534"/>
      <c r="BO121" s="534"/>
      <c r="BP121" s="534"/>
      <c r="BQ121" s="534"/>
      <c r="BR121" s="534"/>
      <c r="BS121" s="535"/>
      <c r="BT121" s="414">
        <v>18893973</v>
      </c>
      <c r="BU121" s="534"/>
      <c r="BV121" s="534"/>
      <c r="BW121" s="534"/>
      <c r="BX121" s="534"/>
      <c r="BY121" s="534"/>
      <c r="BZ121" s="534"/>
      <c r="CA121" s="534"/>
      <c r="CB121" s="534"/>
      <c r="CC121" s="535"/>
    </row>
    <row r="122" spans="1:81" s="338" customFormat="1" ht="20.25" customHeight="1">
      <c r="A122" s="234" t="s">
        <v>162</v>
      </c>
      <c r="B122" s="339">
        <f>IFERROR(E105/B121,"")</f>
        <v>6.1165641498703634E-2</v>
      </c>
      <c r="C122" s="494"/>
      <c r="D122" s="495"/>
      <c r="E122" s="495"/>
      <c r="F122" s="495"/>
      <c r="G122" s="495"/>
      <c r="H122" s="495"/>
      <c r="I122" s="495"/>
      <c r="J122" s="495"/>
      <c r="K122" s="496"/>
      <c r="L122" s="344">
        <f>IFERROR(O105/L121,"")</f>
        <v>7.8714674735275783E-2</v>
      </c>
      <c r="M122" s="494"/>
      <c r="N122" s="495"/>
      <c r="O122" s="495"/>
      <c r="P122" s="495"/>
      <c r="Q122" s="495"/>
      <c r="R122" s="495"/>
      <c r="S122" s="495"/>
      <c r="T122" s="495"/>
      <c r="U122" s="496"/>
      <c r="V122" s="344">
        <f>IFERROR(Y105/V121,"")</f>
        <v>0.11177170952047936</v>
      </c>
      <c r="W122" s="494"/>
      <c r="X122" s="495"/>
      <c r="Y122" s="495"/>
      <c r="Z122" s="495"/>
      <c r="AA122" s="495"/>
      <c r="AB122" s="495"/>
      <c r="AC122" s="495"/>
      <c r="AD122" s="495"/>
      <c r="AE122" s="496"/>
      <c r="AF122" s="344">
        <f>IFERROR(AI105/AF121,"")</f>
        <v>0.11640176765107325</v>
      </c>
      <c r="AG122" s="495"/>
      <c r="AH122" s="495"/>
      <c r="AI122" s="495"/>
      <c r="AJ122" s="495"/>
      <c r="AK122" s="495"/>
      <c r="AL122" s="495"/>
      <c r="AM122" s="495"/>
      <c r="AN122" s="495"/>
      <c r="AO122" s="496"/>
      <c r="AP122" s="344">
        <f>IFERROR(AS105/AP121,"")</f>
        <v>0.14873531040462326</v>
      </c>
      <c r="AQ122" s="495"/>
      <c r="AR122" s="495"/>
      <c r="AS122" s="495"/>
      <c r="AT122" s="495"/>
      <c r="AU122" s="495"/>
      <c r="AV122" s="495"/>
      <c r="AW122" s="495"/>
      <c r="AX122" s="495"/>
      <c r="AY122" s="496"/>
      <c r="AZ122" s="344">
        <f>IFERROR(BC105/AZ121,"")</f>
        <v>0.15264572482879107</v>
      </c>
      <c r="BA122" s="519"/>
      <c r="BB122" s="519"/>
      <c r="BC122" s="519"/>
      <c r="BD122" s="519"/>
      <c r="BE122" s="519"/>
      <c r="BF122" s="519"/>
      <c r="BG122" s="519"/>
      <c r="BH122" s="519"/>
      <c r="BI122" s="520"/>
      <c r="BJ122" s="407">
        <f>IFERROR(BM105/BJ121,"")</f>
        <v>0.14820801217940274</v>
      </c>
      <c r="BK122" s="533"/>
      <c r="BL122" s="534"/>
      <c r="BM122" s="534"/>
      <c r="BN122" s="534"/>
      <c r="BO122" s="534"/>
      <c r="BP122" s="534"/>
      <c r="BQ122" s="534"/>
      <c r="BR122" s="534"/>
      <c r="BS122" s="535"/>
      <c r="BT122" s="353">
        <f>IFERROR(BW105/BT121,"")</f>
        <v>0.18803898576546074</v>
      </c>
      <c r="BU122" s="534"/>
      <c r="BV122" s="534"/>
      <c r="BW122" s="534"/>
      <c r="BX122" s="534"/>
      <c r="BY122" s="534"/>
      <c r="BZ122" s="534"/>
      <c r="CA122" s="534"/>
      <c r="CB122" s="534"/>
      <c r="CC122" s="535"/>
    </row>
    <row r="123" spans="1:81" s="338" customFormat="1" ht="20.25" customHeight="1">
      <c r="A123" s="234" t="s">
        <v>163</v>
      </c>
      <c r="B123" s="339">
        <f>IFERROR(E105/C105,"")</f>
        <v>4.4512425474464719E-2</v>
      </c>
      <c r="C123" s="494"/>
      <c r="D123" s="495"/>
      <c r="E123" s="495"/>
      <c r="F123" s="495"/>
      <c r="G123" s="495"/>
      <c r="H123" s="495"/>
      <c r="I123" s="495"/>
      <c r="J123" s="495"/>
      <c r="K123" s="496"/>
      <c r="L123" s="340">
        <f>IFERROR(O105/M105,"")</f>
        <v>5.1811315732617588E-2</v>
      </c>
      <c r="M123" s="494"/>
      <c r="N123" s="495"/>
      <c r="O123" s="495"/>
      <c r="P123" s="495"/>
      <c r="Q123" s="495"/>
      <c r="R123" s="495"/>
      <c r="S123" s="495"/>
      <c r="T123" s="495"/>
      <c r="U123" s="496"/>
      <c r="V123" s="340">
        <f>IFERROR(Y105/W105,"")</f>
        <v>6.6755884829669015E-2</v>
      </c>
      <c r="W123" s="494"/>
      <c r="X123" s="495"/>
      <c r="Y123" s="495"/>
      <c r="Z123" s="495"/>
      <c r="AA123" s="495"/>
      <c r="AB123" s="495"/>
      <c r="AC123" s="495"/>
      <c r="AD123" s="495"/>
      <c r="AE123" s="496"/>
      <c r="AF123" s="340">
        <f>IFERROR(AI105/AG105,"")</f>
        <v>8.5951704793911121E-2</v>
      </c>
      <c r="AG123" s="495"/>
      <c r="AH123" s="495"/>
      <c r="AI123" s="495"/>
      <c r="AJ123" s="495"/>
      <c r="AK123" s="495"/>
      <c r="AL123" s="495"/>
      <c r="AM123" s="495"/>
      <c r="AN123" s="495"/>
      <c r="AO123" s="496"/>
      <c r="AP123" s="340">
        <f>IFERROR(AS105/AQ105,"")</f>
        <v>9.343277253686956E-2</v>
      </c>
      <c r="AQ123" s="495"/>
      <c r="AR123" s="495"/>
      <c r="AS123" s="495"/>
      <c r="AT123" s="495"/>
      <c r="AU123" s="495"/>
      <c r="AV123" s="495"/>
      <c r="AW123" s="495"/>
      <c r="AX123" s="495"/>
      <c r="AY123" s="496"/>
      <c r="AZ123" s="340">
        <f>IFERROR(BC105/BA105,"")</f>
        <v>0.10294978783393438</v>
      </c>
      <c r="BA123" s="519"/>
      <c r="BB123" s="519"/>
      <c r="BC123" s="519"/>
      <c r="BD123" s="519"/>
      <c r="BE123" s="519"/>
      <c r="BF123" s="519"/>
      <c r="BG123" s="519"/>
      <c r="BH123" s="519"/>
      <c r="BI123" s="520"/>
      <c r="BJ123" s="404">
        <f>IFERROR(BM105/BK105,"")</f>
        <v>9.4212421648828079E-2</v>
      </c>
      <c r="BK123" s="533"/>
      <c r="BL123" s="534"/>
      <c r="BM123" s="534"/>
      <c r="BN123" s="534"/>
      <c r="BO123" s="534"/>
      <c r="BP123" s="534"/>
      <c r="BQ123" s="534"/>
      <c r="BR123" s="534"/>
      <c r="BS123" s="535"/>
      <c r="BT123" s="351">
        <f>IFERROR(BW105/BU105,"")</f>
        <v>0.13601275734390322</v>
      </c>
      <c r="BU123" s="534"/>
      <c r="BV123" s="534"/>
      <c r="BW123" s="534"/>
      <c r="BX123" s="534"/>
      <c r="BY123" s="534"/>
      <c r="BZ123" s="534"/>
      <c r="CA123" s="534"/>
      <c r="CB123" s="534"/>
      <c r="CC123" s="535"/>
    </row>
    <row r="124" spans="1:81" s="338" customFormat="1" ht="20.25" customHeight="1">
      <c r="A124" s="234" t="s">
        <v>164</v>
      </c>
      <c r="B124" s="339">
        <f>IFERROR(C64/B116,"")</f>
        <v>0.6791986039653326</v>
      </c>
      <c r="C124" s="494"/>
      <c r="D124" s="495"/>
      <c r="E124" s="495"/>
      <c r="F124" s="495"/>
      <c r="G124" s="495"/>
      <c r="H124" s="495"/>
      <c r="I124" s="495"/>
      <c r="J124" s="495"/>
      <c r="K124" s="496"/>
      <c r="L124" s="340">
        <f>IFERROR(M64/L116,"")</f>
        <v>0.64562633035857087</v>
      </c>
      <c r="M124" s="494"/>
      <c r="N124" s="495"/>
      <c r="O124" s="495"/>
      <c r="P124" s="495"/>
      <c r="Q124" s="495"/>
      <c r="R124" s="495"/>
      <c r="S124" s="495"/>
      <c r="T124" s="495"/>
      <c r="U124" s="496"/>
      <c r="V124" s="340">
        <f>IFERROR(W64/V116,"")</f>
        <v>0.59248828680818688</v>
      </c>
      <c r="W124" s="494"/>
      <c r="X124" s="495"/>
      <c r="Y124" s="495"/>
      <c r="Z124" s="495"/>
      <c r="AA124" s="495"/>
      <c r="AB124" s="495"/>
      <c r="AC124" s="495"/>
      <c r="AD124" s="495"/>
      <c r="AE124" s="496"/>
      <c r="AF124" s="340">
        <f>IFERROR(AG64/AF116,"")</f>
        <v>0.67831090202593403</v>
      </c>
      <c r="AG124" s="495"/>
      <c r="AH124" s="495"/>
      <c r="AI124" s="495"/>
      <c r="AJ124" s="495"/>
      <c r="AK124" s="495"/>
      <c r="AL124" s="495"/>
      <c r="AM124" s="495"/>
      <c r="AN124" s="495"/>
      <c r="AO124" s="496"/>
      <c r="AP124" s="340">
        <f>IFERROR(AQ64/AP116,"")</f>
        <v>0.7492250402762558</v>
      </c>
      <c r="AQ124" s="495"/>
      <c r="AR124" s="495"/>
      <c r="AS124" s="495"/>
      <c r="AT124" s="495"/>
      <c r="AU124" s="495"/>
      <c r="AV124" s="495"/>
      <c r="AW124" s="495"/>
      <c r="AX124" s="495"/>
      <c r="AY124" s="496"/>
      <c r="AZ124" s="340">
        <f>IFERROR(BA64/AZ116,"")</f>
        <v>0.75514152561743109</v>
      </c>
      <c r="BA124" s="519"/>
      <c r="BB124" s="519"/>
      <c r="BC124" s="519"/>
      <c r="BD124" s="519"/>
      <c r="BE124" s="519"/>
      <c r="BF124" s="519"/>
      <c r="BG124" s="519"/>
      <c r="BH124" s="519"/>
      <c r="BI124" s="520"/>
      <c r="BJ124" s="404">
        <f>IFERROR(BK64/BJ116,"")</f>
        <v>0.79163349798499472</v>
      </c>
      <c r="BK124" s="533"/>
      <c r="BL124" s="534"/>
      <c r="BM124" s="534"/>
      <c r="BN124" s="534"/>
      <c r="BO124" s="534"/>
      <c r="BP124" s="534"/>
      <c r="BQ124" s="534"/>
      <c r="BR124" s="534"/>
      <c r="BS124" s="535"/>
      <c r="BT124" s="351">
        <f>IFERROR(BU64/BT116,"")</f>
        <v>0.74515684415514938</v>
      </c>
      <c r="BU124" s="534"/>
      <c r="BV124" s="534"/>
      <c r="BW124" s="534"/>
      <c r="BX124" s="534"/>
      <c r="BY124" s="534"/>
      <c r="BZ124" s="534"/>
      <c r="CA124" s="534"/>
      <c r="CB124" s="534"/>
      <c r="CC124" s="535"/>
    </row>
    <row r="125" spans="1:81" s="338" customFormat="1" ht="20.25" customHeight="1">
      <c r="A125" s="234" t="s">
        <v>165</v>
      </c>
      <c r="B125" s="339">
        <f>IFERROR(C90/B116,"")</f>
        <v>2.6208103012752598E-2</v>
      </c>
      <c r="C125" s="494"/>
      <c r="D125" s="495"/>
      <c r="E125" s="495"/>
      <c r="F125" s="495"/>
      <c r="G125" s="495"/>
      <c r="H125" s="495"/>
      <c r="I125" s="495"/>
      <c r="J125" s="495"/>
      <c r="K125" s="496"/>
      <c r="L125" s="340">
        <f>IFERROR(M90/L116,"")</f>
        <v>2.7082482458112886E-2</v>
      </c>
      <c r="M125" s="494"/>
      <c r="N125" s="495"/>
      <c r="O125" s="495"/>
      <c r="P125" s="495"/>
      <c r="Q125" s="495"/>
      <c r="R125" s="495"/>
      <c r="S125" s="495"/>
      <c r="T125" s="495"/>
      <c r="U125" s="496"/>
      <c r="V125" s="340">
        <f>IFERROR(W90/V116,"")</f>
        <v>2.5925511916402865E-2</v>
      </c>
      <c r="W125" s="494"/>
      <c r="X125" s="495"/>
      <c r="Y125" s="495"/>
      <c r="Z125" s="495"/>
      <c r="AA125" s="495"/>
      <c r="AB125" s="495"/>
      <c r="AC125" s="495"/>
      <c r="AD125" s="495"/>
      <c r="AE125" s="496"/>
      <c r="AF125" s="340">
        <f>IFERROR(AG90/AF116,"")</f>
        <v>2.9753955873968736E-2</v>
      </c>
      <c r="AG125" s="495"/>
      <c r="AH125" s="495"/>
      <c r="AI125" s="495"/>
      <c r="AJ125" s="495"/>
      <c r="AK125" s="495"/>
      <c r="AL125" s="495"/>
      <c r="AM125" s="495"/>
      <c r="AN125" s="495"/>
      <c r="AO125" s="496"/>
      <c r="AP125" s="340">
        <f>IFERROR(AQ90/AP116,"")</f>
        <v>2.3707417993536314E-2</v>
      </c>
      <c r="AQ125" s="495"/>
      <c r="AR125" s="495"/>
      <c r="AS125" s="495"/>
      <c r="AT125" s="495"/>
      <c r="AU125" s="495"/>
      <c r="AV125" s="495"/>
      <c r="AW125" s="495"/>
      <c r="AX125" s="495"/>
      <c r="AY125" s="496"/>
      <c r="AZ125" s="340">
        <f>IFERROR(BA90/AZ116,"")</f>
        <v>2.3612350218126483E-2</v>
      </c>
      <c r="BA125" s="519"/>
      <c r="BB125" s="519"/>
      <c r="BC125" s="519"/>
      <c r="BD125" s="519"/>
      <c r="BE125" s="519"/>
      <c r="BF125" s="519"/>
      <c r="BG125" s="519"/>
      <c r="BH125" s="519"/>
      <c r="BI125" s="520"/>
      <c r="BJ125" s="404">
        <f>IFERROR(BK90/BJ116,"")</f>
        <v>2.4185705191904678E-2</v>
      </c>
      <c r="BK125" s="533"/>
      <c r="BL125" s="534"/>
      <c r="BM125" s="534"/>
      <c r="BN125" s="534"/>
      <c r="BO125" s="534"/>
      <c r="BP125" s="534"/>
      <c r="BQ125" s="534"/>
      <c r="BR125" s="534"/>
      <c r="BS125" s="535"/>
      <c r="BT125" s="351">
        <f>IFERROR(BU90/BT116,"")</f>
        <v>2.6242208329729306E-2</v>
      </c>
      <c r="BU125" s="534"/>
      <c r="BV125" s="534"/>
      <c r="BW125" s="534"/>
      <c r="BX125" s="534"/>
      <c r="BY125" s="534"/>
      <c r="BZ125" s="534"/>
      <c r="CA125" s="534"/>
      <c r="CB125" s="534"/>
      <c r="CC125" s="535"/>
    </row>
    <row r="126" spans="1:81" s="338" customFormat="1" ht="20.25" customHeight="1">
      <c r="A126" s="234" t="s">
        <v>166</v>
      </c>
      <c r="B126" s="339">
        <f>IFERROR(SUM(C34,C77)/B116,"")</f>
        <v>0.64555584240353614</v>
      </c>
      <c r="C126" s="494"/>
      <c r="D126" s="495"/>
      <c r="E126" s="495"/>
      <c r="F126" s="495"/>
      <c r="G126" s="495"/>
      <c r="H126" s="495"/>
      <c r="I126" s="495"/>
      <c r="J126" s="495"/>
      <c r="K126" s="496"/>
      <c r="L126" s="340">
        <f>IFERROR(SUM(M34,M77)/L116,"")</f>
        <v>0.61474842297634058</v>
      </c>
      <c r="M126" s="494"/>
      <c r="N126" s="495"/>
      <c r="O126" s="495"/>
      <c r="P126" s="495"/>
      <c r="Q126" s="495"/>
      <c r="R126" s="495"/>
      <c r="S126" s="495"/>
      <c r="T126" s="495"/>
      <c r="U126" s="496"/>
      <c r="V126" s="340">
        <f>IFERROR(SUM(W34,W77)/V116,"")</f>
        <v>0.54414059891009114</v>
      </c>
      <c r="W126" s="494"/>
      <c r="X126" s="495"/>
      <c r="Y126" s="495"/>
      <c r="Z126" s="495"/>
      <c r="AA126" s="495"/>
      <c r="AB126" s="495"/>
      <c r="AC126" s="495"/>
      <c r="AD126" s="495"/>
      <c r="AE126" s="496"/>
      <c r="AF126" s="340">
        <f>IFERROR(SUM(AG34,AG77)/AF116,"")</f>
        <v>0.61234586246218969</v>
      </c>
      <c r="AG126" s="495"/>
      <c r="AH126" s="495"/>
      <c r="AI126" s="495"/>
      <c r="AJ126" s="495"/>
      <c r="AK126" s="495"/>
      <c r="AL126" s="495"/>
      <c r="AM126" s="495"/>
      <c r="AN126" s="495"/>
      <c r="AO126" s="496"/>
      <c r="AP126" s="340">
        <f>IFERROR(SUM(AQ34,AQ77)/AP116,"")</f>
        <v>0.67963774202523763</v>
      </c>
      <c r="AQ126" s="495"/>
      <c r="AR126" s="495"/>
      <c r="AS126" s="495"/>
      <c r="AT126" s="495"/>
      <c r="AU126" s="495"/>
      <c r="AV126" s="495"/>
      <c r="AW126" s="495"/>
      <c r="AX126" s="495"/>
      <c r="AY126" s="496"/>
      <c r="AZ126" s="340">
        <f>IFERROR(SUM(BA34,BA77)/AZ116,"")</f>
        <v>0.66812885471411443</v>
      </c>
      <c r="BA126" s="519"/>
      <c r="BB126" s="519"/>
      <c r="BC126" s="519"/>
      <c r="BD126" s="519"/>
      <c r="BE126" s="519"/>
      <c r="BF126" s="519"/>
      <c r="BG126" s="519"/>
      <c r="BH126" s="519"/>
      <c r="BI126" s="520"/>
      <c r="BJ126" s="404">
        <f>IFERROR(SUM(BK34,BK77)/BJ116,"")</f>
        <v>0.70853062643644549</v>
      </c>
      <c r="BK126" s="533"/>
      <c r="BL126" s="534"/>
      <c r="BM126" s="534"/>
      <c r="BN126" s="534"/>
      <c r="BO126" s="534"/>
      <c r="BP126" s="534"/>
      <c r="BQ126" s="534"/>
      <c r="BR126" s="534"/>
      <c r="BS126" s="535"/>
      <c r="BT126" s="351">
        <f>IFERROR(SUM(BU34,BU77)/BT116,"")</f>
        <v>0.58838882629001865</v>
      </c>
      <c r="BU126" s="534"/>
      <c r="BV126" s="534"/>
      <c r="BW126" s="534"/>
      <c r="BX126" s="534"/>
      <c r="BY126" s="534"/>
      <c r="BZ126" s="534"/>
      <c r="CA126" s="534"/>
      <c r="CB126" s="534"/>
      <c r="CC126" s="535"/>
    </row>
    <row r="127" spans="1:81" s="338" customFormat="1" ht="20.25" customHeight="1">
      <c r="A127" s="234" t="s">
        <v>167</v>
      </c>
      <c r="B127" s="339">
        <f>IFERROR(SUM(C45,C88)/B116,"")</f>
        <v>4.2946747262769931E-2</v>
      </c>
      <c r="C127" s="494"/>
      <c r="D127" s="495"/>
      <c r="E127" s="495"/>
      <c r="F127" s="495"/>
      <c r="G127" s="495"/>
      <c r="H127" s="495"/>
      <c r="I127" s="495"/>
      <c r="J127" s="495"/>
      <c r="K127" s="496"/>
      <c r="L127" s="340">
        <f>IFERROR(SUM(M45,M88)/L116,"")</f>
        <v>3.9229259335315472E-2</v>
      </c>
      <c r="M127" s="494"/>
      <c r="N127" s="495"/>
      <c r="O127" s="495"/>
      <c r="P127" s="495"/>
      <c r="Q127" s="495"/>
      <c r="R127" s="495"/>
      <c r="S127" s="495"/>
      <c r="T127" s="495"/>
      <c r="U127" s="496"/>
      <c r="V127" s="340">
        <f>IFERROR(SUM(W45,W88)/V116,"")</f>
        <v>3.9290419870153769E-2</v>
      </c>
      <c r="W127" s="494"/>
      <c r="X127" s="495"/>
      <c r="Y127" s="495"/>
      <c r="Z127" s="495"/>
      <c r="AA127" s="495"/>
      <c r="AB127" s="495"/>
      <c r="AC127" s="495"/>
      <c r="AD127" s="495"/>
      <c r="AE127" s="496"/>
      <c r="AF127" s="340">
        <f>IFERROR(SUM(AG45,AG88)/AF116,"")</f>
        <v>5.4335560815939321E-2</v>
      </c>
      <c r="AG127" s="495"/>
      <c r="AH127" s="495"/>
      <c r="AI127" s="495"/>
      <c r="AJ127" s="495"/>
      <c r="AK127" s="495"/>
      <c r="AL127" s="495"/>
      <c r="AM127" s="495"/>
      <c r="AN127" s="495"/>
      <c r="AO127" s="496"/>
      <c r="AP127" s="340">
        <f>IFERROR(SUM(AQ45,AQ88)/AP116,"")</f>
        <v>5.2367100774068948E-2</v>
      </c>
      <c r="AQ127" s="495"/>
      <c r="AR127" s="495"/>
      <c r="AS127" s="495"/>
      <c r="AT127" s="495"/>
      <c r="AU127" s="495"/>
      <c r="AV127" s="495"/>
      <c r="AW127" s="495"/>
      <c r="AX127" s="495"/>
      <c r="AY127" s="496"/>
      <c r="AZ127" s="340">
        <f>IFERROR(SUM(BA45,BA88)/AZ116,"")</f>
        <v>5.1117828133016067E-2</v>
      </c>
      <c r="BA127" s="519"/>
      <c r="BB127" s="519"/>
      <c r="BC127" s="519"/>
      <c r="BD127" s="519"/>
      <c r="BE127" s="519"/>
      <c r="BF127" s="519"/>
      <c r="BG127" s="519"/>
      <c r="BH127" s="519"/>
      <c r="BI127" s="520"/>
      <c r="BJ127" s="404">
        <f>IFERROR(SUM(BK45,BK88)/BJ116,"")</f>
        <v>5.8689395342594049E-2</v>
      </c>
      <c r="BK127" s="533"/>
      <c r="BL127" s="534"/>
      <c r="BM127" s="534"/>
      <c r="BN127" s="534"/>
      <c r="BO127" s="534"/>
      <c r="BP127" s="534"/>
      <c r="BQ127" s="534"/>
      <c r="BR127" s="534"/>
      <c r="BS127" s="535"/>
      <c r="BT127" s="351">
        <f>IFERROR(SUM(BU45,BU88)/BT116,"")</f>
        <v>9.760118483011973E-2</v>
      </c>
      <c r="BU127" s="534"/>
      <c r="BV127" s="534"/>
      <c r="BW127" s="534"/>
      <c r="BX127" s="534"/>
      <c r="BY127" s="534"/>
      <c r="BZ127" s="534"/>
      <c r="CA127" s="534"/>
      <c r="CB127" s="534"/>
      <c r="CC127" s="535"/>
    </row>
    <row r="128" spans="1:81" s="338" customFormat="1" ht="24.75" customHeight="1">
      <c r="A128" s="234" t="s">
        <v>168</v>
      </c>
      <c r="B128" s="339">
        <f>IFERROR(SUM(C62)/B116,"")</f>
        <v>1.690411731177912E-2</v>
      </c>
      <c r="C128" s="494"/>
      <c r="D128" s="495"/>
      <c r="E128" s="495"/>
      <c r="F128" s="495"/>
      <c r="G128" s="495"/>
      <c r="H128" s="495"/>
      <c r="I128" s="495"/>
      <c r="J128" s="495"/>
      <c r="K128" s="496"/>
      <c r="L128" s="340">
        <f>IFERROR(SUM(M62)/L116,"")</f>
        <v>1.8731130505027768E-2</v>
      </c>
      <c r="M128" s="494"/>
      <c r="N128" s="495"/>
      <c r="O128" s="495"/>
      <c r="P128" s="495"/>
      <c r="Q128" s="495"/>
      <c r="R128" s="495"/>
      <c r="S128" s="495"/>
      <c r="T128" s="495"/>
      <c r="U128" s="496"/>
      <c r="V128" s="340">
        <f>IFERROR(SUM(W62)/V116,"")</f>
        <v>3.498277994434483E-2</v>
      </c>
      <c r="W128" s="494"/>
      <c r="X128" s="495"/>
      <c r="Y128" s="495"/>
      <c r="Z128" s="495"/>
      <c r="AA128" s="495"/>
      <c r="AB128" s="495"/>
      <c r="AC128" s="495"/>
      <c r="AD128" s="495"/>
      <c r="AE128" s="496"/>
      <c r="AF128" s="340">
        <f>IFERROR(SUM(AG62)/AF116,"")</f>
        <v>4.1383434621773664E-2</v>
      </c>
      <c r="AG128" s="495"/>
      <c r="AH128" s="495"/>
      <c r="AI128" s="495"/>
      <c r="AJ128" s="495"/>
      <c r="AK128" s="495"/>
      <c r="AL128" s="495"/>
      <c r="AM128" s="495"/>
      <c r="AN128" s="495"/>
      <c r="AO128" s="496"/>
      <c r="AP128" s="340">
        <f>IFERROR(SUM(AQ62)/AP116,"")</f>
        <v>4.0927615470485491E-2</v>
      </c>
      <c r="AQ128" s="495"/>
      <c r="AR128" s="495"/>
      <c r="AS128" s="495"/>
      <c r="AT128" s="495"/>
      <c r="AU128" s="495"/>
      <c r="AV128" s="495"/>
      <c r="AW128" s="495"/>
      <c r="AX128" s="495"/>
      <c r="AY128" s="496"/>
      <c r="AZ128" s="340">
        <f>IFERROR(SUM(BA62)/AZ116,"")</f>
        <v>5.9507192988427077E-2</v>
      </c>
      <c r="BA128" s="519"/>
      <c r="BB128" s="519"/>
      <c r="BC128" s="519"/>
      <c r="BD128" s="519"/>
      <c r="BE128" s="519"/>
      <c r="BF128" s="519"/>
      <c r="BG128" s="519"/>
      <c r="BH128" s="519"/>
      <c r="BI128" s="520"/>
      <c r="BJ128" s="404">
        <f>IFERROR(SUM(BK62)/BJ116,"")</f>
        <v>4.8599181397859847E-2</v>
      </c>
      <c r="BK128" s="533"/>
      <c r="BL128" s="534"/>
      <c r="BM128" s="534"/>
      <c r="BN128" s="534"/>
      <c r="BO128" s="534"/>
      <c r="BP128" s="534"/>
      <c r="BQ128" s="534"/>
      <c r="BR128" s="534"/>
      <c r="BS128" s="535"/>
      <c r="BT128" s="351">
        <f>IFERROR(SUM(BU62)/BT116,"")</f>
        <v>8.5409041364740451E-2</v>
      </c>
      <c r="BU128" s="534"/>
      <c r="BV128" s="534"/>
      <c r="BW128" s="534"/>
      <c r="BX128" s="534"/>
      <c r="BY128" s="534"/>
      <c r="BZ128" s="534"/>
      <c r="CA128" s="534"/>
      <c r="CB128" s="534"/>
      <c r="CC128" s="535"/>
    </row>
    <row r="129" spans="1:81" s="338" customFormat="1" ht="20.25" customHeight="1" thickBot="1">
      <c r="A129" s="234" t="s">
        <v>169</v>
      </c>
      <c r="B129" s="345">
        <f>IFERROR(C103/B116,"")</f>
        <v>0.29459329302191478</v>
      </c>
      <c r="C129" s="497"/>
      <c r="D129" s="498"/>
      <c r="E129" s="498"/>
      <c r="F129" s="498"/>
      <c r="G129" s="498"/>
      <c r="H129" s="498"/>
      <c r="I129" s="498"/>
      <c r="J129" s="498"/>
      <c r="K129" s="499"/>
      <c r="L129" s="346">
        <f>IFERROR(M103/L116,"")</f>
        <v>0.32729118718331623</v>
      </c>
      <c r="M129" s="497"/>
      <c r="N129" s="498"/>
      <c r="O129" s="498"/>
      <c r="P129" s="498"/>
      <c r="Q129" s="498"/>
      <c r="R129" s="498"/>
      <c r="S129" s="498"/>
      <c r="T129" s="498"/>
      <c r="U129" s="499"/>
      <c r="V129" s="346">
        <f>IFERROR(W103/V116,"")</f>
        <v>0.38158620127541032</v>
      </c>
      <c r="W129" s="497"/>
      <c r="X129" s="498"/>
      <c r="Y129" s="498"/>
      <c r="Z129" s="498"/>
      <c r="AA129" s="498"/>
      <c r="AB129" s="498"/>
      <c r="AC129" s="498"/>
      <c r="AD129" s="498"/>
      <c r="AE129" s="499"/>
      <c r="AF129" s="346">
        <f>IFERROR(AG103/AF116,"")</f>
        <v>0.2919351421000973</v>
      </c>
      <c r="AG129" s="498"/>
      <c r="AH129" s="498"/>
      <c r="AI129" s="498"/>
      <c r="AJ129" s="498"/>
      <c r="AK129" s="498"/>
      <c r="AL129" s="498"/>
      <c r="AM129" s="498"/>
      <c r="AN129" s="498"/>
      <c r="AO129" s="499"/>
      <c r="AP129" s="346">
        <f>IFERROR(AQ103/AP116,"")</f>
        <v>0.22706754173020793</v>
      </c>
      <c r="AQ129" s="498"/>
      <c r="AR129" s="498"/>
      <c r="AS129" s="498"/>
      <c r="AT129" s="498"/>
      <c r="AU129" s="498"/>
      <c r="AV129" s="498"/>
      <c r="AW129" s="498"/>
      <c r="AX129" s="498"/>
      <c r="AY129" s="499"/>
      <c r="AZ129" s="346">
        <f>IFERROR(BA103/AZ116,"")</f>
        <v>0.22124612416444242</v>
      </c>
      <c r="BA129" s="521"/>
      <c r="BB129" s="521"/>
      <c r="BC129" s="521"/>
      <c r="BD129" s="521"/>
      <c r="BE129" s="521"/>
      <c r="BF129" s="521"/>
      <c r="BG129" s="521"/>
      <c r="BH129" s="521"/>
      <c r="BI129" s="522"/>
      <c r="BJ129" s="408">
        <f>IFERROR(BK103/BJ116,"")</f>
        <v>0.1841807968231006</v>
      </c>
      <c r="BK129" s="536"/>
      <c r="BL129" s="537"/>
      <c r="BM129" s="537"/>
      <c r="BN129" s="537"/>
      <c r="BO129" s="537"/>
      <c r="BP129" s="537"/>
      <c r="BQ129" s="537"/>
      <c r="BR129" s="537"/>
      <c r="BS129" s="538"/>
      <c r="BT129" s="354">
        <f>IFERROR(BU103/BT116,"")</f>
        <v>0.22860094751512131</v>
      </c>
      <c r="BU129" s="537"/>
      <c r="BV129" s="537"/>
      <c r="BW129" s="537"/>
      <c r="BX129" s="537"/>
      <c r="BY129" s="537"/>
      <c r="BZ129" s="537"/>
      <c r="CA129" s="537"/>
      <c r="CB129" s="537"/>
      <c r="CC129" s="538"/>
    </row>
    <row r="130" spans="1:81" s="104" customFormat="1" ht="12.75">
      <c r="B130" s="193"/>
      <c r="C130" s="194"/>
      <c r="D130" s="194"/>
      <c r="E130" s="194"/>
      <c r="F130" s="194"/>
      <c r="G130" s="194"/>
      <c r="H130" s="194"/>
      <c r="I130" s="194"/>
      <c r="J130" s="194"/>
      <c r="K130" s="194"/>
      <c r="M130" s="194"/>
      <c r="N130" s="194"/>
      <c r="O130" s="194"/>
      <c r="P130" s="194"/>
      <c r="Q130" s="194"/>
      <c r="R130" s="194"/>
      <c r="S130" s="194"/>
      <c r="T130" s="194"/>
      <c r="U130" s="194"/>
      <c r="W130" s="194"/>
      <c r="X130" s="194"/>
      <c r="Y130" s="194"/>
      <c r="Z130" s="194"/>
      <c r="AA130" s="194"/>
      <c r="AB130" s="194"/>
      <c r="AC130" s="194"/>
      <c r="AD130" s="194"/>
      <c r="AE130" s="194"/>
      <c r="AG130" s="194"/>
      <c r="AH130" s="194"/>
      <c r="AI130" s="194"/>
      <c r="AJ130" s="194"/>
      <c r="AK130" s="194"/>
      <c r="AL130" s="194"/>
      <c r="AM130" s="194"/>
      <c r="AN130" s="194"/>
      <c r="AO130" s="194"/>
      <c r="AQ130" s="194"/>
      <c r="AR130" s="194"/>
      <c r="AS130" s="194"/>
      <c r="AT130" s="194"/>
      <c r="AU130" s="194"/>
      <c r="AV130" s="194"/>
      <c r="AW130" s="194"/>
      <c r="AX130" s="194"/>
      <c r="AY130" s="194"/>
      <c r="BA130" s="194"/>
      <c r="BB130" s="194"/>
      <c r="BC130" s="194"/>
      <c r="BD130" s="194"/>
      <c r="BE130" s="194"/>
      <c r="BF130" s="194"/>
      <c r="BG130" s="194"/>
      <c r="BH130" s="194"/>
      <c r="BI130" s="194"/>
      <c r="BK130" s="194"/>
      <c r="BL130" s="194"/>
      <c r="BM130" s="194"/>
      <c r="BN130" s="194"/>
      <c r="BO130" s="194"/>
      <c r="BP130" s="194"/>
      <c r="BQ130" s="194"/>
      <c r="BR130" s="194"/>
      <c r="BS130" s="194"/>
      <c r="BU130" s="194"/>
      <c r="BV130" s="194"/>
      <c r="BW130" s="194"/>
      <c r="BX130" s="194"/>
      <c r="BY130" s="194"/>
      <c r="BZ130" s="194"/>
      <c r="CA130" s="194"/>
      <c r="CB130" s="194"/>
      <c r="CC130" s="194"/>
    </row>
    <row r="131" spans="1:81" s="104" customFormat="1" ht="12.75">
      <c r="B131" s="193"/>
      <c r="C131" s="194"/>
      <c r="D131" s="194"/>
      <c r="E131" s="194"/>
      <c r="F131" s="194"/>
      <c r="G131" s="194"/>
      <c r="H131" s="194"/>
      <c r="I131" s="194"/>
      <c r="J131" s="194"/>
      <c r="K131" s="194"/>
      <c r="M131" s="194"/>
      <c r="N131" s="194"/>
      <c r="O131" s="194"/>
      <c r="P131" s="194"/>
      <c r="Q131" s="194"/>
      <c r="R131" s="194"/>
      <c r="S131" s="194"/>
      <c r="T131" s="194"/>
      <c r="U131" s="194"/>
      <c r="W131" s="194"/>
      <c r="X131" s="194"/>
      <c r="Y131" s="194"/>
      <c r="Z131" s="194"/>
      <c r="AA131" s="194"/>
      <c r="AB131" s="194"/>
      <c r="AC131" s="194"/>
      <c r="AD131" s="194"/>
      <c r="AE131" s="194"/>
      <c r="AG131" s="194"/>
      <c r="AH131" s="194"/>
      <c r="AI131" s="194"/>
      <c r="AJ131" s="194"/>
      <c r="AK131" s="194"/>
      <c r="AL131" s="194"/>
      <c r="AM131" s="194"/>
      <c r="AN131" s="194"/>
      <c r="AO131" s="194"/>
      <c r="AQ131" s="194"/>
      <c r="AR131" s="194"/>
      <c r="AS131" s="194"/>
      <c r="AT131" s="194"/>
      <c r="AU131" s="194"/>
      <c r="AV131" s="194"/>
      <c r="AW131" s="194"/>
      <c r="AX131" s="194"/>
      <c r="AY131" s="194"/>
      <c r="BA131" s="194"/>
      <c r="BB131" s="194"/>
      <c r="BC131" s="194"/>
      <c r="BD131" s="194"/>
      <c r="BE131" s="194"/>
      <c r="BF131" s="194"/>
      <c r="BG131" s="194"/>
      <c r="BH131" s="194"/>
      <c r="BI131" s="194"/>
      <c r="BK131" s="194"/>
      <c r="BL131" s="194"/>
      <c r="BM131" s="194"/>
      <c r="BN131" s="194"/>
      <c r="BO131" s="194"/>
      <c r="BP131" s="194"/>
      <c r="BQ131" s="194"/>
      <c r="BR131" s="194"/>
      <c r="BS131" s="194"/>
      <c r="BU131" s="194"/>
      <c r="BV131" s="194"/>
      <c r="BW131" s="194"/>
      <c r="BX131" s="194"/>
      <c r="BY131" s="194"/>
      <c r="BZ131" s="194"/>
      <c r="CA131" s="194"/>
      <c r="CB131" s="194"/>
      <c r="CC131" s="194"/>
    </row>
    <row r="132" spans="1:81" s="104" customFormat="1" ht="12.75">
      <c r="B132" s="193"/>
      <c r="C132" s="194"/>
      <c r="D132" s="194"/>
      <c r="E132" s="194"/>
      <c r="F132" s="194"/>
      <c r="G132" s="194"/>
      <c r="H132" s="194"/>
      <c r="I132" s="194"/>
      <c r="J132" s="194"/>
      <c r="K132" s="194"/>
      <c r="M132" s="194"/>
      <c r="N132" s="194"/>
      <c r="O132" s="194"/>
      <c r="P132" s="194"/>
      <c r="Q132" s="194"/>
      <c r="R132" s="194"/>
      <c r="S132" s="194"/>
      <c r="T132" s="194"/>
      <c r="U132" s="194"/>
      <c r="W132" s="194"/>
      <c r="X132" s="194"/>
      <c r="Y132" s="194"/>
      <c r="Z132" s="194"/>
      <c r="AA132" s="194"/>
      <c r="AB132" s="194"/>
      <c r="AC132" s="194"/>
      <c r="AD132" s="194"/>
      <c r="AE132" s="194"/>
      <c r="AG132" s="194"/>
      <c r="AH132" s="194"/>
      <c r="AI132" s="194"/>
      <c r="AJ132" s="194"/>
      <c r="AK132" s="194"/>
      <c r="AL132" s="194"/>
      <c r="AM132" s="194"/>
      <c r="AN132" s="194"/>
      <c r="AO132" s="194"/>
      <c r="AQ132" s="194"/>
      <c r="AR132" s="194"/>
      <c r="AS132" s="194"/>
      <c r="AT132" s="194"/>
      <c r="AU132" s="194"/>
      <c r="AV132" s="194"/>
      <c r="AW132" s="194"/>
      <c r="AX132" s="194"/>
      <c r="AY132" s="194"/>
      <c r="BA132" s="194"/>
      <c r="BB132" s="194"/>
      <c r="BC132" s="194"/>
      <c r="BD132" s="194"/>
      <c r="BE132" s="194"/>
      <c r="BF132" s="194"/>
      <c r="BG132" s="194"/>
      <c r="BH132" s="194"/>
      <c r="BI132" s="194"/>
      <c r="BK132" s="194"/>
      <c r="BL132" s="194"/>
      <c r="BM132" s="194"/>
      <c r="BN132" s="194"/>
      <c r="BO132" s="194"/>
      <c r="BP132" s="194"/>
      <c r="BQ132" s="194"/>
      <c r="BR132" s="194"/>
      <c r="BS132" s="194"/>
      <c r="BU132" s="194"/>
      <c r="BV132" s="194"/>
      <c r="BW132" s="194"/>
      <c r="BX132" s="194"/>
      <c r="BY132" s="194"/>
      <c r="BZ132" s="194"/>
      <c r="CA132" s="194"/>
      <c r="CB132" s="194"/>
      <c r="CC132" s="194"/>
    </row>
    <row r="133" spans="1:81" s="104" customFormat="1" ht="12.75">
      <c r="B133" s="193"/>
      <c r="C133" s="194"/>
      <c r="D133" s="194"/>
      <c r="E133" s="194"/>
      <c r="F133" s="194"/>
      <c r="G133" s="194"/>
      <c r="H133" s="194"/>
      <c r="I133" s="194"/>
      <c r="J133" s="194"/>
      <c r="K133" s="194"/>
      <c r="M133" s="194"/>
      <c r="N133" s="194"/>
      <c r="O133" s="194"/>
      <c r="P133" s="194"/>
      <c r="Q133" s="194"/>
      <c r="R133" s="194"/>
      <c r="S133" s="194"/>
      <c r="T133" s="194"/>
      <c r="U133" s="194"/>
      <c r="W133" s="194"/>
      <c r="X133" s="194"/>
      <c r="Y133" s="194"/>
      <c r="Z133" s="194"/>
      <c r="AA133" s="194"/>
      <c r="AB133" s="194"/>
      <c r="AC133" s="194"/>
      <c r="AD133" s="194"/>
      <c r="AE133" s="194"/>
      <c r="AG133" s="194"/>
      <c r="AH133" s="194"/>
      <c r="AI133" s="194"/>
      <c r="AJ133" s="194"/>
      <c r="AK133" s="194"/>
      <c r="AL133" s="194"/>
      <c r="AM133" s="194"/>
      <c r="AN133" s="194"/>
      <c r="AO133" s="194"/>
      <c r="AQ133" s="194"/>
      <c r="AR133" s="194"/>
      <c r="AS133" s="194"/>
      <c r="AT133" s="194"/>
      <c r="AU133" s="194"/>
      <c r="AV133" s="194"/>
      <c r="AW133" s="194"/>
      <c r="AX133" s="194"/>
      <c r="AY133" s="194"/>
      <c r="BA133" s="194"/>
      <c r="BB133" s="194"/>
      <c r="BC133" s="194"/>
      <c r="BD133" s="194"/>
      <c r="BE133" s="194"/>
      <c r="BF133" s="194"/>
      <c r="BG133" s="194"/>
      <c r="BH133" s="194"/>
      <c r="BI133" s="194"/>
      <c r="BK133" s="194"/>
      <c r="BL133" s="194"/>
      <c r="BM133" s="194"/>
      <c r="BN133" s="194"/>
      <c r="BO133" s="194"/>
      <c r="BP133" s="194"/>
      <c r="BQ133" s="194"/>
      <c r="BR133" s="194"/>
      <c r="BS133" s="194"/>
      <c r="BU133" s="194"/>
      <c r="BV133" s="194"/>
      <c r="BW133" s="194"/>
      <c r="BX133" s="194"/>
      <c r="BY133" s="194"/>
      <c r="BZ133" s="194"/>
      <c r="CA133" s="194"/>
      <c r="CB133" s="194"/>
      <c r="CC133" s="194"/>
    </row>
    <row r="134" spans="1:81" s="104" customFormat="1" ht="12.75">
      <c r="B134" s="193"/>
      <c r="C134" s="194"/>
      <c r="D134" s="194"/>
      <c r="E134" s="194"/>
      <c r="F134" s="194"/>
      <c r="G134" s="194"/>
      <c r="H134" s="194"/>
      <c r="I134" s="194"/>
      <c r="J134" s="194"/>
      <c r="K134" s="194"/>
      <c r="M134" s="194"/>
      <c r="N134" s="194"/>
      <c r="O134" s="194"/>
      <c r="P134" s="194"/>
      <c r="Q134" s="194"/>
      <c r="R134" s="194"/>
      <c r="S134" s="194"/>
      <c r="T134" s="194"/>
      <c r="U134" s="194"/>
      <c r="W134" s="194"/>
      <c r="X134" s="194"/>
      <c r="Y134" s="194"/>
      <c r="Z134" s="194"/>
      <c r="AA134" s="194"/>
      <c r="AB134" s="194"/>
      <c r="AC134" s="194"/>
      <c r="AD134" s="194"/>
      <c r="AE134" s="194"/>
      <c r="AG134" s="194"/>
      <c r="AH134" s="194"/>
      <c r="AI134" s="194"/>
      <c r="AJ134" s="194"/>
      <c r="AK134" s="194"/>
      <c r="AL134" s="194"/>
      <c r="AM134" s="194"/>
      <c r="AN134" s="194"/>
      <c r="AO134" s="194"/>
      <c r="AQ134" s="194"/>
      <c r="AR134" s="194"/>
      <c r="AS134" s="194"/>
      <c r="AT134" s="194"/>
      <c r="AU134" s="194"/>
      <c r="AV134" s="194"/>
      <c r="AW134" s="194"/>
      <c r="AX134" s="194"/>
      <c r="AY134" s="194"/>
      <c r="BA134" s="194"/>
      <c r="BB134" s="194"/>
      <c r="BC134" s="194"/>
      <c r="BD134" s="194"/>
      <c r="BE134" s="194"/>
      <c r="BF134" s="194"/>
      <c r="BG134" s="194"/>
      <c r="BH134" s="194"/>
      <c r="BI134" s="194"/>
      <c r="BK134" s="194"/>
      <c r="BL134" s="194"/>
      <c r="BM134" s="194"/>
      <c r="BN134" s="194"/>
      <c r="BO134" s="194"/>
      <c r="BP134" s="194"/>
      <c r="BQ134" s="194"/>
      <c r="BR134" s="194"/>
      <c r="BS134" s="194"/>
      <c r="BU134" s="194"/>
      <c r="BV134" s="194"/>
      <c r="BW134" s="194"/>
      <c r="BX134" s="194"/>
      <c r="BY134" s="194"/>
      <c r="BZ134" s="194"/>
      <c r="CA134" s="194"/>
      <c r="CB134" s="194"/>
      <c r="CC134" s="194"/>
    </row>
    <row r="135" spans="1:81" s="104" customFormat="1" ht="12.75">
      <c r="B135" s="193"/>
      <c r="C135" s="194"/>
      <c r="D135" s="194"/>
      <c r="E135" s="194"/>
      <c r="F135" s="194"/>
      <c r="G135" s="194"/>
      <c r="H135" s="194"/>
      <c r="I135" s="194"/>
      <c r="J135" s="194"/>
      <c r="K135" s="194"/>
      <c r="M135" s="194"/>
      <c r="N135" s="194"/>
      <c r="O135" s="194"/>
      <c r="P135" s="194"/>
      <c r="Q135" s="194"/>
      <c r="R135" s="194"/>
      <c r="S135" s="194"/>
      <c r="T135" s="194"/>
      <c r="U135" s="194"/>
      <c r="W135" s="194"/>
      <c r="X135" s="194"/>
      <c r="Y135" s="194"/>
      <c r="Z135" s="194"/>
      <c r="AA135" s="194"/>
      <c r="AB135" s="194"/>
      <c r="AC135" s="194"/>
      <c r="AD135" s="194"/>
      <c r="AE135" s="194"/>
      <c r="AG135" s="194"/>
      <c r="AH135" s="194"/>
      <c r="AI135" s="194"/>
      <c r="AJ135" s="194"/>
      <c r="AK135" s="194"/>
      <c r="AL135" s="194"/>
      <c r="AM135" s="194"/>
      <c r="AN135" s="194"/>
      <c r="AO135" s="194"/>
      <c r="AQ135" s="194"/>
      <c r="AR135" s="194"/>
      <c r="AS135" s="194"/>
      <c r="AT135" s="194"/>
      <c r="AU135" s="194"/>
      <c r="AV135" s="194"/>
      <c r="AW135" s="194"/>
      <c r="AX135" s="194"/>
      <c r="AY135" s="194"/>
      <c r="BA135" s="194"/>
      <c r="BB135" s="194"/>
      <c r="BC135" s="194"/>
      <c r="BD135" s="194"/>
      <c r="BE135" s="194"/>
      <c r="BF135" s="194"/>
      <c r="BG135" s="194"/>
      <c r="BH135" s="194"/>
      <c r="BI135" s="194"/>
      <c r="BK135" s="194"/>
      <c r="BL135" s="194"/>
      <c r="BM135" s="194"/>
      <c r="BN135" s="194"/>
      <c r="BO135" s="194"/>
      <c r="BP135" s="194"/>
      <c r="BQ135" s="194"/>
      <c r="BR135" s="194"/>
      <c r="BS135" s="194"/>
      <c r="BU135" s="194"/>
      <c r="BV135" s="194"/>
      <c r="BW135" s="194"/>
      <c r="BX135" s="194"/>
      <c r="BY135" s="194"/>
      <c r="BZ135" s="194"/>
      <c r="CA135" s="194"/>
      <c r="CB135" s="194"/>
      <c r="CC135" s="194"/>
    </row>
    <row r="136" spans="1:81" s="104" customFormat="1" ht="12.75">
      <c r="B136" s="193"/>
      <c r="C136" s="194"/>
      <c r="D136" s="194"/>
      <c r="E136" s="194"/>
      <c r="F136" s="194"/>
      <c r="G136" s="194"/>
      <c r="H136" s="194"/>
      <c r="I136" s="194"/>
      <c r="J136" s="194"/>
      <c r="K136" s="194"/>
      <c r="M136" s="194"/>
      <c r="N136" s="194"/>
      <c r="O136" s="194"/>
      <c r="P136" s="194"/>
      <c r="Q136" s="194"/>
      <c r="R136" s="194"/>
      <c r="S136" s="194"/>
      <c r="T136" s="194"/>
      <c r="U136" s="194"/>
      <c r="W136" s="194"/>
      <c r="X136" s="194"/>
      <c r="Y136" s="194"/>
      <c r="Z136" s="194"/>
      <c r="AA136" s="194"/>
      <c r="AB136" s="194"/>
      <c r="AC136" s="194"/>
      <c r="AD136" s="194"/>
      <c r="AE136" s="194"/>
      <c r="AG136" s="194"/>
      <c r="AH136" s="194"/>
      <c r="AI136" s="194"/>
      <c r="AJ136" s="194"/>
      <c r="AK136" s="194"/>
      <c r="AL136" s="194"/>
      <c r="AM136" s="194"/>
      <c r="AN136" s="194"/>
      <c r="AO136" s="194"/>
      <c r="AQ136" s="194"/>
      <c r="AR136" s="194"/>
      <c r="AS136" s="194"/>
      <c r="AT136" s="194"/>
      <c r="AU136" s="194"/>
      <c r="AV136" s="194"/>
      <c r="AW136" s="194"/>
      <c r="AX136" s="194"/>
      <c r="AY136" s="194"/>
      <c r="BA136" s="194"/>
      <c r="BB136" s="194"/>
      <c r="BC136" s="194"/>
      <c r="BD136" s="194"/>
      <c r="BE136" s="194"/>
      <c r="BF136" s="194"/>
      <c r="BG136" s="194"/>
      <c r="BH136" s="194"/>
      <c r="BI136" s="194"/>
      <c r="BK136" s="194"/>
      <c r="BL136" s="194"/>
      <c r="BM136" s="194"/>
      <c r="BN136" s="194"/>
      <c r="BO136" s="194"/>
      <c r="BP136" s="194"/>
      <c r="BQ136" s="194"/>
      <c r="BR136" s="194"/>
      <c r="BS136" s="194"/>
      <c r="BU136" s="194"/>
      <c r="BV136" s="194"/>
      <c r="BW136" s="194"/>
      <c r="BX136" s="194"/>
      <c r="BY136" s="194"/>
      <c r="BZ136" s="194"/>
      <c r="CA136" s="194"/>
      <c r="CB136" s="194"/>
      <c r="CC136" s="194"/>
    </row>
    <row r="137" spans="1:81" s="104" customFormat="1" ht="12.75">
      <c r="B137" s="193"/>
      <c r="C137" s="194"/>
      <c r="D137" s="194"/>
      <c r="E137" s="194"/>
      <c r="F137" s="194"/>
      <c r="G137" s="194"/>
      <c r="H137" s="194"/>
      <c r="I137" s="194"/>
      <c r="J137" s="194"/>
      <c r="K137" s="194"/>
      <c r="M137" s="194"/>
      <c r="N137" s="194"/>
      <c r="O137" s="194"/>
      <c r="P137" s="194"/>
      <c r="Q137" s="194"/>
      <c r="R137" s="194"/>
      <c r="S137" s="194"/>
      <c r="T137" s="194"/>
      <c r="U137" s="194"/>
      <c r="W137" s="194"/>
      <c r="X137" s="194"/>
      <c r="Y137" s="194"/>
      <c r="Z137" s="194"/>
      <c r="AA137" s="194"/>
      <c r="AB137" s="194"/>
      <c r="AC137" s="194"/>
      <c r="AD137" s="194"/>
      <c r="AE137" s="194"/>
      <c r="AG137" s="194"/>
      <c r="AH137" s="194"/>
      <c r="AI137" s="194"/>
      <c r="AJ137" s="194"/>
      <c r="AK137" s="194"/>
      <c r="AL137" s="194"/>
      <c r="AM137" s="194"/>
      <c r="AN137" s="194"/>
      <c r="AO137" s="194"/>
      <c r="AQ137" s="194"/>
      <c r="AR137" s="194"/>
      <c r="AS137" s="194"/>
      <c r="AT137" s="194"/>
      <c r="AU137" s="194"/>
      <c r="AV137" s="194"/>
      <c r="AW137" s="194"/>
      <c r="AX137" s="194"/>
      <c r="AY137" s="194"/>
      <c r="BA137" s="194"/>
      <c r="BB137" s="194"/>
      <c r="BC137" s="194"/>
      <c r="BD137" s="194"/>
      <c r="BE137" s="194"/>
      <c r="BF137" s="194"/>
      <c r="BG137" s="194"/>
      <c r="BH137" s="194"/>
      <c r="BI137" s="194"/>
      <c r="BK137" s="194"/>
      <c r="BL137" s="194"/>
      <c r="BM137" s="194"/>
      <c r="BN137" s="194"/>
      <c r="BO137" s="194"/>
      <c r="BP137" s="194"/>
      <c r="BQ137" s="194"/>
      <c r="BR137" s="194"/>
      <c r="BS137" s="194"/>
      <c r="BU137" s="194"/>
      <c r="BV137" s="194"/>
      <c r="BW137" s="194"/>
      <c r="BX137" s="194"/>
      <c r="BY137" s="194"/>
      <c r="BZ137" s="194"/>
      <c r="CA137" s="194"/>
      <c r="CB137" s="194"/>
      <c r="CC137" s="194"/>
    </row>
    <row r="138" spans="1:81" s="104" customFormat="1" ht="12.75">
      <c r="B138" s="193"/>
      <c r="C138" s="194"/>
      <c r="D138" s="194"/>
      <c r="E138" s="194"/>
      <c r="F138" s="194"/>
      <c r="G138" s="194"/>
      <c r="H138" s="194"/>
      <c r="I138" s="194"/>
      <c r="J138" s="194"/>
      <c r="K138" s="194"/>
      <c r="M138" s="194"/>
      <c r="N138" s="194"/>
      <c r="O138" s="194"/>
      <c r="P138" s="194"/>
      <c r="Q138" s="194"/>
      <c r="R138" s="194"/>
      <c r="S138" s="194"/>
      <c r="T138" s="194"/>
      <c r="U138" s="194"/>
      <c r="W138" s="194"/>
      <c r="X138" s="194"/>
      <c r="Y138" s="194"/>
      <c r="Z138" s="194"/>
      <c r="AA138" s="194"/>
      <c r="AB138" s="194"/>
      <c r="AC138" s="194"/>
      <c r="AD138" s="194"/>
      <c r="AE138" s="194"/>
      <c r="AG138" s="194"/>
      <c r="AH138" s="194"/>
      <c r="AI138" s="194"/>
      <c r="AJ138" s="194"/>
      <c r="AK138" s="194"/>
      <c r="AL138" s="194"/>
      <c r="AM138" s="194"/>
      <c r="AN138" s="194"/>
      <c r="AO138" s="194"/>
      <c r="AQ138" s="194"/>
      <c r="AR138" s="194"/>
      <c r="AS138" s="194"/>
      <c r="AT138" s="194"/>
      <c r="AU138" s="194"/>
      <c r="AV138" s="194"/>
      <c r="AW138" s="194"/>
      <c r="AX138" s="194"/>
      <c r="AY138" s="194"/>
      <c r="BA138" s="194"/>
      <c r="BB138" s="194"/>
      <c r="BC138" s="194"/>
      <c r="BD138" s="194"/>
      <c r="BE138" s="194"/>
      <c r="BF138" s="194"/>
      <c r="BG138" s="194"/>
      <c r="BH138" s="194"/>
      <c r="BI138" s="194"/>
      <c r="BK138" s="194"/>
      <c r="BL138" s="194"/>
      <c r="BM138" s="194"/>
      <c r="BN138" s="194"/>
      <c r="BO138" s="194"/>
      <c r="BP138" s="194"/>
      <c r="BQ138" s="194"/>
      <c r="BR138" s="194"/>
      <c r="BS138" s="194"/>
      <c r="BU138" s="194"/>
      <c r="BV138" s="194"/>
      <c r="BW138" s="194"/>
      <c r="BX138" s="194"/>
      <c r="BY138" s="194"/>
      <c r="BZ138" s="194"/>
      <c r="CA138" s="194"/>
      <c r="CB138" s="194"/>
      <c r="CC138" s="194"/>
    </row>
    <row r="139" spans="1:81" s="104" customFormat="1" ht="12.75">
      <c r="B139" s="193"/>
      <c r="C139" s="194"/>
      <c r="D139" s="194"/>
      <c r="E139" s="194"/>
      <c r="F139" s="194"/>
      <c r="G139" s="194"/>
      <c r="H139" s="194"/>
      <c r="I139" s="194"/>
      <c r="J139" s="194"/>
      <c r="K139" s="194"/>
      <c r="M139" s="194"/>
      <c r="N139" s="194"/>
      <c r="O139" s="194"/>
      <c r="P139" s="194"/>
      <c r="Q139" s="194"/>
      <c r="R139" s="194"/>
      <c r="S139" s="194"/>
      <c r="T139" s="194"/>
      <c r="U139" s="194"/>
      <c r="W139" s="194"/>
      <c r="X139" s="194"/>
      <c r="Y139" s="194"/>
      <c r="Z139" s="194"/>
      <c r="AA139" s="194"/>
      <c r="AB139" s="194"/>
      <c r="AC139" s="194"/>
      <c r="AD139" s="194"/>
      <c r="AE139" s="194"/>
      <c r="AG139" s="194"/>
      <c r="AH139" s="194"/>
      <c r="AI139" s="194"/>
      <c r="AJ139" s="194"/>
      <c r="AK139" s="194"/>
      <c r="AL139" s="194"/>
      <c r="AM139" s="194"/>
      <c r="AN139" s="194"/>
      <c r="AO139" s="194"/>
      <c r="AQ139" s="194"/>
      <c r="AR139" s="194"/>
      <c r="AS139" s="194"/>
      <c r="AT139" s="194"/>
      <c r="AU139" s="194"/>
      <c r="AV139" s="194"/>
      <c r="AW139" s="194"/>
      <c r="AX139" s="194"/>
      <c r="AY139" s="194"/>
      <c r="BA139" s="194"/>
      <c r="BB139" s="194"/>
      <c r="BC139" s="194"/>
      <c r="BD139" s="194"/>
      <c r="BE139" s="194"/>
      <c r="BF139" s="194"/>
      <c r="BG139" s="194"/>
      <c r="BH139" s="194"/>
      <c r="BI139" s="194"/>
      <c r="BK139" s="194"/>
      <c r="BL139" s="194"/>
      <c r="BM139" s="194"/>
      <c r="BN139" s="194"/>
      <c r="BO139" s="194"/>
      <c r="BP139" s="194"/>
      <c r="BQ139" s="194"/>
      <c r="BR139" s="194"/>
      <c r="BS139" s="194"/>
      <c r="BU139" s="194"/>
      <c r="BV139" s="194"/>
      <c r="BW139" s="194"/>
      <c r="BX139" s="194"/>
      <c r="BY139" s="194"/>
      <c r="BZ139" s="194"/>
      <c r="CA139" s="194"/>
      <c r="CB139" s="194"/>
      <c r="CC139" s="194"/>
    </row>
    <row r="140" spans="1:81" s="104" customFormat="1" ht="12.75">
      <c r="B140" s="193"/>
      <c r="C140" s="194"/>
      <c r="D140" s="194"/>
      <c r="E140" s="194"/>
      <c r="F140" s="194"/>
      <c r="G140" s="194"/>
      <c r="H140" s="194"/>
      <c r="I140" s="194"/>
      <c r="J140" s="194"/>
      <c r="K140" s="194"/>
      <c r="M140" s="194"/>
      <c r="N140" s="194"/>
      <c r="O140" s="194"/>
      <c r="P140" s="194"/>
      <c r="Q140" s="194"/>
      <c r="R140" s="194"/>
      <c r="S140" s="194"/>
      <c r="T140" s="194"/>
      <c r="U140" s="194"/>
      <c r="W140" s="194"/>
      <c r="X140" s="194"/>
      <c r="Y140" s="194"/>
      <c r="Z140" s="194"/>
      <c r="AA140" s="194"/>
      <c r="AB140" s="194"/>
      <c r="AC140" s="194"/>
      <c r="AD140" s="194"/>
      <c r="AE140" s="194"/>
      <c r="AG140" s="194"/>
      <c r="AH140" s="194"/>
      <c r="AI140" s="194"/>
      <c r="AJ140" s="194"/>
      <c r="AK140" s="194"/>
      <c r="AL140" s="194"/>
      <c r="AM140" s="194"/>
      <c r="AN140" s="194"/>
      <c r="AO140" s="194"/>
      <c r="AQ140" s="194"/>
      <c r="AR140" s="194"/>
      <c r="AS140" s="194"/>
      <c r="AT140" s="194"/>
      <c r="AU140" s="194"/>
      <c r="AV140" s="194"/>
      <c r="AW140" s="194"/>
      <c r="AX140" s="194"/>
      <c r="AY140" s="194"/>
      <c r="BA140" s="194"/>
      <c r="BB140" s="194"/>
      <c r="BC140" s="194"/>
      <c r="BD140" s="194"/>
      <c r="BE140" s="194"/>
      <c r="BF140" s="194"/>
      <c r="BG140" s="194"/>
      <c r="BH140" s="194"/>
      <c r="BI140" s="194"/>
      <c r="BK140" s="194"/>
      <c r="BL140" s="194"/>
      <c r="BM140" s="194"/>
      <c r="BN140" s="194"/>
      <c r="BO140" s="194"/>
      <c r="BP140" s="194"/>
      <c r="BQ140" s="194"/>
      <c r="BR140" s="194"/>
      <c r="BS140" s="194"/>
      <c r="BU140" s="194"/>
      <c r="BV140" s="194"/>
      <c r="BW140" s="194"/>
      <c r="BX140" s="194"/>
      <c r="BY140" s="194"/>
      <c r="BZ140" s="194"/>
      <c r="CA140" s="194"/>
      <c r="CB140" s="194"/>
      <c r="CC140" s="194"/>
    </row>
    <row r="141" spans="1:81" s="104" customFormat="1" ht="12.75">
      <c r="B141" s="193"/>
      <c r="C141" s="194"/>
      <c r="D141" s="194"/>
      <c r="E141" s="194"/>
      <c r="F141" s="194"/>
      <c r="G141" s="194"/>
      <c r="H141" s="194"/>
      <c r="I141" s="194"/>
      <c r="J141" s="194"/>
      <c r="K141" s="194"/>
      <c r="M141" s="194"/>
      <c r="N141" s="194"/>
      <c r="O141" s="194"/>
      <c r="P141" s="194"/>
      <c r="Q141" s="194"/>
      <c r="R141" s="194"/>
      <c r="S141" s="194"/>
      <c r="T141" s="194"/>
      <c r="U141" s="194"/>
      <c r="W141" s="194"/>
      <c r="X141" s="194"/>
      <c r="Y141" s="194"/>
      <c r="Z141" s="194"/>
      <c r="AA141" s="194"/>
      <c r="AB141" s="194"/>
      <c r="AC141" s="194"/>
      <c r="AD141" s="194"/>
      <c r="AE141" s="194"/>
      <c r="AG141" s="194"/>
      <c r="AH141" s="194"/>
      <c r="AI141" s="194"/>
      <c r="AJ141" s="194"/>
      <c r="AK141" s="194"/>
      <c r="AL141" s="194"/>
      <c r="AM141" s="194"/>
      <c r="AN141" s="194"/>
      <c r="AO141" s="194"/>
      <c r="AQ141" s="194"/>
      <c r="AR141" s="194"/>
      <c r="AS141" s="194"/>
      <c r="AT141" s="194"/>
      <c r="AU141" s="194"/>
      <c r="AV141" s="194"/>
      <c r="AW141" s="194"/>
      <c r="AX141" s="194"/>
      <c r="AY141" s="194"/>
      <c r="BA141" s="194"/>
      <c r="BB141" s="194"/>
      <c r="BC141" s="194"/>
      <c r="BD141" s="194"/>
      <c r="BE141" s="194"/>
      <c r="BF141" s="194"/>
      <c r="BG141" s="194"/>
      <c r="BH141" s="194"/>
      <c r="BI141" s="194"/>
      <c r="BK141" s="194"/>
      <c r="BL141" s="194"/>
      <c r="BM141" s="194"/>
      <c r="BN141" s="194"/>
      <c r="BO141" s="194"/>
      <c r="BP141" s="194"/>
      <c r="BQ141" s="194"/>
      <c r="BR141" s="194"/>
      <c r="BS141" s="194"/>
      <c r="BU141" s="194"/>
      <c r="BV141" s="194"/>
      <c r="BW141" s="194"/>
      <c r="BX141" s="194"/>
      <c r="BY141" s="194"/>
      <c r="BZ141" s="194"/>
      <c r="CA141" s="194"/>
      <c r="CB141" s="194"/>
      <c r="CC141" s="194"/>
    </row>
    <row r="142" spans="1:81" s="104" customFormat="1" ht="12.75">
      <c r="B142" s="193"/>
      <c r="C142" s="194"/>
      <c r="D142" s="194"/>
      <c r="E142" s="194"/>
      <c r="F142" s="194"/>
      <c r="G142" s="194"/>
      <c r="H142" s="194"/>
      <c r="I142" s="194"/>
      <c r="J142" s="194"/>
      <c r="K142" s="194"/>
      <c r="M142" s="194"/>
      <c r="N142" s="194"/>
      <c r="O142" s="194"/>
      <c r="P142" s="194"/>
      <c r="Q142" s="194"/>
      <c r="R142" s="194"/>
      <c r="S142" s="194"/>
      <c r="T142" s="194"/>
      <c r="U142" s="194"/>
      <c r="W142" s="194"/>
      <c r="X142" s="194"/>
      <c r="Y142" s="194"/>
      <c r="Z142" s="194"/>
      <c r="AA142" s="194"/>
      <c r="AB142" s="194"/>
      <c r="AC142" s="194"/>
      <c r="AD142" s="194"/>
      <c r="AE142" s="194"/>
      <c r="AG142" s="194"/>
      <c r="AH142" s="194"/>
      <c r="AI142" s="194"/>
      <c r="AJ142" s="194"/>
      <c r="AK142" s="194"/>
      <c r="AL142" s="194"/>
      <c r="AM142" s="194"/>
      <c r="AN142" s="194"/>
      <c r="AO142" s="194"/>
      <c r="AQ142" s="194"/>
      <c r="AR142" s="194"/>
      <c r="AS142" s="194"/>
      <c r="AT142" s="194"/>
      <c r="AU142" s="194"/>
      <c r="AV142" s="194"/>
      <c r="AW142" s="194"/>
      <c r="AX142" s="194"/>
      <c r="AY142" s="194"/>
      <c r="BA142" s="194"/>
      <c r="BB142" s="194"/>
      <c r="BC142" s="194"/>
      <c r="BD142" s="194"/>
      <c r="BE142" s="194"/>
      <c r="BF142" s="194"/>
      <c r="BG142" s="194"/>
      <c r="BH142" s="194"/>
      <c r="BI142" s="194"/>
      <c r="BK142" s="194"/>
      <c r="BL142" s="194"/>
      <c r="BM142" s="194"/>
      <c r="BN142" s="194"/>
      <c r="BO142" s="194"/>
      <c r="BP142" s="194"/>
      <c r="BQ142" s="194"/>
      <c r="BR142" s="194"/>
      <c r="BS142" s="194"/>
      <c r="BU142" s="194"/>
      <c r="BV142" s="194"/>
      <c r="BW142" s="194"/>
      <c r="BX142" s="194"/>
      <c r="BY142" s="194"/>
      <c r="BZ142" s="194"/>
      <c r="CA142" s="194"/>
      <c r="CB142" s="194"/>
      <c r="CC142" s="194"/>
    </row>
    <row r="143" spans="1:81" s="104" customFormat="1" ht="12.75">
      <c r="B143" s="193"/>
      <c r="C143" s="194"/>
      <c r="D143" s="194"/>
      <c r="E143" s="194"/>
      <c r="F143" s="194"/>
      <c r="G143" s="194"/>
      <c r="H143" s="194"/>
      <c r="I143" s="194"/>
      <c r="J143" s="194"/>
      <c r="K143" s="194"/>
      <c r="M143" s="194"/>
      <c r="N143" s="194"/>
      <c r="O143" s="194"/>
      <c r="P143" s="194"/>
      <c r="Q143" s="194"/>
      <c r="R143" s="194"/>
      <c r="S143" s="194"/>
      <c r="T143" s="194"/>
      <c r="U143" s="194"/>
      <c r="W143" s="194"/>
      <c r="X143" s="194"/>
      <c r="Y143" s="194"/>
      <c r="Z143" s="194"/>
      <c r="AA143" s="194"/>
      <c r="AB143" s="194"/>
      <c r="AC143" s="194"/>
      <c r="AD143" s="194"/>
      <c r="AE143" s="194"/>
      <c r="AG143" s="194"/>
      <c r="AH143" s="194"/>
      <c r="AI143" s="194"/>
      <c r="AJ143" s="194"/>
      <c r="AK143" s="194"/>
      <c r="AL143" s="194"/>
      <c r="AM143" s="194"/>
      <c r="AN143" s="194"/>
      <c r="AO143" s="194"/>
      <c r="AQ143" s="194"/>
      <c r="AR143" s="194"/>
      <c r="AS143" s="194"/>
      <c r="AT143" s="194"/>
      <c r="AU143" s="194"/>
      <c r="AV143" s="194"/>
      <c r="AW143" s="194"/>
      <c r="AX143" s="194"/>
      <c r="AY143" s="194"/>
      <c r="BA143" s="194"/>
      <c r="BB143" s="194"/>
      <c r="BC143" s="194"/>
      <c r="BD143" s="194"/>
      <c r="BE143" s="194"/>
      <c r="BF143" s="194"/>
      <c r="BG143" s="194"/>
      <c r="BH143" s="194"/>
      <c r="BI143" s="194"/>
      <c r="BK143" s="194"/>
      <c r="BL143" s="194"/>
      <c r="BM143" s="194"/>
      <c r="BN143" s="194"/>
      <c r="BO143" s="194"/>
      <c r="BP143" s="194"/>
      <c r="BQ143" s="194"/>
      <c r="BR143" s="194"/>
      <c r="BS143" s="194"/>
      <c r="BU143" s="194"/>
      <c r="BV143" s="194"/>
      <c r="BW143" s="194"/>
      <c r="BX143" s="194"/>
      <c r="BY143" s="194"/>
      <c r="BZ143" s="194"/>
      <c r="CA143" s="194"/>
      <c r="CB143" s="194"/>
      <c r="CC143" s="194"/>
    </row>
    <row r="144" spans="1:81" s="104" customFormat="1" ht="12.75">
      <c r="B144" s="193"/>
      <c r="C144" s="194"/>
      <c r="D144" s="194"/>
      <c r="E144" s="194"/>
      <c r="F144" s="194"/>
      <c r="G144" s="194"/>
      <c r="H144" s="194"/>
      <c r="I144" s="194"/>
      <c r="J144" s="194"/>
      <c r="K144" s="194"/>
      <c r="M144" s="194"/>
      <c r="N144" s="194"/>
      <c r="O144" s="194"/>
      <c r="P144" s="194"/>
      <c r="Q144" s="194"/>
      <c r="R144" s="194"/>
      <c r="S144" s="194"/>
      <c r="T144" s="194"/>
      <c r="U144" s="194"/>
      <c r="W144" s="194"/>
      <c r="X144" s="194"/>
      <c r="Y144" s="194"/>
      <c r="Z144" s="194"/>
      <c r="AA144" s="194"/>
      <c r="AB144" s="194"/>
      <c r="AC144" s="194"/>
      <c r="AD144" s="194"/>
      <c r="AE144" s="194"/>
      <c r="AG144" s="194"/>
      <c r="AH144" s="194"/>
      <c r="AI144" s="194"/>
      <c r="AJ144" s="194"/>
      <c r="AK144" s="194"/>
      <c r="AL144" s="194"/>
      <c r="AM144" s="194"/>
      <c r="AN144" s="194"/>
      <c r="AO144" s="194"/>
      <c r="AQ144" s="194"/>
      <c r="AR144" s="194"/>
      <c r="AS144" s="194"/>
      <c r="AT144" s="194"/>
      <c r="AU144" s="194"/>
      <c r="AV144" s="194"/>
      <c r="AW144" s="194"/>
      <c r="AX144" s="194"/>
      <c r="AY144" s="194"/>
      <c r="BA144" s="194"/>
      <c r="BB144" s="194"/>
      <c r="BC144" s="194"/>
      <c r="BD144" s="194"/>
      <c r="BE144" s="194"/>
      <c r="BF144" s="194"/>
      <c r="BG144" s="194"/>
      <c r="BH144" s="194"/>
      <c r="BI144" s="194"/>
      <c r="BK144" s="194"/>
      <c r="BL144" s="194"/>
      <c r="BM144" s="194"/>
      <c r="BN144" s="194"/>
      <c r="BO144" s="194"/>
      <c r="BP144" s="194"/>
      <c r="BQ144" s="194"/>
      <c r="BR144" s="194"/>
      <c r="BS144" s="194"/>
      <c r="BU144" s="194"/>
      <c r="BV144" s="194"/>
      <c r="BW144" s="194"/>
      <c r="BX144" s="194"/>
      <c r="BY144" s="194"/>
      <c r="BZ144" s="194"/>
      <c r="CA144" s="194"/>
      <c r="CB144" s="194"/>
      <c r="CC144" s="194"/>
    </row>
    <row r="145" spans="2:11">
      <c r="B145" s="193"/>
      <c r="C145" s="194"/>
      <c r="D145" s="194"/>
      <c r="E145" s="194"/>
      <c r="F145" s="194"/>
      <c r="G145" s="194"/>
      <c r="H145" s="194"/>
      <c r="I145" s="194"/>
      <c r="J145" s="194"/>
      <c r="K145" s="194"/>
    </row>
    <row r="146" spans="2:11">
      <c r="B146" s="193"/>
      <c r="C146" s="194"/>
      <c r="D146" s="194"/>
      <c r="E146" s="194"/>
      <c r="F146" s="194"/>
      <c r="G146" s="194"/>
      <c r="H146" s="194"/>
      <c r="I146" s="194"/>
      <c r="J146" s="194"/>
      <c r="K146" s="194"/>
    </row>
    <row r="147" spans="2:11">
      <c r="B147" s="193"/>
      <c r="C147" s="194"/>
      <c r="D147" s="194"/>
      <c r="E147" s="194"/>
      <c r="F147" s="194"/>
      <c r="G147" s="194"/>
      <c r="H147" s="194"/>
      <c r="I147" s="194"/>
      <c r="J147" s="194"/>
      <c r="K147" s="194"/>
    </row>
    <row r="148" spans="2:11">
      <c r="B148" s="193"/>
      <c r="C148" s="194"/>
      <c r="D148" s="194"/>
      <c r="E148" s="194"/>
      <c r="F148" s="194"/>
      <c r="G148" s="194"/>
      <c r="H148" s="194"/>
      <c r="I148" s="194"/>
      <c r="J148" s="194"/>
      <c r="K148" s="194"/>
    </row>
    <row r="149" spans="2:11">
      <c r="B149" s="193"/>
      <c r="C149" s="194"/>
      <c r="D149" s="194"/>
      <c r="E149" s="194"/>
      <c r="F149" s="194"/>
      <c r="G149" s="194"/>
      <c r="H149" s="194"/>
      <c r="I149" s="194"/>
      <c r="J149" s="194"/>
      <c r="K149" s="194"/>
    </row>
    <row r="150" spans="2:11">
      <c r="B150" s="193"/>
      <c r="C150" s="194"/>
      <c r="D150" s="194"/>
      <c r="E150" s="194"/>
      <c r="F150" s="194"/>
      <c r="G150" s="194"/>
      <c r="H150" s="194"/>
      <c r="I150" s="194"/>
      <c r="J150" s="194"/>
      <c r="K150" s="194"/>
    </row>
    <row r="151" spans="2:11">
      <c r="B151" s="193"/>
      <c r="C151" s="194"/>
      <c r="D151" s="194"/>
      <c r="E151" s="194"/>
      <c r="F151" s="194"/>
      <c r="G151" s="194"/>
      <c r="H151" s="194"/>
      <c r="I151" s="194"/>
      <c r="J151" s="194"/>
      <c r="K151" s="194"/>
    </row>
  </sheetData>
  <sheetProtection formatColumns="0" insertRows="0"/>
  <mergeCells count="32">
    <mergeCell ref="O5:S5"/>
    <mergeCell ref="E5:I5"/>
    <mergeCell ref="C110:K129"/>
    <mergeCell ref="C109:K109"/>
    <mergeCell ref="B2:K2"/>
    <mergeCell ref="L2:U2"/>
    <mergeCell ref="M109:U109"/>
    <mergeCell ref="M110:U129"/>
    <mergeCell ref="BW5:CA5"/>
    <mergeCell ref="BK110:BS129"/>
    <mergeCell ref="BK109:BS109"/>
    <mergeCell ref="BU109:CC109"/>
    <mergeCell ref="BT2:CC2"/>
    <mergeCell ref="BU110:CC129"/>
    <mergeCell ref="AP2:AY2"/>
    <mergeCell ref="AZ2:BI2"/>
    <mergeCell ref="BA110:BI129"/>
    <mergeCell ref="BA109:BI109"/>
    <mergeCell ref="BJ2:BS2"/>
    <mergeCell ref="BM5:BQ5"/>
    <mergeCell ref="BC5:BG5"/>
    <mergeCell ref="AS5:AW5"/>
    <mergeCell ref="AQ110:AY129"/>
    <mergeCell ref="AQ109:AY109"/>
    <mergeCell ref="W110:AE129"/>
    <mergeCell ref="W109:AE109"/>
    <mergeCell ref="V2:AE2"/>
    <mergeCell ref="AG109:AO109"/>
    <mergeCell ref="AG110:AO129"/>
    <mergeCell ref="AF2:AO2"/>
    <mergeCell ref="Y5:AC5"/>
    <mergeCell ref="AI5:AM5"/>
  </mergeCells>
  <dataValidations count="2">
    <dataValidation type="whole" operator="greaterThanOrEqual" allowBlank="1" showInputMessage="1" showErrorMessage="1" errorTitle="Data Type Error" error="Value must be a number greater than or equal to 0." sqref="B87:D87 L61:N61 B102:D102 B76:D76 B61:D61 B44:D44 L44:N44 L33:N33 L76:N76 L87:N87 B33:D33 V102:X102 L102:N102 V76:X76 V61:X61 V44:X44 V33:X33 V87:X87 AF102:AH102 AF76:AH76 AF61:AH61 AF44:AH44 AF33:AH33 AF87:AH87 M10:N32 C10:D32 W10:X32 AQ10:AR32 AP102:AR102 AP76:AR76 AP61:AR61 AP44:AR44 AP33:AR33 AP87:AR87 BA10:BB32 AZ102:BB102 AZ76:BB76 AZ61:BB61 AZ44:BB44 AZ33:BB33 AZ87:BB87 M68:N75 BJ102:BL102 BJ76:BL76 BJ61:BL61 BJ44:BL44 BJ33:BL33 BJ87:BL87 BK92:BL101 BT102:BV102 BT76:BV76 BT61:BV61 BT44:BV44 BT33:BV33 BT87:BV87 AG10:AH32 M47:N60 C79:D86 M36:N43 AG92:AH101 BU79:BV86 BK79:BL86 BA92:BB101 AQ92:AR101 M92:N101 C92:D101 W92:X101 BU68:BV75 BK68:BL75 BA79:BB86 AQ79:AR86 M79:N86 W79:X86 AG79:AH86 BU36:BV43 BK36:BL43 BA47:BB60 AQ47:AR60 C47:D60 W47:X60 AG47:AH60 BU10:BV32 BK10:BL32 BA36:BB43 AQ36:AR43 C36:D43 W36:X43 AG36:AH43 BU47:BV60 BK47:BL60 BA68:BB75 AQ68:AR75 C68:D75 W68:X75 AG68:AH75 BU92:BV101" xr:uid="{00000000-0002-0000-0200-000000000000}">
      <formula1>0</formula1>
    </dataValidation>
    <dataValidation type="custom" operator="greaterThanOrEqual" allowBlank="1" showInputMessage="1" showErrorMessage="1" errorTitle="data type error" error="value must be a number" sqref="Y76:AD76 L121 B114 L114 L110:L112 B110:B112 Y87:AD87 Y102:AD102 Y44:AD44 V110:V112 V121 V114 V47 Y61:AD61 V10:V19 V68 AF47 AF68 AF92 AP79:AP81 V92 AF10:AF19 B121 AF79:AF81 BT10:BT32 AI33:AN33 AI76:AN76 AI87:AN87 AI102:AN102 AI44:AN44 AF110:AF112 AF121 AF114 AI61:AN61 AP47 AP68 AP92 L10:L32 AZ79:AZ81 AS33:AX33 AS76:AX76 AS87:AX87 AS102:AX102 AS44:AX44 AP110:AP112 AP121 AP114 AS61:AX61 AZ47 AZ68 AZ92 BC33:BH33 BC76:BH76 BC87:BH87 BC102:BH102 BC44:BH44 AZ110:AZ112 AZ121 AZ114 BC61:BH61 BJ47:BJ60 BJ68:BJ75 BJ92:BJ101 BJ110:BJ112 B10:B32 BJ114 BT47:BT60 BT68:BT75 BT92:BT101 BW79:CC87 BT110:BT112 BJ121 BT114 E68:K76 Y79:AD81 AI79:AN81 Y10:AD19 Y92:AD92 Y68:AD68 Y47:AD47 Y33:AD33 AI92:AN92 AI68:AN68 AI47:AN47 E36:K44 AI10:AN19 AP10:AP19 AS92:AX92 AS68:AX68 AS47:AX47 BC79:BH81 AS79:AX81 AZ10:AZ19 BC92:BH92 BC68:BH68 BC47:BH47 BM68:BS76 BC10:BH19 BM79:BS87 BW10:CC33 O47:U61 O10:U33 E10:K33 BT121 V79:V81 AO92:AO102 BN38:BR38 AS10:AX19 AE79:AE87 AE68:AE76 AY36:AY44 L92:L101 O79:U87 BJ79:BJ86 BT79:BT86 BI79:BI87 AY10:AY33 AE36:AE44 AY47:AY61 B92:B101 L79:L86 BM47:BS61 BI68:BI76 BW68:CC76 L68:L75 AE10:AE33 L47:L60 B79:B86 O68:U76 E79:K87 BJ37:BJ43 BT37:BT43 BI36:BI44 B68:B75 AE47:AE61 E92:K102 AY92:AY102 B47:B60 BJ10:BJ32 BI10:BI33 O36:U44 AE92:AE102 O92:U102 L36:L43 B36:B43 E47:K61 BS36:BS44 BW47:CC61 BI47:BI61 BI92:BI102 AY79:AY87 AY68:AY76 AO79:AO87 AO68:AO76 AO36:AO44 AO10:AO33 AO47:AO61 BM10:BS33 BM92:BS102 BM37:BR37 CC36 BW37:CC44 BM39:BR44 BW92:CC94 BW96:CC102 BW95:BZ95 CB95:CC95" xr:uid="{00000000-0002-0000-0200-000001000000}">
      <formula1>ISNUMBER(B10)</formula1>
    </dataValidation>
  </dataValidations>
  <printOptions gridLines="1"/>
  <pageMargins left="0.3" right="0.3" top="0.75" bottom="0.3" header="0.3" footer="0.25"/>
  <pageSetup paperSize="17" scale="56" fitToHeight="0" orientation="landscape" r:id="rId1"/>
  <headerFooter>
    <oddHeader>&amp;C&amp;"-,Bold"&amp;22Southeast Community College
&amp;A</oddHeader>
  </headerFooter>
  <colBreaks count="1" manualBreakCount="1">
    <brk id="2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Y50"/>
  <sheetViews>
    <sheetView workbookViewId="0">
      <pane xSplit="1" ySplit="3" topLeftCell="B4" activePane="bottomRight" state="frozen"/>
      <selection pane="topRight" activeCell="B1" sqref="B1"/>
      <selection pane="bottomLeft" activeCell="A4" sqref="A4"/>
      <selection pane="bottomRight" activeCell="I4" sqref="I4"/>
    </sheetView>
  </sheetViews>
  <sheetFormatPr defaultColWidth="11.42578125" defaultRowHeight="15"/>
  <cols>
    <col min="1" max="1" width="32.5703125" style="139" customWidth="1"/>
    <col min="2" max="4" width="12.7109375" style="139" customWidth="1"/>
    <col min="5" max="14" width="13.28515625" style="139" customWidth="1"/>
    <col min="15" max="25" width="11.42578125" style="176"/>
    <col min="26" max="16384" width="11.42578125" style="139"/>
  </cols>
  <sheetData>
    <row r="1" spans="1:14">
      <c r="B1" s="141"/>
      <c r="C1" s="141"/>
      <c r="D1" s="141"/>
      <c r="E1" s="141"/>
    </row>
    <row r="2" spans="1:14">
      <c r="A2" s="161" t="s">
        <v>80</v>
      </c>
      <c r="B2" s="143" t="s">
        <v>81</v>
      </c>
      <c r="C2" s="143" t="s">
        <v>82</v>
      </c>
      <c r="D2" s="143" t="s">
        <v>82</v>
      </c>
      <c r="E2" s="143" t="s">
        <v>82</v>
      </c>
      <c r="F2" s="144" t="s">
        <v>82</v>
      </c>
      <c r="G2" s="144" t="s">
        <v>82</v>
      </c>
      <c r="H2" s="144" t="s">
        <v>82</v>
      </c>
      <c r="I2" s="144" t="s">
        <v>82</v>
      </c>
      <c r="J2" s="144" t="s">
        <v>82</v>
      </c>
      <c r="K2" s="144" t="s">
        <v>82</v>
      </c>
      <c r="L2" s="144" t="s">
        <v>82</v>
      </c>
      <c r="M2" s="144" t="s">
        <v>83</v>
      </c>
      <c r="N2" s="144" t="s">
        <v>83</v>
      </c>
    </row>
    <row r="3" spans="1:14">
      <c r="A3" s="145"/>
      <c r="B3" s="146" t="s">
        <v>84</v>
      </c>
      <c r="C3" s="146" t="s">
        <v>70</v>
      </c>
      <c r="D3" s="146" t="s">
        <v>71</v>
      </c>
      <c r="E3" s="147" t="s">
        <v>72</v>
      </c>
      <c r="F3" s="147" t="s">
        <v>69</v>
      </c>
      <c r="G3" s="147" t="s">
        <v>68</v>
      </c>
      <c r="H3" s="147" t="s">
        <v>73</v>
      </c>
      <c r="I3" s="147" t="s">
        <v>74</v>
      </c>
      <c r="J3" s="147" t="s">
        <v>76</v>
      </c>
      <c r="K3" s="147" t="s">
        <v>77</v>
      </c>
      <c r="L3" s="147" t="s">
        <v>78</v>
      </c>
      <c r="M3" s="147" t="s">
        <v>176</v>
      </c>
      <c r="N3" s="147" t="s">
        <v>181</v>
      </c>
    </row>
    <row r="4" spans="1:14">
      <c r="A4" s="148" t="s">
        <v>85</v>
      </c>
      <c r="B4" s="142"/>
      <c r="C4" s="199">
        <v>3527516</v>
      </c>
      <c r="D4" s="149">
        <f>C40-C39</f>
        <v>8891464.6299999952</v>
      </c>
      <c r="E4" s="149">
        <f t="shared" ref="E4:L4" si="0">D40-D39</f>
        <v>9102195.7299999893</v>
      </c>
      <c r="F4" s="149">
        <f t="shared" si="0"/>
        <v>10022143.729999989</v>
      </c>
      <c r="G4" s="149">
        <f t="shared" si="0"/>
        <v>12343748.729999989</v>
      </c>
      <c r="H4" s="149">
        <f t="shared" si="0"/>
        <v>16759389.729999989</v>
      </c>
      <c r="I4" s="149">
        <f t="shared" si="0"/>
        <v>18808167.729999989</v>
      </c>
      <c r="J4" s="149">
        <f t="shared" si="0"/>
        <v>21682457.729999989</v>
      </c>
      <c r="K4" s="149">
        <f t="shared" si="0"/>
        <v>24490403.729999989</v>
      </c>
      <c r="L4" s="149">
        <f t="shared" si="0"/>
        <v>26527720.729999989</v>
      </c>
      <c r="M4" s="149">
        <f t="shared" ref="M4" si="1">L40-L39</f>
        <v>27572855.729999989</v>
      </c>
      <c r="N4" s="149">
        <f t="shared" ref="N4" si="2">M40-M39</f>
        <v>27572855.729999989</v>
      </c>
    </row>
    <row r="5" spans="1:14">
      <c r="A5" s="150"/>
      <c r="B5" s="142"/>
      <c r="C5" s="149"/>
      <c r="D5" s="149"/>
      <c r="E5" s="149"/>
      <c r="F5" s="149"/>
      <c r="G5" s="149"/>
      <c r="H5" s="149"/>
      <c r="I5" s="149"/>
      <c r="J5" s="149"/>
      <c r="K5" s="149"/>
      <c r="L5" s="149"/>
      <c r="M5" s="149"/>
      <c r="N5" s="149"/>
    </row>
    <row r="6" spans="1:14">
      <c r="A6" s="150" t="s">
        <v>86</v>
      </c>
      <c r="B6" s="142"/>
      <c r="C6" s="149"/>
      <c r="D6" s="149"/>
      <c r="E6" s="149"/>
      <c r="F6" s="149"/>
      <c r="G6" s="149"/>
      <c r="H6" s="149"/>
      <c r="I6" s="149"/>
      <c r="J6" s="149"/>
      <c r="K6" s="149"/>
      <c r="L6" s="149"/>
      <c r="M6" s="149"/>
      <c r="N6" s="149"/>
    </row>
    <row r="7" spans="1:14">
      <c r="A7" s="148" t="s">
        <v>9</v>
      </c>
      <c r="B7" s="170"/>
      <c r="C7" s="175">
        <v>22513786.329999998</v>
      </c>
      <c r="D7" s="175">
        <v>22104235</v>
      </c>
      <c r="E7" s="175">
        <v>21358997</v>
      </c>
      <c r="F7" s="175">
        <v>21313746.82</v>
      </c>
      <c r="G7" s="175">
        <v>21892250</v>
      </c>
      <c r="H7" s="175">
        <v>21904469</v>
      </c>
      <c r="I7" s="175">
        <v>19208969</v>
      </c>
      <c r="J7" s="175">
        <v>18524023</v>
      </c>
      <c r="K7" s="175">
        <v>18384497</v>
      </c>
      <c r="L7" s="175">
        <v>18893875</v>
      </c>
      <c r="M7" s="175">
        <f>16252964+2813616</f>
        <v>19066580</v>
      </c>
      <c r="N7" s="175">
        <v>19638577</v>
      </c>
    </row>
    <row r="8" spans="1:14">
      <c r="A8" s="148" t="s">
        <v>87</v>
      </c>
      <c r="B8" s="170"/>
      <c r="C8" s="171">
        <v>-1042302.04</v>
      </c>
      <c r="D8" s="171">
        <v>-1205762</v>
      </c>
      <c r="E8" s="171">
        <v>-1419260</v>
      </c>
      <c r="F8" s="171">
        <v>-1981795.82</v>
      </c>
      <c r="G8" s="171">
        <v>-2425075</v>
      </c>
      <c r="H8" s="171">
        <v>-2489719</v>
      </c>
      <c r="I8" s="171">
        <v>-2863270</v>
      </c>
      <c r="J8" s="171">
        <v>-2823533</v>
      </c>
      <c r="K8" s="171">
        <v>-2668084</v>
      </c>
      <c r="L8" s="171">
        <v>-2611592</v>
      </c>
      <c r="M8" s="171">
        <v>-2813616</v>
      </c>
      <c r="N8" s="175">
        <v>-2898024</v>
      </c>
    </row>
    <row r="9" spans="1:14" ht="15.75" thickBot="1">
      <c r="A9" s="152" t="s">
        <v>88</v>
      </c>
      <c r="B9" s="172"/>
      <c r="C9" s="173"/>
      <c r="D9" s="173"/>
      <c r="E9" s="173"/>
      <c r="F9" s="173"/>
      <c r="G9" s="173"/>
      <c r="H9" s="173"/>
      <c r="I9" s="173"/>
      <c r="J9" s="173"/>
      <c r="K9" s="173"/>
      <c r="L9" s="173"/>
      <c r="M9" s="173"/>
      <c r="N9" s="173"/>
    </row>
    <row r="10" spans="1:14" ht="15.75" thickTop="1">
      <c r="A10" s="148" t="s">
        <v>89</v>
      </c>
      <c r="B10" s="142"/>
      <c r="C10" s="151">
        <f>SUM(C8:C9)</f>
        <v>-1042302.04</v>
      </c>
      <c r="D10" s="151">
        <f>SUM(D8:D9)</f>
        <v>-1205762</v>
      </c>
      <c r="E10" s="151">
        <f t="shared" ref="E10:H10" si="3">SUM(E8:E9)</f>
        <v>-1419260</v>
      </c>
      <c r="F10" s="151">
        <f t="shared" si="3"/>
        <v>-1981795.82</v>
      </c>
      <c r="G10" s="151">
        <f t="shared" si="3"/>
        <v>-2425075</v>
      </c>
      <c r="H10" s="151">
        <f t="shared" si="3"/>
        <v>-2489719</v>
      </c>
      <c r="I10" s="151">
        <f t="shared" ref="I10:J10" si="4">SUM(I8:I9)</f>
        <v>-2863270</v>
      </c>
      <c r="J10" s="151">
        <f t="shared" si="4"/>
        <v>-2823533</v>
      </c>
      <c r="K10" s="151">
        <f t="shared" ref="K10:L10" si="5">SUM(K8:K9)</f>
        <v>-2668084</v>
      </c>
      <c r="L10" s="151">
        <f t="shared" si="5"/>
        <v>-2611592</v>
      </c>
      <c r="M10" s="151">
        <f t="shared" ref="M10:N10" si="6">SUM(M8:M9)</f>
        <v>-2813616</v>
      </c>
      <c r="N10" s="151">
        <f t="shared" si="6"/>
        <v>-2898024</v>
      </c>
    </row>
    <row r="11" spans="1:14" ht="18" customHeight="1">
      <c r="A11" s="153" t="s">
        <v>90</v>
      </c>
      <c r="B11" s="201"/>
      <c r="C11" s="202"/>
      <c r="D11" s="202"/>
      <c r="E11" s="202"/>
      <c r="F11" s="202"/>
      <c r="G11" s="202">
        <v>0</v>
      </c>
      <c r="H11" s="202">
        <v>0</v>
      </c>
      <c r="I11" s="202">
        <v>0</v>
      </c>
      <c r="J11" s="202">
        <v>0</v>
      </c>
      <c r="K11" s="202">
        <v>0</v>
      </c>
      <c r="L11" s="202">
        <v>0</v>
      </c>
      <c r="M11" s="202">
        <v>0</v>
      </c>
      <c r="N11" s="202">
        <v>0</v>
      </c>
    </row>
    <row r="12" spans="1:14">
      <c r="A12" s="148" t="s">
        <v>91</v>
      </c>
      <c r="B12" s="142"/>
      <c r="C12" s="149"/>
      <c r="D12" s="149"/>
      <c r="E12" s="149"/>
      <c r="F12" s="149"/>
      <c r="G12" s="149"/>
      <c r="H12" s="149"/>
      <c r="I12" s="149"/>
      <c r="J12" s="149"/>
      <c r="K12" s="149"/>
      <c r="L12" s="149"/>
      <c r="M12" s="149"/>
      <c r="N12" s="149"/>
    </row>
    <row r="13" spans="1:14" s="176" customFormat="1">
      <c r="A13" s="174" t="s">
        <v>92</v>
      </c>
      <c r="B13" s="170"/>
      <c r="C13" s="175">
        <f>C7+C10+C11</f>
        <v>21471484.289999999</v>
      </c>
      <c r="D13" s="175">
        <f>D7+D10+D11</f>
        <v>20898473</v>
      </c>
      <c r="E13" s="175">
        <f t="shared" ref="E13:H13" si="7">E7+E10+E11</f>
        <v>19939737</v>
      </c>
      <c r="F13" s="175">
        <f t="shared" si="7"/>
        <v>19331951</v>
      </c>
      <c r="G13" s="175">
        <f t="shared" si="7"/>
        <v>19467175</v>
      </c>
      <c r="H13" s="175">
        <f t="shared" si="7"/>
        <v>19414750</v>
      </c>
      <c r="I13" s="175">
        <f t="shared" ref="I13:J13" si="8">I7+I10+I11</f>
        <v>16345699</v>
      </c>
      <c r="J13" s="175">
        <f t="shared" si="8"/>
        <v>15700490</v>
      </c>
      <c r="K13" s="175">
        <f t="shared" ref="K13:L13" si="9">K7+K10+K11</f>
        <v>15716413</v>
      </c>
      <c r="L13" s="175">
        <f t="shared" si="9"/>
        <v>16282283</v>
      </c>
      <c r="M13" s="175">
        <f t="shared" ref="M13:N13" si="10">M7+M10+M11</f>
        <v>16252964</v>
      </c>
      <c r="N13" s="175">
        <f t="shared" si="10"/>
        <v>16740553</v>
      </c>
    </row>
    <row r="14" spans="1:14" s="176" customFormat="1">
      <c r="A14" s="174"/>
      <c r="B14" s="175"/>
      <c r="C14" s="175"/>
      <c r="D14" s="175"/>
      <c r="E14" s="175"/>
      <c r="F14" s="175"/>
      <c r="G14" s="175"/>
      <c r="H14" s="175"/>
      <c r="I14" s="175"/>
      <c r="J14" s="175"/>
      <c r="K14" s="175"/>
      <c r="L14" s="175"/>
      <c r="M14" s="175"/>
      <c r="N14" s="175"/>
    </row>
    <row r="15" spans="1:14">
      <c r="A15" s="150" t="s">
        <v>93</v>
      </c>
      <c r="B15" s="149"/>
      <c r="C15" s="149"/>
      <c r="D15" s="149"/>
      <c r="E15" s="149"/>
      <c r="F15" s="149"/>
      <c r="G15" s="149"/>
      <c r="H15" s="149"/>
      <c r="I15" s="149"/>
      <c r="J15" s="149"/>
      <c r="K15" s="149"/>
      <c r="L15" s="149"/>
      <c r="M15" s="149"/>
      <c r="N15" s="149"/>
    </row>
    <row r="16" spans="1:14">
      <c r="A16" s="174" t="s">
        <v>121</v>
      </c>
      <c r="B16" s="175"/>
      <c r="C16" s="175">
        <v>0</v>
      </c>
      <c r="D16" s="175">
        <v>0</v>
      </c>
      <c r="E16" s="175">
        <v>0</v>
      </c>
      <c r="F16" s="175">
        <v>0</v>
      </c>
      <c r="G16" s="175"/>
      <c r="H16" s="175"/>
      <c r="I16" s="175"/>
      <c r="J16" s="175"/>
      <c r="K16" s="175"/>
      <c r="L16" s="175"/>
      <c r="M16" s="175"/>
      <c r="N16" s="175"/>
    </row>
    <row r="17" spans="1:14">
      <c r="A17" s="174" t="s">
        <v>122</v>
      </c>
      <c r="B17" s="175"/>
      <c r="C17" s="175">
        <v>953611</v>
      </c>
      <c r="D17" s="175">
        <v>923831</v>
      </c>
      <c r="E17" s="175">
        <v>1039739</v>
      </c>
      <c r="F17" s="175">
        <v>940725</v>
      </c>
      <c r="G17" s="175">
        <v>736368</v>
      </c>
      <c r="H17" s="175">
        <v>924885</v>
      </c>
      <c r="I17" s="175">
        <v>905880</v>
      </c>
      <c r="J17" s="175">
        <v>806009</v>
      </c>
      <c r="K17" s="175">
        <v>785611</v>
      </c>
      <c r="L17" s="175">
        <v>956247</v>
      </c>
      <c r="M17" s="175">
        <v>982089</v>
      </c>
      <c r="N17" s="175">
        <v>1011552</v>
      </c>
    </row>
    <row r="18" spans="1:14">
      <c r="A18" s="174" t="s">
        <v>123</v>
      </c>
      <c r="B18" s="175"/>
      <c r="C18" s="175">
        <v>-953611</v>
      </c>
      <c r="D18" s="175">
        <v>-923831</v>
      </c>
      <c r="E18" s="175">
        <v>-1039739</v>
      </c>
      <c r="F18" s="175">
        <v>-940725</v>
      </c>
      <c r="G18" s="175">
        <f>-G17</f>
        <v>-736368</v>
      </c>
      <c r="H18" s="175">
        <f>-H17</f>
        <v>-924885</v>
      </c>
      <c r="I18" s="175">
        <v>-905880</v>
      </c>
      <c r="J18" s="175">
        <v>-806009</v>
      </c>
      <c r="K18" s="175">
        <v>-785611</v>
      </c>
      <c r="L18" s="175">
        <v>-956247</v>
      </c>
      <c r="M18" s="175">
        <f>-M17</f>
        <v>-982089</v>
      </c>
      <c r="N18" s="175">
        <v>-1011552</v>
      </c>
    </row>
    <row r="19" spans="1:14" s="176" customFormat="1">
      <c r="A19" s="174"/>
      <c r="B19" s="175"/>
      <c r="C19" s="175"/>
      <c r="D19" s="175"/>
      <c r="E19" s="175"/>
      <c r="F19" s="175"/>
      <c r="G19" s="175"/>
      <c r="H19" s="175"/>
      <c r="I19" s="175"/>
      <c r="J19" s="175"/>
      <c r="K19" s="175"/>
      <c r="L19" s="175"/>
      <c r="M19" s="175"/>
      <c r="N19" s="175"/>
    </row>
    <row r="20" spans="1:14">
      <c r="A20" s="179" t="s">
        <v>108</v>
      </c>
      <c r="B20" s="154"/>
      <c r="C20" s="154"/>
      <c r="D20" s="154"/>
      <c r="E20" s="154"/>
      <c r="F20" s="154"/>
      <c r="G20" s="154"/>
      <c r="H20" s="154"/>
      <c r="I20" s="154"/>
      <c r="J20" s="154"/>
      <c r="K20" s="154"/>
      <c r="L20" s="154"/>
      <c r="M20" s="154"/>
      <c r="N20" s="154"/>
    </row>
    <row r="21" spans="1:14">
      <c r="A21" s="148" t="s">
        <v>94</v>
      </c>
      <c r="B21" s="149"/>
      <c r="C21" s="149">
        <f t="shared" ref="C21:H21" si="11">SUM(C15:C20)</f>
        <v>0</v>
      </c>
      <c r="D21" s="149">
        <f t="shared" si="11"/>
        <v>0</v>
      </c>
      <c r="E21" s="149">
        <f t="shared" si="11"/>
        <v>0</v>
      </c>
      <c r="F21" s="149">
        <f t="shared" si="11"/>
        <v>0</v>
      </c>
      <c r="G21" s="149">
        <f t="shared" si="11"/>
        <v>0</v>
      </c>
      <c r="H21" s="149">
        <f t="shared" si="11"/>
        <v>0</v>
      </c>
      <c r="I21" s="149">
        <f t="shared" ref="I21:J21" si="12">SUM(I15:I20)</f>
        <v>0</v>
      </c>
      <c r="J21" s="149">
        <f t="shared" si="12"/>
        <v>0</v>
      </c>
      <c r="K21" s="149">
        <f t="shared" ref="K21:L21" si="13">SUM(K15:K20)</f>
        <v>0</v>
      </c>
      <c r="L21" s="149">
        <f t="shared" si="13"/>
        <v>0</v>
      </c>
      <c r="M21" s="149">
        <f t="shared" ref="M21:N21" si="14">SUM(M15:M20)</f>
        <v>0</v>
      </c>
      <c r="N21" s="149">
        <f t="shared" si="14"/>
        <v>0</v>
      </c>
    </row>
    <row r="22" spans="1:14">
      <c r="A22" s="148"/>
      <c r="B22" s="155"/>
      <c r="C22" s="156"/>
      <c r="D22" s="156"/>
      <c r="E22" s="157"/>
      <c r="F22" s="157"/>
      <c r="G22" s="157"/>
      <c r="H22" s="157"/>
      <c r="I22" s="157"/>
      <c r="J22" s="157"/>
      <c r="K22" s="157"/>
      <c r="L22" s="157"/>
      <c r="M22" s="157"/>
      <c r="N22" s="157"/>
    </row>
    <row r="23" spans="1:14">
      <c r="A23" s="148"/>
      <c r="B23" s="155"/>
      <c r="C23" s="156"/>
      <c r="D23" s="156"/>
      <c r="E23" s="157"/>
      <c r="F23" s="157"/>
      <c r="G23" s="157"/>
      <c r="H23" s="157"/>
      <c r="I23" s="157"/>
      <c r="J23" s="157"/>
      <c r="K23" s="157"/>
      <c r="L23" s="157"/>
      <c r="M23" s="157"/>
      <c r="N23" s="157"/>
    </row>
    <row r="24" spans="1:14">
      <c r="A24" s="150" t="s">
        <v>95</v>
      </c>
      <c r="B24" s="149"/>
      <c r="C24" s="149"/>
      <c r="D24" s="149"/>
      <c r="E24" s="149"/>
      <c r="F24" s="149"/>
      <c r="G24" s="149"/>
      <c r="H24" s="149"/>
      <c r="I24" s="149"/>
      <c r="J24" s="149"/>
      <c r="K24" s="149"/>
      <c r="L24" s="149"/>
      <c r="M24" s="149"/>
      <c r="N24" s="149"/>
    </row>
    <row r="25" spans="1:14">
      <c r="A25" s="203" t="s">
        <v>124</v>
      </c>
      <c r="B25" s="175"/>
      <c r="C25" s="175">
        <v>25627426</v>
      </c>
      <c r="D25" s="175">
        <v>26553247</v>
      </c>
      <c r="E25" s="175">
        <v>27527755</v>
      </c>
      <c r="F25" s="175">
        <v>27095637</v>
      </c>
      <c r="G25" s="175">
        <v>27460870</v>
      </c>
      <c r="H25" s="175">
        <v>27372774</v>
      </c>
      <c r="I25" s="175">
        <v>27941152</v>
      </c>
      <c r="J25" s="175">
        <v>28534342</v>
      </c>
      <c r="K25" s="175">
        <v>29186711</v>
      </c>
      <c r="L25" s="175">
        <v>29873785</v>
      </c>
      <c r="M25" s="175">
        <f>575324+29721098</f>
        <v>30296422</v>
      </c>
      <c r="N25" s="175">
        <v>30902350</v>
      </c>
    </row>
    <row r="26" spans="1:14">
      <c r="A26" s="203" t="s">
        <v>125</v>
      </c>
      <c r="B26" s="175"/>
      <c r="C26" s="175">
        <v>26002422</v>
      </c>
      <c r="D26" s="175">
        <v>24290448</v>
      </c>
      <c r="E26" s="175">
        <v>31484040</v>
      </c>
      <c r="F26" s="175">
        <v>35966335</v>
      </c>
      <c r="G26" s="175">
        <v>41259669</v>
      </c>
      <c r="H26" s="175">
        <v>40662058</v>
      </c>
      <c r="I26" s="175">
        <v>45680650</v>
      </c>
      <c r="J26" s="175">
        <v>46870448</v>
      </c>
      <c r="K26" s="175">
        <v>48493955</v>
      </c>
      <c r="L26" s="175">
        <v>50231215</v>
      </c>
      <c r="M26" s="175">
        <v>58313211</v>
      </c>
      <c r="N26" s="175">
        <v>0</v>
      </c>
    </row>
    <row r="27" spans="1:14">
      <c r="A27" s="203" t="s">
        <v>126</v>
      </c>
      <c r="B27" s="175"/>
      <c r="C27" s="175">
        <v>661116.34</v>
      </c>
      <c r="D27" s="175">
        <v>899276.1</v>
      </c>
      <c r="E27" s="175">
        <v>994090</v>
      </c>
      <c r="F27" s="175">
        <v>1277036</v>
      </c>
      <c r="G27" s="175">
        <v>1035285</v>
      </c>
      <c r="H27" s="175">
        <v>553588</v>
      </c>
      <c r="I27" s="175">
        <v>1366955</v>
      </c>
      <c r="J27" s="175">
        <v>-60788</v>
      </c>
      <c r="K27" s="175">
        <f>682405+25120</f>
        <v>707525</v>
      </c>
      <c r="L27" s="175">
        <v>2898500</v>
      </c>
      <c r="M27" s="175">
        <v>497293</v>
      </c>
      <c r="N27" s="175">
        <v>60851466</v>
      </c>
    </row>
    <row r="28" spans="1:14" s="176" customFormat="1">
      <c r="A28" s="174"/>
      <c r="B28" s="175"/>
      <c r="C28" s="175"/>
      <c r="D28" s="175"/>
      <c r="E28" s="175"/>
      <c r="F28" s="175"/>
      <c r="G28" s="175"/>
      <c r="H28" s="175"/>
      <c r="I28" s="175"/>
      <c r="J28" s="175"/>
      <c r="K28" s="175"/>
      <c r="L28" s="175"/>
      <c r="M28" s="175"/>
      <c r="N28" s="175"/>
    </row>
    <row r="29" spans="1:14">
      <c r="A29" s="179" t="s">
        <v>108</v>
      </c>
      <c r="B29" s="154"/>
      <c r="C29" s="154"/>
      <c r="D29" s="154"/>
      <c r="E29" s="154"/>
      <c r="F29" s="154"/>
      <c r="G29" s="154"/>
      <c r="H29" s="154"/>
      <c r="I29" s="154"/>
      <c r="J29" s="154"/>
      <c r="K29" s="154"/>
      <c r="L29" s="154"/>
      <c r="M29" s="154"/>
      <c r="N29" s="154"/>
    </row>
    <row r="30" spans="1:14">
      <c r="A30" s="148" t="s">
        <v>96</v>
      </c>
      <c r="B30" s="149"/>
      <c r="C30" s="149">
        <f t="shared" ref="C30:H30" si="15">SUM(C24:C29)</f>
        <v>52290964.340000004</v>
      </c>
      <c r="D30" s="149">
        <f t="shared" si="15"/>
        <v>51742971.100000001</v>
      </c>
      <c r="E30" s="149">
        <f t="shared" si="15"/>
        <v>60005885</v>
      </c>
      <c r="F30" s="149">
        <f t="shared" si="15"/>
        <v>64339008</v>
      </c>
      <c r="G30" s="149">
        <f t="shared" si="15"/>
        <v>69755824</v>
      </c>
      <c r="H30" s="149">
        <f t="shared" si="15"/>
        <v>68588420</v>
      </c>
      <c r="I30" s="149">
        <f t="shared" ref="I30:J30" si="16">SUM(I24:I29)</f>
        <v>74988757</v>
      </c>
      <c r="J30" s="149">
        <f t="shared" si="16"/>
        <v>75344002</v>
      </c>
      <c r="K30" s="149">
        <f t="shared" ref="K30:L30" si="17">SUM(K24:K29)</f>
        <v>78388191</v>
      </c>
      <c r="L30" s="149">
        <f t="shared" si="17"/>
        <v>83003500</v>
      </c>
      <c r="M30" s="149">
        <f t="shared" ref="M30:N30" si="18">SUM(M24:M29)</f>
        <v>89106926</v>
      </c>
      <c r="N30" s="149">
        <f t="shared" si="18"/>
        <v>91753816</v>
      </c>
    </row>
    <row r="31" spans="1:14">
      <c r="A31" s="148"/>
      <c r="B31" s="149"/>
      <c r="C31" s="149"/>
      <c r="D31" s="149"/>
      <c r="E31" s="149"/>
      <c r="F31" s="149"/>
      <c r="G31" s="149"/>
      <c r="H31" s="149"/>
      <c r="I31" s="149"/>
      <c r="J31" s="149"/>
      <c r="K31" s="149"/>
      <c r="L31" s="149"/>
      <c r="M31" s="149"/>
      <c r="N31" s="149"/>
    </row>
    <row r="32" spans="1:14">
      <c r="A32" s="148" t="s">
        <v>97</v>
      </c>
      <c r="B32" s="149"/>
      <c r="C32" s="149">
        <f t="shared" ref="C32:H32" si="19">C30+C21+C13</f>
        <v>73762448.629999995</v>
      </c>
      <c r="D32" s="149">
        <f t="shared" si="19"/>
        <v>72641444.099999994</v>
      </c>
      <c r="E32" s="149">
        <f t="shared" si="19"/>
        <v>79945622</v>
      </c>
      <c r="F32" s="149">
        <f t="shared" si="19"/>
        <v>83670959</v>
      </c>
      <c r="G32" s="149">
        <f t="shared" si="19"/>
        <v>89222999</v>
      </c>
      <c r="H32" s="149">
        <f t="shared" si="19"/>
        <v>88003170</v>
      </c>
      <c r="I32" s="149">
        <f t="shared" ref="I32:J32" si="20">I30+I21+I13</f>
        <v>91334456</v>
      </c>
      <c r="J32" s="149">
        <f t="shared" si="20"/>
        <v>91044492</v>
      </c>
      <c r="K32" s="149">
        <f t="shared" ref="K32:L32" si="21">K30+K21+K13</f>
        <v>94104604</v>
      </c>
      <c r="L32" s="149">
        <f t="shared" si="21"/>
        <v>99285783</v>
      </c>
      <c r="M32" s="149">
        <f t="shared" ref="M32:N32" si="22">M30+M21+M13</f>
        <v>105359890</v>
      </c>
      <c r="N32" s="149">
        <f t="shared" si="22"/>
        <v>108494369</v>
      </c>
    </row>
    <row r="33" spans="1:14">
      <c r="A33" s="148"/>
      <c r="B33" s="149"/>
      <c r="C33" s="149"/>
      <c r="D33" s="149"/>
      <c r="E33" s="149"/>
      <c r="F33" s="149"/>
      <c r="G33" s="149"/>
      <c r="H33" s="149"/>
      <c r="I33" s="149"/>
      <c r="J33" s="149"/>
      <c r="K33" s="149"/>
      <c r="L33" s="149"/>
      <c r="M33" s="149"/>
      <c r="N33" s="149"/>
    </row>
    <row r="34" spans="1:14">
      <c r="A34" s="148" t="s">
        <v>98</v>
      </c>
      <c r="B34" s="149"/>
      <c r="C34" s="151">
        <f t="shared" ref="C34:H34" si="23">C32+C4</f>
        <v>77289964.629999995</v>
      </c>
      <c r="D34" s="151">
        <f t="shared" si="23"/>
        <v>81532908.729999989</v>
      </c>
      <c r="E34" s="151">
        <f t="shared" si="23"/>
        <v>89047817.729999989</v>
      </c>
      <c r="F34" s="151">
        <f t="shared" si="23"/>
        <v>93693102.729999989</v>
      </c>
      <c r="G34" s="151">
        <f t="shared" si="23"/>
        <v>101566747.72999999</v>
      </c>
      <c r="H34" s="151">
        <f t="shared" si="23"/>
        <v>104762559.72999999</v>
      </c>
      <c r="I34" s="151">
        <f t="shared" ref="I34:J34" si="24">I32+I4</f>
        <v>110142623.72999999</v>
      </c>
      <c r="J34" s="151">
        <f t="shared" si="24"/>
        <v>112726949.72999999</v>
      </c>
      <c r="K34" s="151">
        <f t="shared" ref="K34:L34" si="25">K32+K4</f>
        <v>118595007.72999999</v>
      </c>
      <c r="L34" s="151">
        <f t="shared" si="25"/>
        <v>125813503.72999999</v>
      </c>
      <c r="M34" s="151">
        <f t="shared" ref="M34:N34" si="26">M32+M4</f>
        <v>132932745.72999999</v>
      </c>
      <c r="N34" s="151">
        <f t="shared" si="26"/>
        <v>136067224.72999999</v>
      </c>
    </row>
    <row r="35" spans="1:14">
      <c r="A35" s="148"/>
      <c r="B35" s="149"/>
      <c r="C35" s="151"/>
      <c r="D35" s="151"/>
      <c r="E35" s="151"/>
      <c r="F35" s="151"/>
      <c r="G35" s="151"/>
      <c r="H35" s="151"/>
      <c r="I35" s="151"/>
      <c r="J35" s="151"/>
      <c r="K35" s="151"/>
      <c r="L35" s="151"/>
      <c r="M35" s="151"/>
      <c r="N35" s="151"/>
    </row>
    <row r="36" spans="1:14">
      <c r="A36" s="148" t="s">
        <v>99</v>
      </c>
      <c r="B36" s="175"/>
      <c r="C36" s="171">
        <v>-68398500</v>
      </c>
      <c r="D36" s="171">
        <v>-72430713</v>
      </c>
      <c r="E36" s="171">
        <v>-79025674</v>
      </c>
      <c r="F36" s="171">
        <v>-81349354</v>
      </c>
      <c r="G36" s="171">
        <v>-84807358</v>
      </c>
      <c r="H36" s="171">
        <v>-85954392</v>
      </c>
      <c r="I36" s="171">
        <v>-88460166</v>
      </c>
      <c r="J36" s="171">
        <v>-88236546</v>
      </c>
      <c r="K36" s="171">
        <v>-92067287</v>
      </c>
      <c r="L36" s="171">
        <v>-98240648</v>
      </c>
      <c r="M36" s="171">
        <v>-105359890</v>
      </c>
      <c r="N36" s="171">
        <v>-110101085</v>
      </c>
    </row>
    <row r="37" spans="1:14">
      <c r="A37" s="148" t="s">
        <v>100</v>
      </c>
      <c r="B37" s="175"/>
      <c r="C37" s="171"/>
      <c r="D37" s="171"/>
      <c r="E37" s="171"/>
      <c r="F37" s="171"/>
      <c r="G37" s="171"/>
      <c r="H37" s="171"/>
      <c r="I37" s="171"/>
      <c r="J37" s="171"/>
      <c r="K37" s="171"/>
      <c r="L37" s="171"/>
      <c r="M37" s="171"/>
      <c r="N37" s="171"/>
    </row>
    <row r="38" spans="1:14">
      <c r="A38" s="148" t="s">
        <v>101</v>
      </c>
      <c r="B38" s="175"/>
      <c r="C38" s="171"/>
      <c r="D38" s="171"/>
      <c r="E38" s="171"/>
      <c r="F38" s="171"/>
      <c r="G38" s="171">
        <v>0</v>
      </c>
      <c r="H38" s="171"/>
      <c r="I38" s="171"/>
      <c r="J38" s="171"/>
      <c r="K38" s="171"/>
      <c r="L38" s="171"/>
      <c r="M38" s="171"/>
      <c r="N38" s="171"/>
    </row>
    <row r="39" spans="1:14">
      <c r="A39" s="140" t="s">
        <v>102</v>
      </c>
      <c r="B39" s="204"/>
      <c r="C39" s="205">
        <v>-8772697</v>
      </c>
      <c r="D39" s="205">
        <v>-3528476</v>
      </c>
      <c r="E39" s="206">
        <v>-4698928</v>
      </c>
      <c r="F39" s="206">
        <v>-5675328</v>
      </c>
      <c r="G39" s="206">
        <v>-16759390</v>
      </c>
      <c r="H39" s="206">
        <v>-18808168</v>
      </c>
      <c r="I39" s="206">
        <v>-21682458</v>
      </c>
      <c r="J39" s="206">
        <v>-24490404</v>
      </c>
      <c r="K39" s="206">
        <v>-26527721</v>
      </c>
      <c r="L39" s="206">
        <v>-27572856</v>
      </c>
      <c r="M39" s="206">
        <v>-27572856</v>
      </c>
      <c r="N39" s="206">
        <v>-25966140</v>
      </c>
    </row>
    <row r="40" spans="1:14">
      <c r="A40" s="153" t="s">
        <v>103</v>
      </c>
      <c r="B40" s="145"/>
      <c r="C40" s="159">
        <f>C39+C38+C37+C36+C34</f>
        <v>118767.62999999523</v>
      </c>
      <c r="D40" s="159">
        <f>D39+D38+D37+D36+D34</f>
        <v>5573719.7299999893</v>
      </c>
      <c r="E40" s="159">
        <f t="shared" ref="E40:H40" si="27">E39+E38+E37+E36+E34</f>
        <v>5323215.7299999893</v>
      </c>
      <c r="F40" s="159">
        <f t="shared" si="27"/>
        <v>6668420.7299999893</v>
      </c>
      <c r="G40" s="159">
        <f t="shared" si="27"/>
        <v>-0.27000001072883606</v>
      </c>
      <c r="H40" s="159">
        <f t="shared" si="27"/>
        <v>-0.27000001072883606</v>
      </c>
      <c r="I40" s="159">
        <f t="shared" ref="I40:J40" si="28">I39+I38+I37+I36+I34</f>
        <v>-0.27000001072883606</v>
      </c>
      <c r="J40" s="159">
        <f t="shared" si="28"/>
        <v>-0.27000001072883606</v>
      </c>
      <c r="K40" s="159">
        <f t="shared" ref="K40:L40" si="29">K39+K38+K37+K36+K34</f>
        <v>-0.27000001072883606</v>
      </c>
      <c r="L40" s="159">
        <f t="shared" si="29"/>
        <v>-0.27000001072883606</v>
      </c>
      <c r="M40" s="159">
        <f t="shared" ref="M40:N40" si="30">M39+M38+M37+M36+M34</f>
        <v>-0.27000001072883606</v>
      </c>
      <c r="N40" s="159">
        <f t="shared" si="30"/>
        <v>-0.27000001072883606</v>
      </c>
    </row>
    <row r="41" spans="1:14">
      <c r="A41" s="148"/>
      <c r="B41" s="170"/>
      <c r="C41" s="177"/>
      <c r="D41" s="177"/>
      <c r="E41" s="177"/>
      <c r="F41" s="177"/>
      <c r="G41" s="177"/>
      <c r="H41" s="177"/>
      <c r="I41" s="177"/>
      <c r="J41" s="177"/>
      <c r="K41" s="177"/>
      <c r="L41" s="177"/>
      <c r="M41" s="177"/>
      <c r="N41" s="177"/>
    </row>
    <row r="42" spans="1:14">
      <c r="A42" s="148" t="s">
        <v>104</v>
      </c>
      <c r="B42" s="170"/>
      <c r="C42" s="177">
        <v>68398500</v>
      </c>
      <c r="D42" s="177">
        <v>72430713</v>
      </c>
      <c r="E42" s="177">
        <v>79025674</v>
      </c>
      <c r="F42" s="177">
        <v>81349354</v>
      </c>
      <c r="G42" s="177">
        <v>84807358</v>
      </c>
      <c r="H42" s="177">
        <v>85954392</v>
      </c>
      <c r="I42" s="177">
        <v>88460166</v>
      </c>
      <c r="J42" s="177">
        <v>88236546</v>
      </c>
      <c r="K42" s="177">
        <v>92067287</v>
      </c>
      <c r="L42" s="177">
        <v>98240648</v>
      </c>
      <c r="M42" s="177">
        <v>105359890</v>
      </c>
      <c r="N42" s="177">
        <v>110101085</v>
      </c>
    </row>
    <row r="43" spans="1:14">
      <c r="A43" s="148" t="s">
        <v>105</v>
      </c>
      <c r="B43" s="170"/>
      <c r="C43" s="177"/>
      <c r="D43" s="177"/>
      <c r="E43" s="177"/>
      <c r="F43" s="177"/>
      <c r="G43" s="177"/>
      <c r="H43" s="177">
        <v>0</v>
      </c>
      <c r="I43" s="177">
        <v>0</v>
      </c>
      <c r="J43" s="177">
        <v>0</v>
      </c>
      <c r="K43" s="177">
        <v>0</v>
      </c>
      <c r="L43" s="177">
        <v>0</v>
      </c>
      <c r="M43" s="177">
        <v>0</v>
      </c>
      <c r="N43" s="177">
        <v>0</v>
      </c>
    </row>
    <row r="44" spans="1:14">
      <c r="A44" s="148" t="s">
        <v>106</v>
      </c>
      <c r="B44" s="170"/>
      <c r="C44" s="178"/>
      <c r="D44" s="178"/>
      <c r="E44" s="178"/>
      <c r="F44" s="178"/>
      <c r="G44" s="178"/>
      <c r="H44" s="178"/>
      <c r="I44" s="178"/>
      <c r="J44" s="178"/>
      <c r="K44" s="178"/>
      <c r="L44" s="178"/>
      <c r="M44" s="178"/>
      <c r="N44" s="178"/>
    </row>
    <row r="45" spans="1:14">
      <c r="A45" s="153" t="s">
        <v>107</v>
      </c>
      <c r="B45" s="201"/>
      <c r="C45" s="207">
        <f>SUM(C42:C44)</f>
        <v>68398500</v>
      </c>
      <c r="D45" s="207">
        <f t="shared" ref="D45:H45" si="31">SUM(D42:D44)</f>
        <v>72430713</v>
      </c>
      <c r="E45" s="207">
        <f t="shared" si="31"/>
        <v>79025674</v>
      </c>
      <c r="F45" s="207">
        <f t="shared" si="31"/>
        <v>81349354</v>
      </c>
      <c r="G45" s="207">
        <f t="shared" si="31"/>
        <v>84807358</v>
      </c>
      <c r="H45" s="207">
        <f t="shared" si="31"/>
        <v>85954392</v>
      </c>
      <c r="I45" s="207">
        <f t="shared" ref="I45:J45" si="32">SUM(I42:I44)</f>
        <v>88460166</v>
      </c>
      <c r="J45" s="207">
        <f t="shared" si="32"/>
        <v>88236546</v>
      </c>
      <c r="K45" s="207">
        <f t="shared" ref="K45:L45" si="33">SUM(K42:K44)</f>
        <v>92067287</v>
      </c>
      <c r="L45" s="207">
        <f t="shared" si="33"/>
        <v>98240648</v>
      </c>
      <c r="M45" s="207">
        <f t="shared" ref="M45:N45" si="34">SUM(M42:M44)</f>
        <v>105359890</v>
      </c>
      <c r="N45" s="207">
        <f t="shared" si="34"/>
        <v>110101085</v>
      </c>
    </row>
    <row r="46" spans="1:14">
      <c r="A46" s="160"/>
      <c r="B46" s="160"/>
      <c r="C46" s="160"/>
      <c r="D46" s="160"/>
      <c r="E46" s="160"/>
    </row>
    <row r="48" spans="1:14">
      <c r="F48" s="158"/>
    </row>
    <row r="50" spans="3:7">
      <c r="C50" s="158"/>
      <c r="F50" s="158"/>
      <c r="G50" s="158"/>
    </row>
  </sheetData>
  <sheetProtection formatColumns="0" insertRows="0" selectLockedCells="1"/>
  <dataValidations disablePrompts="1" count="1">
    <dataValidation type="whole" operator="lessThan" allowBlank="1" showErrorMessage="1" prompt="Amount must be negative." sqref="C8:C9 C11 C36:C39" xr:uid="{00000000-0002-0000-0300-000000000000}">
      <formula1>0</formula1>
    </dataValidation>
  </dataValidations>
  <pageMargins left="0.3" right="0.3" top="0.75" bottom="0.3" header="0.3" footer="0.25"/>
  <pageSetup scale="90" orientation="portrait" r:id="rId1"/>
  <headerFooter>
    <oddHeader>&amp;C&amp;"-,Bold"&amp;16Southeast Community College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Enrollment &amp; Tuition Summary</vt:lpstr>
      <vt:lpstr>Student Fee Schedule</vt:lpstr>
      <vt:lpstr>Student Financial Aid</vt:lpstr>
      <vt:lpstr>Cash Fund Revenue Summary</vt:lpstr>
      <vt:lpstr>'Cash Fund Revenue Summary'!Print_Area</vt:lpstr>
      <vt:lpstr>'Enrollment &amp; Tuition Summary'!Print_Area</vt:lpstr>
      <vt:lpstr>'Student Fee Schedule'!Print_Area</vt:lpstr>
      <vt:lpstr>'Student Financial Aid'!Print_Area</vt:lpstr>
      <vt:lpstr>'Enrollment &amp; Tuition Summary'!Print_Titles</vt:lpstr>
      <vt:lpstr>'Student Financial Aid'!Print_Titles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2021-12-10T17:54:03Z</dcterms:created>
  <dcterms:modified xsi:type="dcterms:W3CDTF">2024-04-24T21:48:56Z</dcterms:modified>
</cp:coreProperties>
</file>