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8EEFDADA-9A7F-4B3A-B06A-1765EA543CDB}" xr6:coauthVersionLast="47" xr6:coauthVersionMax="47" xr10:uidLastSave="{00000000-0000-0000-0000-000000000000}"/>
  <bookViews>
    <workbookView xWindow="-120" yWindow="-120" windowWidth="29040" windowHeight="17640" xr2:uid="{00000000-000D-0000-FFFF-FFFF00000000}"/>
  </bookViews>
  <sheets>
    <sheet name="Enrollment &amp; Tuition Summary" sheetId="11" r:id="rId1"/>
    <sheet name="Student Fee Schedule" sheetId="10" r:id="rId2"/>
    <sheet name="Student Financial Aid" sheetId="6" r:id="rId3"/>
    <sheet name="Cash Fund Revenue Summary" sheetId="9" r:id="rId4"/>
  </sheets>
  <definedNames>
    <definedName name="_xlnm.Print_Area" localSheetId="0">'Enrollment &amp; Tuition Summary'!$A$1:$BA$38</definedName>
    <definedName name="_xlnm.Print_Area" localSheetId="1">'Student Fee Schedule'!$B$1:$AI$45</definedName>
    <definedName name="_xlnm.Print_Area" localSheetId="2">'Student Financial Aid'!$A$2:$BI$196</definedName>
    <definedName name="_xlnm.Print_Titles" localSheetId="2">'Student Financial Aid'!$A:$A,'Student Financial Aid'!$2:$6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9" l="1"/>
  <c r="N9" i="9" l="1"/>
  <c r="L58" i="9"/>
  <c r="M58" i="9" s="1"/>
  <c r="N58" i="9" s="1"/>
  <c r="N69" i="9" s="1"/>
  <c r="N65" i="9"/>
  <c r="N62" i="9"/>
  <c r="N61" i="9"/>
  <c r="N48" i="9"/>
  <c r="N44" i="9"/>
  <c r="N43" i="9"/>
  <c r="N41" i="9"/>
  <c r="N40" i="9"/>
  <c r="N36" i="9"/>
  <c r="N35" i="9"/>
  <c r="N33" i="9"/>
  <c r="N32" i="9"/>
  <c r="N26" i="9"/>
  <c r="N25" i="9"/>
  <c r="N24" i="9"/>
  <c r="N23" i="9"/>
  <c r="N22" i="9"/>
  <c r="N21" i="9"/>
  <c r="N19" i="9"/>
  <c r="N18" i="9"/>
  <c r="N17" i="9"/>
  <c r="N16" i="9"/>
  <c r="N10" i="9"/>
  <c r="N7" i="9"/>
  <c r="N12" i="9" s="1"/>
  <c r="I58" i="9"/>
  <c r="M49" i="9"/>
  <c r="N49" i="9" s="1"/>
  <c r="M48" i="9"/>
  <c r="M47" i="9"/>
  <c r="N47" i="9" s="1"/>
  <c r="M46" i="9"/>
  <c r="N46" i="9" s="1"/>
  <c r="M45" i="9"/>
  <c r="N45" i="9" s="1"/>
  <c r="M44" i="9"/>
  <c r="M43" i="9"/>
  <c r="M42" i="9"/>
  <c r="N42" i="9" s="1"/>
  <c r="M41" i="9"/>
  <c r="M40" i="9"/>
  <c r="M39" i="9"/>
  <c r="N39" i="9" s="1"/>
  <c r="M38" i="9"/>
  <c r="N38" i="9" s="1"/>
  <c r="M37" i="9"/>
  <c r="N37" i="9" s="1"/>
  <c r="M36" i="9"/>
  <c r="M35" i="9"/>
  <c r="M34" i="9"/>
  <c r="N34" i="9" s="1"/>
  <c r="M33" i="9"/>
  <c r="M32" i="9"/>
  <c r="M10" i="9"/>
  <c r="K10" i="9"/>
  <c r="J10" i="9"/>
  <c r="N54" i="9" l="1"/>
  <c r="N29" i="9"/>
  <c r="N59" i="9"/>
  <c r="N70" i="9" s="1"/>
  <c r="N56" i="9"/>
  <c r="N72" i="9"/>
  <c r="M70" i="9"/>
  <c r="M69" i="9"/>
  <c r="M54" i="9"/>
  <c r="M29" i="9"/>
  <c r="BS103" i="6"/>
  <c r="BK103" i="6"/>
  <c r="BL103" i="6" s="1"/>
  <c r="BI103" i="6"/>
  <c r="BA103" i="6"/>
  <c r="BB103" i="6" s="1"/>
  <c r="AY103" i="6"/>
  <c r="AO103" i="6"/>
  <c r="AE103" i="6"/>
  <c r="W103" i="6"/>
  <c r="X103" i="6" s="1"/>
  <c r="U103" i="6"/>
  <c r="M103" i="6"/>
  <c r="N103" i="6" s="1"/>
  <c r="K103" i="6"/>
  <c r="C103" i="6"/>
  <c r="D103" i="6" s="1"/>
  <c r="BS102" i="6"/>
  <c r="BK102" i="6"/>
  <c r="BI102" i="6"/>
  <c r="BA102" i="6"/>
  <c r="BB102" i="6" s="1"/>
  <c r="AY102" i="6"/>
  <c r="AO102" i="6"/>
  <c r="AE102" i="6"/>
  <c r="W102" i="6"/>
  <c r="X102" i="6" s="1"/>
  <c r="U102" i="6"/>
  <c r="M102" i="6"/>
  <c r="N102" i="6" s="1"/>
  <c r="K102" i="6"/>
  <c r="C102" i="6"/>
  <c r="D102" i="6" s="1"/>
  <c r="BS101" i="6"/>
  <c r="BK101" i="6"/>
  <c r="BL101" i="6" s="1"/>
  <c r="BI101" i="6"/>
  <c r="BA101" i="6"/>
  <c r="BB101" i="6" s="1"/>
  <c r="AY101" i="6"/>
  <c r="AO101" i="6"/>
  <c r="AE101" i="6"/>
  <c r="W101" i="6"/>
  <c r="X101" i="6" s="1"/>
  <c r="U101" i="6"/>
  <c r="M101" i="6"/>
  <c r="N101" i="6" s="1"/>
  <c r="K101" i="6"/>
  <c r="D101" i="6"/>
  <c r="C101" i="6"/>
  <c r="BS100" i="6"/>
  <c r="BK100" i="6"/>
  <c r="BL100" i="6" s="1"/>
  <c r="BI100" i="6"/>
  <c r="BA100" i="6"/>
  <c r="BB100" i="6" s="1"/>
  <c r="AY100" i="6"/>
  <c r="AO100" i="6"/>
  <c r="AE100" i="6"/>
  <c r="W100" i="6"/>
  <c r="X100" i="6" s="1"/>
  <c r="U100" i="6"/>
  <c r="M100" i="6"/>
  <c r="N100" i="6" s="1"/>
  <c r="K100" i="6"/>
  <c r="C100" i="6"/>
  <c r="D100" i="6" s="1"/>
  <c r="BS170" i="6"/>
  <c r="BK170" i="6"/>
  <c r="BL170" i="6" s="1"/>
  <c r="BI170" i="6"/>
  <c r="BA170" i="6"/>
  <c r="BB170" i="6" s="1"/>
  <c r="AY170" i="6"/>
  <c r="AR170" i="6"/>
  <c r="AQ170" i="6"/>
  <c r="AO170" i="6"/>
  <c r="AG170" i="6"/>
  <c r="AH170" i="6" s="1"/>
  <c r="AE170" i="6"/>
  <c r="W170" i="6"/>
  <c r="X170" i="6" s="1"/>
  <c r="U170" i="6"/>
  <c r="M170" i="6"/>
  <c r="N170" i="6" s="1"/>
  <c r="K170" i="6"/>
  <c r="C170" i="6"/>
  <c r="D170" i="6" s="1"/>
  <c r="BS169" i="6"/>
  <c r="BK169" i="6"/>
  <c r="BL169" i="6" s="1"/>
  <c r="BI169" i="6"/>
  <c r="BB169" i="6"/>
  <c r="BA169" i="6"/>
  <c r="AY169" i="6"/>
  <c r="AQ169" i="6"/>
  <c r="AR169" i="6" s="1"/>
  <c r="AO169" i="6"/>
  <c r="AG169" i="6"/>
  <c r="AH169" i="6" s="1"/>
  <c r="AE169" i="6"/>
  <c r="W169" i="6"/>
  <c r="X169" i="6" s="1"/>
  <c r="U169" i="6"/>
  <c r="M169" i="6"/>
  <c r="N169" i="6" s="1"/>
  <c r="K169" i="6"/>
  <c r="C169" i="6"/>
  <c r="D169" i="6" s="1"/>
  <c r="BS168" i="6"/>
  <c r="BK168" i="6"/>
  <c r="BL168" i="6" s="1"/>
  <c r="BI168" i="6"/>
  <c r="BA168" i="6"/>
  <c r="BB168" i="6" s="1"/>
  <c r="AY168" i="6"/>
  <c r="AQ168" i="6"/>
  <c r="AR168" i="6" s="1"/>
  <c r="AO168" i="6"/>
  <c r="AG168" i="6"/>
  <c r="AH168" i="6" s="1"/>
  <c r="AE168" i="6"/>
  <c r="W168" i="6"/>
  <c r="X168" i="6" s="1"/>
  <c r="U168" i="6"/>
  <c r="M168" i="6"/>
  <c r="N168" i="6" s="1"/>
  <c r="K168" i="6"/>
  <c r="C168" i="6"/>
  <c r="D168" i="6" s="1"/>
  <c r="BS167" i="6"/>
  <c r="BK167" i="6"/>
  <c r="BL167" i="6" s="1"/>
  <c r="BI167" i="6"/>
  <c r="BA167" i="6"/>
  <c r="BB167" i="6" s="1"/>
  <c r="AY167" i="6"/>
  <c r="AQ167" i="6"/>
  <c r="AR167" i="6" s="1"/>
  <c r="AO167" i="6"/>
  <c r="AH167" i="6"/>
  <c r="AG167" i="6"/>
  <c r="AE167" i="6"/>
  <c r="W167" i="6"/>
  <c r="X167" i="6" s="1"/>
  <c r="U167" i="6"/>
  <c r="M167" i="6"/>
  <c r="N167" i="6" s="1"/>
  <c r="K167" i="6"/>
  <c r="C167" i="6"/>
  <c r="D167" i="6" s="1"/>
  <c r="BS166" i="6"/>
  <c r="BK166" i="6"/>
  <c r="BL166" i="6" s="1"/>
  <c r="BI166" i="6"/>
  <c r="BA166" i="6"/>
  <c r="BB166" i="6" s="1"/>
  <c r="AY166" i="6"/>
  <c r="AQ166" i="6"/>
  <c r="AR166" i="6" s="1"/>
  <c r="AO166" i="6"/>
  <c r="AG166" i="6"/>
  <c r="AH166" i="6" s="1"/>
  <c r="AE166" i="6"/>
  <c r="W166" i="6"/>
  <c r="X166" i="6" s="1"/>
  <c r="U166" i="6"/>
  <c r="M166" i="6"/>
  <c r="N166" i="6" s="1"/>
  <c r="K166" i="6"/>
  <c r="D166" i="6"/>
  <c r="C166" i="6"/>
  <c r="BS165" i="6"/>
  <c r="BK165" i="6"/>
  <c r="BL165" i="6" s="1"/>
  <c r="BI165" i="6"/>
  <c r="BA165" i="6"/>
  <c r="BB165" i="6" s="1"/>
  <c r="AY165" i="6"/>
  <c r="AQ165" i="6"/>
  <c r="AR165" i="6" s="1"/>
  <c r="AO165" i="6"/>
  <c r="AG165" i="6"/>
  <c r="AH165" i="6" s="1"/>
  <c r="AE165" i="6"/>
  <c r="W165" i="6"/>
  <c r="X165" i="6" s="1"/>
  <c r="U165" i="6"/>
  <c r="N165" i="6"/>
  <c r="M165" i="6"/>
  <c r="K165" i="6"/>
  <c r="C165" i="6"/>
  <c r="D165" i="6" s="1"/>
  <c r="BS171" i="6"/>
  <c r="BL171" i="6"/>
  <c r="BK171" i="6"/>
  <c r="BS164" i="6"/>
  <c r="BK164" i="6"/>
  <c r="BL164" i="6" s="1"/>
  <c r="BS163" i="6"/>
  <c r="BK163" i="6"/>
  <c r="BL163" i="6" s="1"/>
  <c r="BS162" i="6"/>
  <c r="BK162" i="6"/>
  <c r="BL162" i="6" s="1"/>
  <c r="BS161" i="6"/>
  <c r="BK161" i="6"/>
  <c r="BL161" i="6" s="1"/>
  <c r="BS160" i="6"/>
  <c r="BK160" i="6"/>
  <c r="BL160" i="6" s="1"/>
  <c r="BS159" i="6"/>
  <c r="BK159" i="6"/>
  <c r="BL159" i="6" s="1"/>
  <c r="BS158" i="6"/>
  <c r="BK158" i="6"/>
  <c r="BL158" i="6" s="1"/>
  <c r="BS157" i="6"/>
  <c r="BK157" i="6"/>
  <c r="BL157" i="6" s="1"/>
  <c r="BS156" i="6"/>
  <c r="BK156" i="6"/>
  <c r="BL156" i="6" s="1"/>
  <c r="BS155" i="6"/>
  <c r="BK155" i="6"/>
  <c r="BL155" i="6" s="1"/>
  <c r="BS154" i="6"/>
  <c r="BK154" i="6"/>
  <c r="BL154" i="6" s="1"/>
  <c r="BS153" i="6"/>
  <c r="BK153" i="6"/>
  <c r="BL153" i="6" s="1"/>
  <c r="BS146" i="6"/>
  <c r="BK146" i="6"/>
  <c r="BL146" i="6" s="1"/>
  <c r="BS145" i="6"/>
  <c r="BL145" i="6"/>
  <c r="BK145" i="6"/>
  <c r="BS144" i="6"/>
  <c r="BK144" i="6"/>
  <c r="BL144" i="6" s="1"/>
  <c r="BS143" i="6"/>
  <c r="BK143" i="6"/>
  <c r="BL143" i="6" s="1"/>
  <c r="BS142" i="6"/>
  <c r="BK142" i="6"/>
  <c r="BL142" i="6" s="1"/>
  <c r="BS141" i="6"/>
  <c r="BK141" i="6"/>
  <c r="BL141" i="6" s="1"/>
  <c r="BS140" i="6"/>
  <c r="BK140" i="6"/>
  <c r="BL140" i="6" s="1"/>
  <c r="BS139" i="6"/>
  <c r="BK139" i="6"/>
  <c r="BL139" i="6" s="1"/>
  <c r="BS138" i="6"/>
  <c r="BK138" i="6"/>
  <c r="BL138" i="6" s="1"/>
  <c r="BS137" i="6"/>
  <c r="BK137" i="6"/>
  <c r="BL137" i="6" s="1"/>
  <c r="BS136" i="6"/>
  <c r="BK136" i="6"/>
  <c r="BL136" i="6" s="1"/>
  <c r="BS135" i="6"/>
  <c r="BK135" i="6"/>
  <c r="BL135" i="6" s="1"/>
  <c r="BS134" i="6"/>
  <c r="BK134" i="6"/>
  <c r="BL134" i="6" s="1"/>
  <c r="BS133" i="6"/>
  <c r="BK133" i="6"/>
  <c r="BL133" i="6" s="1"/>
  <c r="BS132" i="6"/>
  <c r="BK132" i="6"/>
  <c r="BL132" i="6" s="1"/>
  <c r="BS131" i="6"/>
  <c r="BK131" i="6"/>
  <c r="BL131" i="6" s="1"/>
  <c r="BS130" i="6"/>
  <c r="BK130" i="6"/>
  <c r="BL130" i="6" s="1"/>
  <c r="BS129" i="6"/>
  <c r="BK129" i="6"/>
  <c r="BL129" i="6" s="1"/>
  <c r="BS128" i="6"/>
  <c r="BK128" i="6"/>
  <c r="BL128" i="6" s="1"/>
  <c r="BS127" i="6"/>
  <c r="BK127" i="6"/>
  <c r="BL127" i="6" s="1"/>
  <c r="BS126" i="6"/>
  <c r="BK126" i="6"/>
  <c r="BL126" i="6" s="1"/>
  <c r="BS121" i="6"/>
  <c r="BK121" i="6"/>
  <c r="BL121" i="6" s="1"/>
  <c r="BS120" i="6"/>
  <c r="BK120" i="6"/>
  <c r="BL120" i="6" s="1"/>
  <c r="BS119" i="6"/>
  <c r="BK119" i="6"/>
  <c r="BL119" i="6" s="1"/>
  <c r="BS118" i="6"/>
  <c r="BK118" i="6"/>
  <c r="BL118" i="6" s="1"/>
  <c r="BS117" i="6"/>
  <c r="BK117" i="6"/>
  <c r="BL117" i="6" s="1"/>
  <c r="BS116" i="6"/>
  <c r="BK116" i="6"/>
  <c r="BL116" i="6" s="1"/>
  <c r="BS115" i="6"/>
  <c r="BL115" i="6"/>
  <c r="BK115" i="6"/>
  <c r="BS106" i="6"/>
  <c r="BK106" i="6"/>
  <c r="BL106" i="6" s="1"/>
  <c r="BS105" i="6"/>
  <c r="BK105" i="6"/>
  <c r="BL105" i="6" s="1"/>
  <c r="BS104" i="6"/>
  <c r="BL104" i="6"/>
  <c r="BK104" i="6"/>
  <c r="BS99" i="6"/>
  <c r="BK99" i="6"/>
  <c r="BL99" i="6" s="1"/>
  <c r="BS98" i="6"/>
  <c r="BK98" i="6"/>
  <c r="BL98" i="6" s="1"/>
  <c r="BS97" i="6"/>
  <c r="BK97" i="6"/>
  <c r="BL97" i="6" s="1"/>
  <c r="BS96" i="6"/>
  <c r="BK96" i="6"/>
  <c r="BL96" i="6" s="1"/>
  <c r="BS95" i="6"/>
  <c r="BK95" i="6"/>
  <c r="BL95" i="6" s="1"/>
  <c r="BS94" i="6"/>
  <c r="BK94" i="6"/>
  <c r="BL94" i="6" s="1"/>
  <c r="BS93" i="6"/>
  <c r="BL93" i="6"/>
  <c r="BK93" i="6"/>
  <c r="BS92" i="6"/>
  <c r="BK92" i="6"/>
  <c r="BL92" i="6" s="1"/>
  <c r="BS91" i="6"/>
  <c r="BK91" i="6"/>
  <c r="BL91" i="6" s="1"/>
  <c r="BS90" i="6"/>
  <c r="BK90" i="6"/>
  <c r="BL90" i="6" s="1"/>
  <c r="BS89" i="6"/>
  <c r="BK89" i="6"/>
  <c r="BL89" i="6" s="1"/>
  <c r="BS88" i="6"/>
  <c r="BK88" i="6"/>
  <c r="BL88" i="6" s="1"/>
  <c r="BS87" i="6"/>
  <c r="BK87" i="6"/>
  <c r="BL87" i="6" s="1"/>
  <c r="BS86" i="6"/>
  <c r="BK86" i="6"/>
  <c r="BL86" i="6" s="1"/>
  <c r="BS85" i="6"/>
  <c r="BK85" i="6"/>
  <c r="BL85" i="6" s="1"/>
  <c r="BS84" i="6"/>
  <c r="BK84" i="6"/>
  <c r="BL84" i="6" s="1"/>
  <c r="BS83" i="6"/>
  <c r="BK83" i="6"/>
  <c r="BL83" i="6" s="1"/>
  <c r="BS82" i="6"/>
  <c r="BK82" i="6"/>
  <c r="BL82" i="6" s="1"/>
  <c r="BS81" i="6"/>
  <c r="BK81" i="6"/>
  <c r="BL81" i="6" s="1"/>
  <c r="BS80" i="6"/>
  <c r="BK80" i="6"/>
  <c r="BL80" i="6" s="1"/>
  <c r="BS79" i="6"/>
  <c r="BK79" i="6"/>
  <c r="BL79" i="6" s="1"/>
  <c r="BS78" i="6"/>
  <c r="BK78" i="6"/>
  <c r="BL78" i="6" s="1"/>
  <c r="BS77" i="6"/>
  <c r="BK77" i="6"/>
  <c r="BL77" i="6" s="1"/>
  <c r="BS76" i="6"/>
  <c r="BK76" i="6"/>
  <c r="BL76" i="6" s="1"/>
  <c r="BS75" i="6"/>
  <c r="BK75" i="6"/>
  <c r="BL75" i="6" s="1"/>
  <c r="BS70" i="6"/>
  <c r="BK70" i="6"/>
  <c r="BL70" i="6" s="1"/>
  <c r="BS69" i="6"/>
  <c r="BK69" i="6"/>
  <c r="BL69" i="6" s="1"/>
  <c r="BS68" i="6"/>
  <c r="BL68" i="6"/>
  <c r="BK68" i="6"/>
  <c r="BS67" i="6"/>
  <c r="BK67" i="6"/>
  <c r="BL67" i="6" s="1"/>
  <c r="BS66" i="6"/>
  <c r="BK66" i="6"/>
  <c r="BL66" i="6" s="1"/>
  <c r="BS65" i="6"/>
  <c r="BK65" i="6"/>
  <c r="BL65" i="6" s="1"/>
  <c r="BS64" i="6"/>
  <c r="BK64" i="6"/>
  <c r="BL64" i="6" s="1"/>
  <c r="BS63" i="6"/>
  <c r="BK63" i="6"/>
  <c r="BL63" i="6" s="1"/>
  <c r="BS62" i="6"/>
  <c r="BK62" i="6"/>
  <c r="BL62" i="6" s="1"/>
  <c r="BS61" i="6"/>
  <c r="BK61" i="6"/>
  <c r="BL61" i="6" s="1"/>
  <c r="BS60" i="6"/>
  <c r="BK60" i="6"/>
  <c r="BL60" i="6" s="1"/>
  <c r="BS59" i="6"/>
  <c r="BK59" i="6"/>
  <c r="BL59" i="6" s="1"/>
  <c r="BS58" i="6"/>
  <c r="BK58" i="6"/>
  <c r="BL58" i="6" s="1"/>
  <c r="BS57" i="6"/>
  <c r="BK57" i="6"/>
  <c r="BL57" i="6" s="1"/>
  <c r="BS56" i="6"/>
  <c r="BK56" i="6"/>
  <c r="BL56" i="6" s="1"/>
  <c r="BS55" i="6"/>
  <c r="BK55" i="6"/>
  <c r="BL55" i="6" s="1"/>
  <c r="BS54" i="6"/>
  <c r="BK54" i="6"/>
  <c r="BL54" i="6" s="1"/>
  <c r="BS53" i="6"/>
  <c r="BK53" i="6"/>
  <c r="BL53" i="6" s="1"/>
  <c r="BS52" i="6"/>
  <c r="BK52" i="6"/>
  <c r="BL52" i="6" s="1"/>
  <c r="BS51" i="6"/>
  <c r="BK51" i="6"/>
  <c r="BL51" i="6" s="1"/>
  <c r="BS50" i="6"/>
  <c r="BK50" i="6"/>
  <c r="BL50" i="6" s="1"/>
  <c r="BS49" i="6"/>
  <c r="BK49" i="6"/>
  <c r="BL49" i="6" s="1"/>
  <c r="BS48" i="6"/>
  <c r="BK48" i="6"/>
  <c r="BL48" i="6" s="1"/>
  <c r="BS47" i="6"/>
  <c r="BK47" i="6"/>
  <c r="BL47" i="6" s="1"/>
  <c r="BS46" i="6"/>
  <c r="BK46" i="6"/>
  <c r="BL46" i="6" s="1"/>
  <c r="BS45" i="6"/>
  <c r="BK45" i="6"/>
  <c r="BL45" i="6" s="1"/>
  <c r="BS44" i="6"/>
  <c r="BK44" i="6"/>
  <c r="BL44" i="6" s="1"/>
  <c r="BS43" i="6"/>
  <c r="BK43" i="6"/>
  <c r="BL43" i="6" s="1"/>
  <c r="BS42" i="6"/>
  <c r="BK42" i="6"/>
  <c r="BL42" i="6" s="1"/>
  <c r="BS41" i="6"/>
  <c r="BK41" i="6"/>
  <c r="BL41" i="6" s="1"/>
  <c r="BS40" i="6"/>
  <c r="BK40" i="6"/>
  <c r="BL40" i="6" s="1"/>
  <c r="BS39" i="6"/>
  <c r="BK39" i="6"/>
  <c r="BL39" i="6" s="1"/>
  <c r="BS38" i="6"/>
  <c r="BK38" i="6"/>
  <c r="BL38" i="6" s="1"/>
  <c r="BS37" i="6"/>
  <c r="BK37" i="6"/>
  <c r="BL37" i="6" s="1"/>
  <c r="BS36" i="6"/>
  <c r="BK36" i="6"/>
  <c r="BL36" i="6" s="1"/>
  <c r="BS31" i="6"/>
  <c r="BK31" i="6"/>
  <c r="BL31" i="6" s="1"/>
  <c r="BS30" i="6"/>
  <c r="BK30" i="6"/>
  <c r="BL30" i="6" s="1"/>
  <c r="BS29" i="6"/>
  <c r="BL29" i="6"/>
  <c r="BK29" i="6"/>
  <c r="BS28" i="6"/>
  <c r="BK28" i="6"/>
  <c r="BL28" i="6" s="1"/>
  <c r="BS27" i="6"/>
  <c r="BK27" i="6"/>
  <c r="BL27" i="6" s="1"/>
  <c r="BS26" i="6"/>
  <c r="BK26" i="6"/>
  <c r="BL26" i="6" s="1"/>
  <c r="BS25" i="6"/>
  <c r="BK25" i="6"/>
  <c r="BL25" i="6" s="1"/>
  <c r="BS24" i="6"/>
  <c r="BK24" i="6"/>
  <c r="BL24" i="6" s="1"/>
  <c r="BS23" i="6"/>
  <c r="BK23" i="6"/>
  <c r="BL23" i="6" s="1"/>
  <c r="BS22" i="6"/>
  <c r="BK22" i="6"/>
  <c r="BL22" i="6" s="1"/>
  <c r="BS21" i="6"/>
  <c r="BK21" i="6"/>
  <c r="BL21" i="6" s="1"/>
  <c r="BS20" i="6"/>
  <c r="BK20" i="6"/>
  <c r="BL20" i="6" s="1"/>
  <c r="BS19" i="6"/>
  <c r="BK19" i="6"/>
  <c r="BL19" i="6" s="1"/>
  <c r="BS18" i="6"/>
  <c r="BK18" i="6"/>
  <c r="BL18" i="6" s="1"/>
  <c r="BS17" i="6"/>
  <c r="BK17" i="6"/>
  <c r="BL17" i="6" s="1"/>
  <c r="BS16" i="6"/>
  <c r="BK16" i="6"/>
  <c r="BL16" i="6" s="1"/>
  <c r="BS15" i="6"/>
  <c r="BK15" i="6"/>
  <c r="BL15" i="6" s="1"/>
  <c r="BS14" i="6"/>
  <c r="BK14" i="6"/>
  <c r="BL14" i="6" s="1"/>
  <c r="BS13" i="6"/>
  <c r="BK13" i="6"/>
  <c r="BL13" i="6" s="1"/>
  <c r="BS12" i="6"/>
  <c r="BK12" i="6"/>
  <c r="BL12" i="6" s="1"/>
  <c r="BJ182" i="6"/>
  <c r="BJ180" i="6"/>
  <c r="BJ176" i="6"/>
  <c r="BK176" i="6" s="1"/>
  <c r="BR173" i="6"/>
  <c r="BQ173" i="6"/>
  <c r="BP173" i="6"/>
  <c r="BO173" i="6"/>
  <c r="BN173" i="6"/>
  <c r="BM173" i="6"/>
  <c r="BJ173" i="6"/>
  <c r="BR148" i="6"/>
  <c r="BQ148" i="6"/>
  <c r="BP148" i="6"/>
  <c r="BO148" i="6"/>
  <c r="BN148" i="6"/>
  <c r="BN150" i="6" s="1"/>
  <c r="BM148" i="6"/>
  <c r="BJ148" i="6"/>
  <c r="BJ150" i="6" s="1"/>
  <c r="BR123" i="6"/>
  <c r="BQ123" i="6"/>
  <c r="BQ150" i="6" s="1"/>
  <c r="BP123" i="6"/>
  <c r="BO123" i="6"/>
  <c r="BN123" i="6"/>
  <c r="BM123" i="6"/>
  <c r="BJ123" i="6"/>
  <c r="BR108" i="6"/>
  <c r="BQ108" i="6"/>
  <c r="BP108" i="6"/>
  <c r="BO108" i="6"/>
  <c r="BN108" i="6"/>
  <c r="BM108" i="6"/>
  <c r="BJ108" i="6"/>
  <c r="BR72" i="6"/>
  <c r="BQ72" i="6"/>
  <c r="BP72" i="6"/>
  <c r="BO72" i="6"/>
  <c r="BN72" i="6"/>
  <c r="BM72" i="6"/>
  <c r="BJ72" i="6"/>
  <c r="BR33" i="6"/>
  <c r="BQ33" i="6"/>
  <c r="BP33" i="6"/>
  <c r="BO33" i="6"/>
  <c r="BN33" i="6"/>
  <c r="BM33" i="6"/>
  <c r="BJ33" i="6"/>
  <c r="BS11" i="6"/>
  <c r="BK11" i="6"/>
  <c r="BL11" i="6" s="1"/>
  <c r="BO150" i="6" l="1"/>
  <c r="BQ110" i="6"/>
  <c r="BQ175" i="6" s="1"/>
  <c r="BN110" i="6"/>
  <c r="BK108" i="6"/>
  <c r="BL108" i="6" s="1"/>
  <c r="BK72" i="6"/>
  <c r="BL72" i="6" s="1"/>
  <c r="M72" i="9"/>
  <c r="BP110" i="6"/>
  <c r="BL102" i="6"/>
  <c r="BS108" i="6"/>
  <c r="BS148" i="6"/>
  <c r="BS72" i="6"/>
  <c r="BS123" i="6"/>
  <c r="BS173" i="6"/>
  <c r="BK173" i="6"/>
  <c r="BL173" i="6" s="1"/>
  <c r="BP150" i="6"/>
  <c r="BP175" i="6" s="1"/>
  <c r="BR150" i="6"/>
  <c r="BM150" i="6"/>
  <c r="BM110" i="6"/>
  <c r="BO110" i="6"/>
  <c r="BO175" i="6" s="1"/>
  <c r="BN175" i="6"/>
  <c r="BS33" i="6"/>
  <c r="BR110" i="6"/>
  <c r="BJ110" i="6"/>
  <c r="BJ175" i="6" s="1"/>
  <c r="BK123" i="6"/>
  <c r="BL123" i="6" s="1"/>
  <c r="BK33" i="6"/>
  <c r="BK148" i="6"/>
  <c r="M12" i="9"/>
  <c r="M56" i="9" s="1"/>
  <c r="AG13" i="10"/>
  <c r="BM175" i="6" l="1"/>
  <c r="BJ189" i="6" s="1"/>
  <c r="BS150" i="6"/>
  <c r="BS110" i="6"/>
  <c r="BR175" i="6"/>
  <c r="BJ184" i="6" s="1"/>
  <c r="BL148" i="6"/>
  <c r="BK150" i="6"/>
  <c r="BL33" i="6"/>
  <c r="BK110" i="6"/>
  <c r="AV23" i="11"/>
  <c r="BS175" i="6" l="1"/>
  <c r="BJ185" i="6" s="1"/>
  <c r="BJ186" i="6" s="1"/>
  <c r="BL110" i="6"/>
  <c r="BL150" i="6"/>
  <c r="BK175" i="6"/>
  <c r="I59" i="9"/>
  <c r="I70" i="9" s="1"/>
  <c r="I69" i="9"/>
  <c r="I54" i="9"/>
  <c r="I29" i="9"/>
  <c r="I10" i="9"/>
  <c r="I12" i="9" s="1"/>
  <c r="K12" i="9"/>
  <c r="L12" i="9"/>
  <c r="J59" i="9"/>
  <c r="J70" i="9" s="1"/>
  <c r="J48" i="9"/>
  <c r="J47" i="9"/>
  <c r="J46" i="9"/>
  <c r="J42" i="9"/>
  <c r="J41" i="9"/>
  <c r="J40" i="9"/>
  <c r="J34" i="9"/>
  <c r="J25" i="9"/>
  <c r="J24" i="9"/>
  <c r="J23" i="9"/>
  <c r="J22" i="9"/>
  <c r="J21" i="9"/>
  <c r="J19" i="9"/>
  <c r="J18" i="9"/>
  <c r="J17" i="9"/>
  <c r="J12" i="9"/>
  <c r="J29" i="9" l="1"/>
  <c r="I56" i="9"/>
  <c r="BJ183" i="6"/>
  <c r="BL175" i="6"/>
  <c r="BJ190" i="6"/>
  <c r="K69" i="9"/>
  <c r="L69" i="9"/>
  <c r="L70" i="9"/>
  <c r="I72" i="9"/>
  <c r="J54" i="9"/>
  <c r="L54" i="9"/>
  <c r="K70" i="9"/>
  <c r="L29" i="9"/>
  <c r="K29" i="9"/>
  <c r="K56" i="9" s="1"/>
  <c r="J69" i="9"/>
  <c r="J72" i="9" s="1"/>
  <c r="BI25" i="6"/>
  <c r="J56" i="9" l="1"/>
  <c r="L72" i="9"/>
  <c r="BJ194" i="6"/>
  <c r="BJ193" i="6"/>
  <c r="BJ195" i="6"/>
  <c r="BJ196" i="6"/>
  <c r="BJ187" i="6"/>
  <c r="BJ191" i="6"/>
  <c r="BJ192" i="6"/>
  <c r="K72" i="9"/>
  <c r="L56" i="9"/>
  <c r="BI121" i="6"/>
  <c r="BA121" i="6"/>
  <c r="BB121" i="6" s="1"/>
  <c r="AY121" i="6"/>
  <c r="AQ121" i="6"/>
  <c r="AR121" i="6" s="1"/>
  <c r="AO121" i="6"/>
  <c r="AG121" i="6"/>
  <c r="AH121" i="6" s="1"/>
  <c r="AE121" i="6"/>
  <c r="W121" i="6"/>
  <c r="X121" i="6" s="1"/>
  <c r="U121" i="6"/>
  <c r="M121" i="6"/>
  <c r="N121" i="6" s="1"/>
  <c r="K121" i="6"/>
  <c r="C121" i="6"/>
  <c r="D121" i="6" s="1"/>
  <c r="BI146" i="6"/>
  <c r="BA146" i="6"/>
  <c r="BB146" i="6" s="1"/>
  <c r="AY146" i="6"/>
  <c r="AQ146" i="6"/>
  <c r="AR146" i="6" s="1"/>
  <c r="AO146" i="6"/>
  <c r="AG146" i="6"/>
  <c r="AH146" i="6" s="1"/>
  <c r="AE146" i="6"/>
  <c r="W146" i="6"/>
  <c r="X146" i="6" s="1"/>
  <c r="U146" i="6"/>
  <c r="M146" i="6"/>
  <c r="N146" i="6" s="1"/>
  <c r="K146" i="6"/>
  <c r="C146" i="6"/>
  <c r="D146" i="6" s="1"/>
  <c r="BA162" i="6"/>
  <c r="BB162" i="6" s="1"/>
  <c r="AY162" i="6"/>
  <c r="AQ162" i="6"/>
  <c r="AR162" i="6" s="1"/>
  <c r="AO162" i="6"/>
  <c r="AG162" i="6"/>
  <c r="AH162" i="6" s="1"/>
  <c r="AE162" i="6"/>
  <c r="W162" i="6"/>
  <c r="X162" i="6" s="1"/>
  <c r="U162" i="6"/>
  <c r="M162" i="6"/>
  <c r="N162" i="6" s="1"/>
  <c r="K162" i="6"/>
  <c r="C162" i="6"/>
  <c r="D162" i="6" s="1"/>
  <c r="BA161" i="6"/>
  <c r="BB161" i="6" s="1"/>
  <c r="AY161" i="6"/>
  <c r="AQ161" i="6"/>
  <c r="AR161" i="6" s="1"/>
  <c r="AO161" i="6"/>
  <c r="AG161" i="6"/>
  <c r="AH161" i="6" s="1"/>
  <c r="AE161" i="6"/>
  <c r="W161" i="6"/>
  <c r="X161" i="6" s="1"/>
  <c r="U161" i="6"/>
  <c r="M161" i="6"/>
  <c r="N161" i="6" s="1"/>
  <c r="K161" i="6"/>
  <c r="C161" i="6"/>
  <c r="D161" i="6" s="1"/>
  <c r="K171" i="6"/>
  <c r="K164" i="6"/>
  <c r="K163" i="6"/>
  <c r="K160" i="6"/>
  <c r="K159" i="6"/>
  <c r="K158" i="6"/>
  <c r="K157" i="6"/>
  <c r="K156" i="6"/>
  <c r="K155" i="6"/>
  <c r="K154" i="6"/>
  <c r="K153" i="6"/>
  <c r="K145" i="6"/>
  <c r="K144" i="6"/>
  <c r="K143" i="6"/>
  <c r="K142" i="6"/>
  <c r="K141" i="6"/>
  <c r="K140" i="6"/>
  <c r="K139" i="6"/>
  <c r="K138" i="6"/>
  <c r="K137" i="6"/>
  <c r="K136" i="6"/>
  <c r="K135" i="6"/>
  <c r="K134" i="6"/>
  <c r="K133" i="6"/>
  <c r="K132" i="6"/>
  <c r="K131" i="6"/>
  <c r="K130" i="6"/>
  <c r="K129" i="6"/>
  <c r="K128" i="6"/>
  <c r="K127" i="6"/>
  <c r="K126" i="6"/>
  <c r="K120" i="6"/>
  <c r="K119" i="6"/>
  <c r="K118" i="6"/>
  <c r="K117" i="6"/>
  <c r="K116" i="6"/>
  <c r="K115" i="6"/>
  <c r="K106" i="6"/>
  <c r="K105" i="6"/>
  <c r="K104" i="6"/>
  <c r="K99" i="6"/>
  <c r="K98" i="6"/>
  <c r="K97" i="6"/>
  <c r="K96" i="6"/>
  <c r="K95" i="6"/>
  <c r="K94" i="6"/>
  <c r="K93" i="6"/>
  <c r="K92" i="6"/>
  <c r="K91" i="6"/>
  <c r="K90" i="6"/>
  <c r="K89" i="6"/>
  <c r="K88" i="6"/>
  <c r="K87" i="6"/>
  <c r="K86" i="6"/>
  <c r="K85" i="6"/>
  <c r="K84" i="6"/>
  <c r="K83" i="6"/>
  <c r="K82" i="6"/>
  <c r="K81" i="6"/>
  <c r="K80" i="6"/>
  <c r="K79" i="6"/>
  <c r="K78" i="6"/>
  <c r="K77" i="6"/>
  <c r="K76" i="6"/>
  <c r="K75"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1" i="6"/>
  <c r="K30" i="6"/>
  <c r="K29" i="6"/>
  <c r="K28" i="6"/>
  <c r="K27" i="6"/>
  <c r="K26" i="6"/>
  <c r="K25" i="6"/>
  <c r="K24" i="6"/>
  <c r="K23" i="6"/>
  <c r="K22" i="6"/>
  <c r="K21" i="6"/>
  <c r="K20" i="6"/>
  <c r="K19" i="6"/>
  <c r="K18" i="6"/>
  <c r="K17" i="6"/>
  <c r="K16" i="6"/>
  <c r="K15" i="6"/>
  <c r="K14" i="6"/>
  <c r="K13" i="6"/>
  <c r="K12" i="6"/>
  <c r="K11" i="6"/>
  <c r="U171" i="6"/>
  <c r="U164" i="6"/>
  <c r="U163" i="6"/>
  <c r="U160" i="6"/>
  <c r="U159" i="6"/>
  <c r="U158" i="6"/>
  <c r="U157" i="6"/>
  <c r="U156" i="6"/>
  <c r="U155" i="6"/>
  <c r="U154" i="6"/>
  <c r="U153" i="6"/>
  <c r="U145" i="6"/>
  <c r="U144" i="6"/>
  <c r="U143" i="6"/>
  <c r="U142" i="6"/>
  <c r="U141" i="6"/>
  <c r="U140" i="6"/>
  <c r="U139" i="6"/>
  <c r="U138" i="6"/>
  <c r="U137" i="6"/>
  <c r="U136" i="6"/>
  <c r="U135" i="6"/>
  <c r="U134" i="6"/>
  <c r="U133" i="6"/>
  <c r="U132" i="6"/>
  <c r="U131" i="6"/>
  <c r="U130" i="6"/>
  <c r="U129" i="6"/>
  <c r="U128" i="6"/>
  <c r="U127" i="6"/>
  <c r="U126" i="6"/>
  <c r="U120" i="6"/>
  <c r="U119" i="6"/>
  <c r="U118" i="6"/>
  <c r="U117" i="6"/>
  <c r="U116" i="6"/>
  <c r="U115" i="6"/>
  <c r="U106" i="6"/>
  <c r="U105" i="6"/>
  <c r="U104" i="6"/>
  <c r="U99" i="6"/>
  <c r="U98" i="6"/>
  <c r="U97" i="6"/>
  <c r="U96" i="6"/>
  <c r="U95" i="6"/>
  <c r="U94" i="6"/>
  <c r="U93" i="6"/>
  <c r="U92" i="6"/>
  <c r="U91" i="6"/>
  <c r="U90" i="6"/>
  <c r="U89" i="6"/>
  <c r="U88" i="6"/>
  <c r="U87" i="6"/>
  <c r="U86" i="6"/>
  <c r="U85" i="6"/>
  <c r="U84" i="6"/>
  <c r="U83" i="6"/>
  <c r="U82" i="6"/>
  <c r="U81" i="6"/>
  <c r="U80" i="6"/>
  <c r="U79" i="6"/>
  <c r="U78" i="6"/>
  <c r="U77" i="6"/>
  <c r="U76" i="6"/>
  <c r="U75"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1" i="6"/>
  <c r="U30" i="6"/>
  <c r="U29" i="6"/>
  <c r="U28" i="6"/>
  <c r="U27" i="6"/>
  <c r="U26" i="6"/>
  <c r="U25" i="6"/>
  <c r="U24" i="6"/>
  <c r="U23" i="6"/>
  <c r="U22" i="6"/>
  <c r="U21" i="6"/>
  <c r="U20" i="6"/>
  <c r="U19" i="6"/>
  <c r="U18" i="6"/>
  <c r="U17" i="6"/>
  <c r="U16" i="6"/>
  <c r="U15" i="6"/>
  <c r="U14" i="6"/>
  <c r="U13" i="6"/>
  <c r="U12" i="6"/>
  <c r="U11" i="6"/>
  <c r="AE171" i="6"/>
  <c r="AE164" i="6"/>
  <c r="AE163" i="6"/>
  <c r="AE160" i="6"/>
  <c r="AE159" i="6"/>
  <c r="AE158" i="6"/>
  <c r="AE157" i="6"/>
  <c r="AE156" i="6"/>
  <c r="AE155" i="6"/>
  <c r="AE154" i="6"/>
  <c r="AE153" i="6"/>
  <c r="AE145" i="6"/>
  <c r="AE144" i="6"/>
  <c r="AE143" i="6"/>
  <c r="AE142" i="6"/>
  <c r="AE141" i="6"/>
  <c r="AE140" i="6"/>
  <c r="AE139" i="6"/>
  <c r="AE138" i="6"/>
  <c r="AE137" i="6"/>
  <c r="AE136" i="6"/>
  <c r="AE135" i="6"/>
  <c r="AE134" i="6"/>
  <c r="AE133" i="6"/>
  <c r="AE132" i="6"/>
  <c r="AE131" i="6"/>
  <c r="AE130" i="6"/>
  <c r="AE129" i="6"/>
  <c r="AE128" i="6"/>
  <c r="AE127" i="6"/>
  <c r="AE126" i="6"/>
  <c r="AE120" i="6"/>
  <c r="AE119" i="6"/>
  <c r="AE118" i="6"/>
  <c r="AE117" i="6"/>
  <c r="AE116" i="6"/>
  <c r="AE115" i="6"/>
  <c r="AE106" i="6"/>
  <c r="AE105" i="6"/>
  <c r="AE104"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E45" i="6"/>
  <c r="AE44" i="6"/>
  <c r="AE43" i="6"/>
  <c r="AE42" i="6"/>
  <c r="AE41" i="6"/>
  <c r="AE40" i="6"/>
  <c r="AE39" i="6"/>
  <c r="AE38" i="6"/>
  <c r="AE37" i="6"/>
  <c r="AE36" i="6"/>
  <c r="AE31" i="6"/>
  <c r="AE30" i="6"/>
  <c r="AE29" i="6"/>
  <c r="AE28" i="6"/>
  <c r="AE27" i="6"/>
  <c r="AE26" i="6"/>
  <c r="AE25" i="6"/>
  <c r="AE24" i="6"/>
  <c r="AE23" i="6"/>
  <c r="AE22" i="6"/>
  <c r="AE21" i="6"/>
  <c r="AE20" i="6"/>
  <c r="AE19" i="6"/>
  <c r="AE18" i="6"/>
  <c r="AE17" i="6"/>
  <c r="AE16" i="6"/>
  <c r="AE15" i="6"/>
  <c r="AE14" i="6"/>
  <c r="AE13" i="6"/>
  <c r="AE12" i="6"/>
  <c r="AE11" i="6"/>
  <c r="AO171" i="6"/>
  <c r="AO164" i="6"/>
  <c r="AO163" i="6"/>
  <c r="AO160" i="6"/>
  <c r="AO159" i="6"/>
  <c r="AO158" i="6"/>
  <c r="AO156" i="6"/>
  <c r="AO155" i="6"/>
  <c r="AO154" i="6"/>
  <c r="AO153" i="6"/>
  <c r="AO145" i="6"/>
  <c r="AO144" i="6"/>
  <c r="AO143" i="6"/>
  <c r="AO142" i="6"/>
  <c r="AO141" i="6"/>
  <c r="AO140" i="6"/>
  <c r="AO139" i="6"/>
  <c r="AO138" i="6"/>
  <c r="AO137" i="6"/>
  <c r="AO136" i="6"/>
  <c r="AO135" i="6"/>
  <c r="AO134" i="6"/>
  <c r="AO133" i="6"/>
  <c r="AO132" i="6"/>
  <c r="AO131" i="6"/>
  <c r="AO130" i="6"/>
  <c r="AO129" i="6"/>
  <c r="AO128" i="6"/>
  <c r="AO127" i="6"/>
  <c r="AO126" i="6"/>
  <c r="AO120" i="6"/>
  <c r="AO119" i="6"/>
  <c r="AO118" i="6"/>
  <c r="AO117" i="6"/>
  <c r="AO116" i="6"/>
  <c r="AO115" i="6"/>
  <c r="AO106" i="6"/>
  <c r="AO105" i="6"/>
  <c r="AO104" i="6"/>
  <c r="AO99" i="6"/>
  <c r="AO98" i="6"/>
  <c r="AO97" i="6"/>
  <c r="AO96" i="6"/>
  <c r="AO95" i="6"/>
  <c r="AO94" i="6"/>
  <c r="AO93" i="6"/>
  <c r="AO92" i="6"/>
  <c r="AO91" i="6"/>
  <c r="AO90" i="6"/>
  <c r="AO89" i="6"/>
  <c r="AO88" i="6"/>
  <c r="AO87" i="6"/>
  <c r="AO86" i="6"/>
  <c r="AO85" i="6"/>
  <c r="AO84" i="6"/>
  <c r="AO83" i="6"/>
  <c r="AO82" i="6"/>
  <c r="AO81" i="6"/>
  <c r="AO80" i="6"/>
  <c r="AO79" i="6"/>
  <c r="AO78" i="6"/>
  <c r="AO77" i="6"/>
  <c r="AO76" i="6"/>
  <c r="AO75"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O45" i="6"/>
  <c r="AO44" i="6"/>
  <c r="AO43" i="6"/>
  <c r="AO42" i="6"/>
  <c r="AO41" i="6"/>
  <c r="AO40" i="6"/>
  <c r="AO39" i="6"/>
  <c r="AO38" i="6"/>
  <c r="AO37" i="6"/>
  <c r="AO36" i="6"/>
  <c r="AO31" i="6"/>
  <c r="AO30" i="6"/>
  <c r="AO29" i="6"/>
  <c r="AO28" i="6"/>
  <c r="AO27" i="6"/>
  <c r="AO26" i="6"/>
  <c r="AO25" i="6"/>
  <c r="AO24" i="6"/>
  <c r="AO23" i="6"/>
  <c r="AO22" i="6"/>
  <c r="AO21" i="6"/>
  <c r="AO20" i="6"/>
  <c r="AO19" i="6"/>
  <c r="AO18" i="6"/>
  <c r="AO17" i="6"/>
  <c r="AO16" i="6"/>
  <c r="AO15" i="6"/>
  <c r="AO14" i="6"/>
  <c r="AO13" i="6"/>
  <c r="AO12" i="6"/>
  <c r="AO11" i="6"/>
  <c r="AY171" i="6"/>
  <c r="AY164" i="6"/>
  <c r="AY163" i="6"/>
  <c r="AY160" i="6"/>
  <c r="AY159" i="6"/>
  <c r="AY158" i="6"/>
  <c r="AY157" i="6"/>
  <c r="AY156" i="6"/>
  <c r="AY155" i="6"/>
  <c r="AY154" i="6"/>
  <c r="AY153" i="6"/>
  <c r="AY145" i="6"/>
  <c r="AY144" i="6"/>
  <c r="AY143" i="6"/>
  <c r="AY142" i="6"/>
  <c r="AY141" i="6"/>
  <c r="AY140" i="6"/>
  <c r="AY139" i="6"/>
  <c r="AY138" i="6"/>
  <c r="AY137" i="6"/>
  <c r="AY136" i="6"/>
  <c r="AY135" i="6"/>
  <c r="AY134" i="6"/>
  <c r="AY133" i="6"/>
  <c r="AY132" i="6"/>
  <c r="AY131" i="6"/>
  <c r="AY130" i="6"/>
  <c r="AY129" i="6"/>
  <c r="AY128" i="6"/>
  <c r="AY127" i="6"/>
  <c r="AY126" i="6"/>
  <c r="AY120" i="6"/>
  <c r="AY119" i="6"/>
  <c r="AY118" i="6"/>
  <c r="AY117" i="6"/>
  <c r="AY116" i="6"/>
  <c r="AY115" i="6"/>
  <c r="AY106" i="6"/>
  <c r="AY105" i="6"/>
  <c r="AY104" i="6"/>
  <c r="AY99" i="6"/>
  <c r="AY98" i="6"/>
  <c r="AY97" i="6"/>
  <c r="AY96" i="6"/>
  <c r="AY95" i="6"/>
  <c r="AY94" i="6"/>
  <c r="AY93" i="6"/>
  <c r="AY92" i="6"/>
  <c r="AY91" i="6"/>
  <c r="AY90" i="6"/>
  <c r="AY89" i="6"/>
  <c r="AY88" i="6"/>
  <c r="AY87" i="6"/>
  <c r="AY86" i="6"/>
  <c r="AY85" i="6"/>
  <c r="AY84" i="6"/>
  <c r="AY83" i="6"/>
  <c r="AY82" i="6"/>
  <c r="AY81" i="6"/>
  <c r="AY80" i="6"/>
  <c r="AY79" i="6"/>
  <c r="AY78" i="6"/>
  <c r="AY77" i="6"/>
  <c r="AY76" i="6"/>
  <c r="AY75"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Y45" i="6"/>
  <c r="AY44" i="6"/>
  <c r="AY43" i="6"/>
  <c r="AY42" i="6"/>
  <c r="AY41" i="6"/>
  <c r="AY40" i="6"/>
  <c r="AY39" i="6"/>
  <c r="AY38" i="6"/>
  <c r="AY37" i="6"/>
  <c r="AY36" i="6"/>
  <c r="AY31" i="6"/>
  <c r="AY30" i="6"/>
  <c r="AY29" i="6"/>
  <c r="AY28" i="6"/>
  <c r="AY27" i="6"/>
  <c r="AY26" i="6"/>
  <c r="AY25" i="6"/>
  <c r="AY24" i="6"/>
  <c r="AY23" i="6"/>
  <c r="AY22" i="6"/>
  <c r="AY21" i="6"/>
  <c r="AY20" i="6"/>
  <c r="AY19" i="6"/>
  <c r="AY18" i="6"/>
  <c r="AY17" i="6"/>
  <c r="AY16" i="6"/>
  <c r="AY15" i="6"/>
  <c r="AY14" i="6"/>
  <c r="AY13" i="6"/>
  <c r="AY12" i="6"/>
  <c r="AY11" i="6"/>
  <c r="BI171" i="6"/>
  <c r="BI164" i="6"/>
  <c r="BI160" i="6"/>
  <c r="BI159" i="6"/>
  <c r="BI158" i="6"/>
  <c r="BI157" i="6"/>
  <c r="BI156" i="6"/>
  <c r="BI155" i="6"/>
  <c r="BI154" i="6"/>
  <c r="BI153" i="6"/>
  <c r="BI145" i="6"/>
  <c r="BI144" i="6"/>
  <c r="BI143" i="6"/>
  <c r="BI142" i="6"/>
  <c r="BI141" i="6"/>
  <c r="BI140" i="6"/>
  <c r="BI139" i="6"/>
  <c r="BI138" i="6"/>
  <c r="BI137" i="6"/>
  <c r="BI136" i="6"/>
  <c r="BI135" i="6"/>
  <c r="BI134" i="6"/>
  <c r="BI133" i="6"/>
  <c r="BI132" i="6"/>
  <c r="BI131" i="6"/>
  <c r="BI130" i="6"/>
  <c r="BI129" i="6"/>
  <c r="BI128" i="6"/>
  <c r="BI127" i="6"/>
  <c r="BI126" i="6"/>
  <c r="BI120" i="6"/>
  <c r="BI119" i="6"/>
  <c r="BI118" i="6"/>
  <c r="BI117" i="6"/>
  <c r="BI116" i="6"/>
  <c r="BI115" i="6"/>
  <c r="BI106" i="6"/>
  <c r="BI105" i="6"/>
  <c r="BI104"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1" i="6"/>
  <c r="BI30" i="6"/>
  <c r="BI29" i="6"/>
  <c r="BI28" i="6"/>
  <c r="BI27" i="6"/>
  <c r="BI26" i="6"/>
  <c r="BI24" i="6"/>
  <c r="BI23" i="6"/>
  <c r="BI22" i="6"/>
  <c r="BI21" i="6"/>
  <c r="BI20" i="6"/>
  <c r="BI19" i="6"/>
  <c r="BI18" i="6"/>
  <c r="BI17" i="6"/>
  <c r="BI16" i="6"/>
  <c r="BI15" i="6"/>
  <c r="BI14" i="6"/>
  <c r="BI13" i="6"/>
  <c r="BI12" i="6"/>
  <c r="BI11" i="6"/>
  <c r="K33" i="6" l="1"/>
  <c r="AY123" i="6"/>
  <c r="K108" i="6"/>
  <c r="AY72" i="6"/>
  <c r="U33" i="6"/>
  <c r="AO148" i="6"/>
  <c r="AE33" i="6"/>
  <c r="AE108" i="6"/>
  <c r="U72" i="6"/>
  <c r="AE173" i="6"/>
  <c r="K148" i="6"/>
  <c r="AY33" i="6"/>
  <c r="AY108" i="6"/>
  <c r="AO72" i="6"/>
  <c r="U148" i="6"/>
  <c r="AE148" i="6"/>
  <c r="U108" i="6"/>
  <c r="U123" i="6"/>
  <c r="K72" i="6"/>
  <c r="AO123" i="6"/>
  <c r="AE123" i="6"/>
  <c r="AY148" i="6"/>
  <c r="AY173" i="6"/>
  <c r="AO33" i="6"/>
  <c r="AO108" i="6"/>
  <c r="AE72" i="6"/>
  <c r="K123" i="6"/>
  <c r="K173" i="6"/>
  <c r="U173" i="6"/>
  <c r="AI29" i="10"/>
  <c r="AH29" i="10"/>
  <c r="AG29" i="10"/>
  <c r="AF29" i="10"/>
  <c r="AE29" i="10"/>
  <c r="AD29" i="10"/>
  <c r="AC29" i="10"/>
  <c r="AB29" i="10"/>
  <c r="AA29" i="10"/>
  <c r="Z29" i="10"/>
  <c r="AY150" i="6" l="1"/>
  <c r="U110" i="6"/>
  <c r="K110" i="6"/>
  <c r="AO150" i="6"/>
  <c r="AE150" i="6"/>
  <c r="K150" i="6"/>
  <c r="AO110" i="6"/>
  <c r="AY110" i="6"/>
  <c r="AY175" i="6" s="1"/>
  <c r="U150" i="6"/>
  <c r="AE110" i="6"/>
  <c r="BA140" i="6"/>
  <c r="BB140" i="6" s="1"/>
  <c r="BA141" i="6"/>
  <c r="BB141" i="6" s="1"/>
  <c r="BA142" i="6"/>
  <c r="BB142" i="6" s="1"/>
  <c r="BA94" i="6"/>
  <c r="BB94" i="6" s="1"/>
  <c r="BA95" i="6"/>
  <c r="BB95" i="6" s="1"/>
  <c r="BA96" i="6"/>
  <c r="BB96" i="6" s="1"/>
  <c r="BA97" i="6"/>
  <c r="BB97" i="6" s="1"/>
  <c r="BA98" i="6"/>
  <c r="BB98" i="6" s="1"/>
  <c r="BA99" i="6"/>
  <c r="BB99" i="6" s="1"/>
  <c r="BA104" i="6"/>
  <c r="BB104" i="6" s="1"/>
  <c r="BA105" i="6"/>
  <c r="BB105" i="6" s="1"/>
  <c r="BA106" i="6"/>
  <c r="BB106" i="6" s="1"/>
  <c r="BA63" i="6"/>
  <c r="BB63" i="6" s="1"/>
  <c r="BA64" i="6"/>
  <c r="BB64" i="6" s="1"/>
  <c r="BA65" i="6"/>
  <c r="BB65" i="6" s="1"/>
  <c r="BA66" i="6"/>
  <c r="BB66" i="6" s="1"/>
  <c r="BA67" i="6"/>
  <c r="BB67" i="6" s="1"/>
  <c r="BA68" i="6"/>
  <c r="BB68" i="6" s="1"/>
  <c r="BA69" i="6"/>
  <c r="BB69" i="6" s="1"/>
  <c r="BA70" i="6"/>
  <c r="BB70" i="6" s="1"/>
  <c r="AG26" i="6"/>
  <c r="AH26" i="6" s="1"/>
  <c r="AG27" i="6"/>
  <c r="AH27" i="6" s="1"/>
  <c r="AG28" i="6"/>
  <c r="AH28" i="6" s="1"/>
  <c r="AG29" i="6"/>
  <c r="AH29" i="6" s="1"/>
  <c r="AG30" i="6"/>
  <c r="AH30" i="6" s="1"/>
  <c r="AG31" i="6"/>
  <c r="AH31" i="6" s="1"/>
  <c r="C26" i="6"/>
  <c r="D26" i="6" s="1"/>
  <c r="C27" i="6"/>
  <c r="D27" i="6" s="1"/>
  <c r="C28" i="6"/>
  <c r="D28" i="6" s="1"/>
  <c r="C29" i="6"/>
  <c r="D29" i="6" s="1"/>
  <c r="C30" i="6"/>
  <c r="D30" i="6" s="1"/>
  <c r="C31" i="6"/>
  <c r="D31" i="6" s="1"/>
  <c r="M26" i="6"/>
  <c r="N26" i="6" s="1"/>
  <c r="M27" i="6"/>
  <c r="N27" i="6" s="1"/>
  <c r="M28" i="6"/>
  <c r="N28" i="6" s="1"/>
  <c r="M29" i="6"/>
  <c r="N29" i="6" s="1"/>
  <c r="M30" i="6"/>
  <c r="N30" i="6" s="1"/>
  <c r="M31" i="6"/>
  <c r="N31" i="6" s="1"/>
  <c r="W26" i="6"/>
  <c r="X26" i="6" s="1"/>
  <c r="W27" i="6"/>
  <c r="X27" i="6" s="1"/>
  <c r="W28" i="6"/>
  <c r="X28" i="6" s="1"/>
  <c r="W29" i="6"/>
  <c r="X29" i="6" s="1"/>
  <c r="W30" i="6"/>
  <c r="X30" i="6" s="1"/>
  <c r="W31" i="6"/>
  <c r="X31" i="6" s="1"/>
  <c r="AQ26" i="6"/>
  <c r="AR26" i="6" s="1"/>
  <c r="AQ27" i="6"/>
  <c r="AR27" i="6" s="1"/>
  <c r="AQ28" i="6"/>
  <c r="AR28" i="6" s="1"/>
  <c r="AQ29" i="6"/>
  <c r="AR29" i="6" s="1"/>
  <c r="AQ30" i="6"/>
  <c r="AR30" i="6" s="1"/>
  <c r="AQ31" i="6"/>
  <c r="AR31" i="6" s="1"/>
  <c r="BA26" i="6"/>
  <c r="BB26" i="6" s="1"/>
  <c r="BA27" i="6"/>
  <c r="BB27" i="6" s="1"/>
  <c r="BA28" i="6"/>
  <c r="BB28" i="6" s="1"/>
  <c r="BA29" i="6"/>
  <c r="BB29" i="6" s="1"/>
  <c r="BA30" i="6"/>
  <c r="BB30" i="6" s="1"/>
  <c r="BA31" i="6"/>
  <c r="BB31" i="6" s="1"/>
  <c r="AZ182" i="6"/>
  <c r="AZ180" i="6"/>
  <c r="AZ176" i="6"/>
  <c r="BA176" i="6" s="1"/>
  <c r="BH173" i="6"/>
  <c r="BG173" i="6"/>
  <c r="BF173" i="6"/>
  <c r="BE173" i="6"/>
  <c r="BD173" i="6"/>
  <c r="BC173" i="6"/>
  <c r="AZ173" i="6"/>
  <c r="BA171" i="6"/>
  <c r="BB171" i="6" s="1"/>
  <c r="BA164" i="6"/>
  <c r="BB164" i="6" s="1"/>
  <c r="BA163" i="6"/>
  <c r="BB163" i="6" s="1"/>
  <c r="BA160" i="6"/>
  <c r="BB160" i="6" s="1"/>
  <c r="BA159" i="6"/>
  <c r="BB159" i="6" s="1"/>
  <c r="BA158" i="6"/>
  <c r="BB158" i="6" s="1"/>
  <c r="BA157" i="6"/>
  <c r="BB157" i="6" s="1"/>
  <c r="BA156" i="6"/>
  <c r="BB156" i="6" s="1"/>
  <c r="BA155" i="6"/>
  <c r="BB155" i="6" s="1"/>
  <c r="BA154" i="6"/>
  <c r="BB154" i="6" s="1"/>
  <c r="BA153" i="6"/>
  <c r="BB153" i="6" s="1"/>
  <c r="BH148" i="6"/>
  <c r="BG148" i="6"/>
  <c r="BF148" i="6"/>
  <c r="BE148" i="6"/>
  <c r="BD148" i="6"/>
  <c r="BC148" i="6"/>
  <c r="AZ148" i="6"/>
  <c r="BA145" i="6"/>
  <c r="BB145" i="6" s="1"/>
  <c r="BA144" i="6"/>
  <c r="BB144" i="6" s="1"/>
  <c r="BA143" i="6"/>
  <c r="BB143" i="6" s="1"/>
  <c r="BA139" i="6"/>
  <c r="BB139" i="6" s="1"/>
  <c r="BA138" i="6"/>
  <c r="BB138" i="6" s="1"/>
  <c r="BA137" i="6"/>
  <c r="BB137" i="6" s="1"/>
  <c r="BA136" i="6"/>
  <c r="BB136" i="6" s="1"/>
  <c r="BA135" i="6"/>
  <c r="BB135" i="6" s="1"/>
  <c r="BA134" i="6"/>
  <c r="BB134" i="6" s="1"/>
  <c r="BA133" i="6"/>
  <c r="BB133" i="6" s="1"/>
  <c r="BA132" i="6"/>
  <c r="BB132" i="6" s="1"/>
  <c r="BA131" i="6"/>
  <c r="BB131" i="6" s="1"/>
  <c r="BA130" i="6"/>
  <c r="BB130" i="6" s="1"/>
  <c r="BA129" i="6"/>
  <c r="BB129" i="6" s="1"/>
  <c r="BA128" i="6"/>
  <c r="BB128" i="6" s="1"/>
  <c r="BA127" i="6"/>
  <c r="BB127" i="6" s="1"/>
  <c r="BA126" i="6"/>
  <c r="BH123" i="6"/>
  <c r="BG123" i="6"/>
  <c r="BG150" i="6" s="1"/>
  <c r="BF123" i="6"/>
  <c r="BE123" i="6"/>
  <c r="BD123" i="6"/>
  <c r="BC123" i="6"/>
  <c r="BC150" i="6" s="1"/>
  <c r="AZ123" i="6"/>
  <c r="BA120" i="6"/>
  <c r="BB120" i="6" s="1"/>
  <c r="BA119" i="6"/>
  <c r="BB119" i="6" s="1"/>
  <c r="BA118" i="6"/>
  <c r="BB118" i="6" s="1"/>
  <c r="BA117" i="6"/>
  <c r="BB117" i="6" s="1"/>
  <c r="BA116" i="6"/>
  <c r="BB116" i="6" s="1"/>
  <c r="BA115" i="6"/>
  <c r="BB115" i="6" s="1"/>
  <c r="BH108" i="6"/>
  <c r="BG108" i="6"/>
  <c r="BF108" i="6"/>
  <c r="BE108" i="6"/>
  <c r="BD108" i="6"/>
  <c r="BC108" i="6"/>
  <c r="AZ108" i="6"/>
  <c r="BA93" i="6"/>
  <c r="BB93" i="6" s="1"/>
  <c r="BA92" i="6"/>
  <c r="BB92" i="6" s="1"/>
  <c r="BA91" i="6"/>
  <c r="BB91" i="6" s="1"/>
  <c r="BA90" i="6"/>
  <c r="BB90" i="6" s="1"/>
  <c r="BA89" i="6"/>
  <c r="BB89" i="6" s="1"/>
  <c r="BA88" i="6"/>
  <c r="BB88" i="6" s="1"/>
  <c r="BA87" i="6"/>
  <c r="BB87" i="6" s="1"/>
  <c r="BA86" i="6"/>
  <c r="BB86" i="6" s="1"/>
  <c r="BA85" i="6"/>
  <c r="BB85" i="6" s="1"/>
  <c r="BA84" i="6"/>
  <c r="BB84" i="6" s="1"/>
  <c r="BA83" i="6"/>
  <c r="BB83" i="6" s="1"/>
  <c r="BA82" i="6"/>
  <c r="BB82" i="6" s="1"/>
  <c r="BA81" i="6"/>
  <c r="BB81" i="6" s="1"/>
  <c r="BA80" i="6"/>
  <c r="BB80" i="6" s="1"/>
  <c r="BA79" i="6"/>
  <c r="BB79" i="6" s="1"/>
  <c r="BA78" i="6"/>
  <c r="BB78" i="6" s="1"/>
  <c r="BA77" i="6"/>
  <c r="BA76" i="6"/>
  <c r="BB76" i="6" s="1"/>
  <c r="BA75" i="6"/>
  <c r="BB75" i="6" s="1"/>
  <c r="BH72" i="6"/>
  <c r="BG72" i="6"/>
  <c r="BF72" i="6"/>
  <c r="BE72" i="6"/>
  <c r="BD72" i="6"/>
  <c r="BC72" i="6"/>
  <c r="AZ72" i="6"/>
  <c r="BA62" i="6"/>
  <c r="BB62" i="6" s="1"/>
  <c r="BA61" i="6"/>
  <c r="BB61" i="6" s="1"/>
  <c r="BA60" i="6"/>
  <c r="BB60" i="6" s="1"/>
  <c r="BA59" i="6"/>
  <c r="BB59" i="6" s="1"/>
  <c r="BA58" i="6"/>
  <c r="BB58" i="6" s="1"/>
  <c r="BA57" i="6"/>
  <c r="BB57" i="6" s="1"/>
  <c r="BA56" i="6"/>
  <c r="BB56" i="6" s="1"/>
  <c r="BA55" i="6"/>
  <c r="BB55" i="6" s="1"/>
  <c r="BA54" i="6"/>
  <c r="BB54" i="6" s="1"/>
  <c r="BA53" i="6"/>
  <c r="BB53" i="6" s="1"/>
  <c r="BA52" i="6"/>
  <c r="BB52" i="6" s="1"/>
  <c r="BA51" i="6"/>
  <c r="BB51" i="6" s="1"/>
  <c r="BA50" i="6"/>
  <c r="BB50" i="6" s="1"/>
  <c r="BA49" i="6"/>
  <c r="BB49" i="6" s="1"/>
  <c r="BA48" i="6"/>
  <c r="BB48" i="6" s="1"/>
  <c r="BA47" i="6"/>
  <c r="BB47" i="6" s="1"/>
  <c r="BA46" i="6"/>
  <c r="BB46" i="6" s="1"/>
  <c r="BA45" i="6"/>
  <c r="BB45" i="6" s="1"/>
  <c r="BA44" i="6"/>
  <c r="BB44" i="6" s="1"/>
  <c r="BA43" i="6"/>
  <c r="BB43" i="6" s="1"/>
  <c r="BA42" i="6"/>
  <c r="BB42" i="6" s="1"/>
  <c r="BA41" i="6"/>
  <c r="BB41" i="6" s="1"/>
  <c r="BA40" i="6"/>
  <c r="BB40" i="6" s="1"/>
  <c r="BA39" i="6"/>
  <c r="BB39" i="6" s="1"/>
  <c r="BA38" i="6"/>
  <c r="BB38" i="6" s="1"/>
  <c r="BA37" i="6"/>
  <c r="BB37" i="6" s="1"/>
  <c r="BA36" i="6"/>
  <c r="BH33" i="6"/>
  <c r="BG33" i="6"/>
  <c r="BF33" i="6"/>
  <c r="BE33" i="6"/>
  <c r="BD33" i="6"/>
  <c r="BC33" i="6"/>
  <c r="AZ33" i="6"/>
  <c r="BA25" i="6"/>
  <c r="BB25" i="6" s="1"/>
  <c r="BA24" i="6"/>
  <c r="BB24" i="6" s="1"/>
  <c r="BA23" i="6"/>
  <c r="BB23" i="6" s="1"/>
  <c r="BA22" i="6"/>
  <c r="BB22" i="6" s="1"/>
  <c r="BA21" i="6"/>
  <c r="BB21" i="6" s="1"/>
  <c r="BA20" i="6"/>
  <c r="BB20" i="6" s="1"/>
  <c r="BA19" i="6"/>
  <c r="BB19" i="6" s="1"/>
  <c r="BA18" i="6"/>
  <c r="BB18" i="6" s="1"/>
  <c r="BA17" i="6"/>
  <c r="BB17" i="6" s="1"/>
  <c r="BA16" i="6"/>
  <c r="BB16" i="6" s="1"/>
  <c r="BA15" i="6"/>
  <c r="BB15" i="6" s="1"/>
  <c r="BA14" i="6"/>
  <c r="BB14" i="6" s="1"/>
  <c r="BA13" i="6"/>
  <c r="BB13" i="6" s="1"/>
  <c r="BA12" i="6"/>
  <c r="BB12" i="6" s="1"/>
  <c r="BA11" i="6"/>
  <c r="C56" i="6"/>
  <c r="D56" i="6" s="1"/>
  <c r="C57" i="6"/>
  <c r="D57" i="6" s="1"/>
  <c r="AQ171" i="6"/>
  <c r="AR171" i="6" s="1"/>
  <c r="AG171" i="6"/>
  <c r="AH171" i="6" s="1"/>
  <c r="W171" i="6"/>
  <c r="X171" i="6" s="1"/>
  <c r="M171" i="6"/>
  <c r="N171" i="6" s="1"/>
  <c r="C171" i="6"/>
  <c r="D171" i="6" s="1"/>
  <c r="C158" i="6"/>
  <c r="D158" i="6" s="1"/>
  <c r="C159" i="6"/>
  <c r="D159" i="6" s="1"/>
  <c r="W142" i="6"/>
  <c r="X142" i="6" s="1"/>
  <c r="M142" i="6"/>
  <c r="N142" i="6" s="1"/>
  <c r="C142" i="6"/>
  <c r="D142" i="6" s="1"/>
  <c r="W141" i="6"/>
  <c r="X141" i="6" s="1"/>
  <c r="M141" i="6"/>
  <c r="N141" i="6" s="1"/>
  <c r="C141" i="6"/>
  <c r="D141" i="6" s="1"/>
  <c r="W140" i="6"/>
  <c r="X140" i="6" s="1"/>
  <c r="M140" i="6"/>
  <c r="N140" i="6" s="1"/>
  <c r="C140" i="6"/>
  <c r="D140" i="6" s="1"/>
  <c r="W98" i="6"/>
  <c r="X98" i="6" s="1"/>
  <c r="M98" i="6"/>
  <c r="N98" i="6" s="1"/>
  <c r="C98" i="6"/>
  <c r="D98" i="6" s="1"/>
  <c r="W97" i="6"/>
  <c r="X97" i="6" s="1"/>
  <c r="M97" i="6"/>
  <c r="N97" i="6" s="1"/>
  <c r="C97" i="6"/>
  <c r="D97" i="6" s="1"/>
  <c r="W106" i="6"/>
  <c r="X106" i="6" s="1"/>
  <c r="M106" i="6"/>
  <c r="N106" i="6" s="1"/>
  <c r="C106" i="6"/>
  <c r="D106" i="6" s="1"/>
  <c r="C62" i="6"/>
  <c r="D62" i="6" s="1"/>
  <c r="M62" i="6"/>
  <c r="N62" i="6" s="1"/>
  <c r="W62" i="6"/>
  <c r="X62" i="6" s="1"/>
  <c r="AG62" i="6"/>
  <c r="AH62" i="6" s="1"/>
  <c r="AG63" i="6"/>
  <c r="AH63" i="6" s="1"/>
  <c r="AG64" i="6"/>
  <c r="AH64" i="6" s="1"/>
  <c r="AG65" i="6"/>
  <c r="AH65" i="6" s="1"/>
  <c r="AG66" i="6"/>
  <c r="AH66" i="6" s="1"/>
  <c r="AG67" i="6"/>
  <c r="AH67" i="6" s="1"/>
  <c r="AG68" i="6"/>
  <c r="AH68" i="6" s="1"/>
  <c r="AG69" i="6"/>
  <c r="AH69" i="6" s="1"/>
  <c r="AG70" i="6"/>
  <c r="AH70" i="6" s="1"/>
  <c r="W70" i="6"/>
  <c r="X70" i="6" s="1"/>
  <c r="M70" i="6"/>
  <c r="N70" i="6" s="1"/>
  <c r="C70" i="6"/>
  <c r="D70" i="6" s="1"/>
  <c r="W69" i="6"/>
  <c r="X69" i="6" s="1"/>
  <c r="M69" i="6"/>
  <c r="N69" i="6" s="1"/>
  <c r="C69" i="6"/>
  <c r="D69" i="6" s="1"/>
  <c r="W68" i="6"/>
  <c r="X68" i="6" s="1"/>
  <c r="M68" i="6"/>
  <c r="N68" i="6" s="1"/>
  <c r="C68" i="6"/>
  <c r="D68" i="6" s="1"/>
  <c r="W67" i="6"/>
  <c r="X67" i="6" s="1"/>
  <c r="M67" i="6"/>
  <c r="N67" i="6" s="1"/>
  <c r="C67" i="6"/>
  <c r="D67" i="6" s="1"/>
  <c r="W66" i="6"/>
  <c r="X66" i="6" s="1"/>
  <c r="M66" i="6"/>
  <c r="N66" i="6" s="1"/>
  <c r="C66" i="6"/>
  <c r="D66" i="6" s="1"/>
  <c r="W65" i="6"/>
  <c r="X65" i="6" s="1"/>
  <c r="M65" i="6"/>
  <c r="N65" i="6" s="1"/>
  <c r="C65" i="6"/>
  <c r="D65" i="6" s="1"/>
  <c r="W64" i="6"/>
  <c r="X64" i="6" s="1"/>
  <c r="M64" i="6"/>
  <c r="N64" i="6" s="1"/>
  <c r="C64" i="6"/>
  <c r="D64" i="6" s="1"/>
  <c r="W63" i="6"/>
  <c r="X63" i="6" s="1"/>
  <c r="M63" i="6"/>
  <c r="N63" i="6" s="1"/>
  <c r="C63" i="6"/>
  <c r="D63" i="6" s="1"/>
  <c r="W99" i="6"/>
  <c r="X99" i="6" s="1"/>
  <c r="M99" i="6"/>
  <c r="N99" i="6" s="1"/>
  <c r="C99" i="6"/>
  <c r="D99" i="6" s="1"/>
  <c r="W96" i="6"/>
  <c r="X96" i="6" s="1"/>
  <c r="M96" i="6"/>
  <c r="N96" i="6" s="1"/>
  <c r="C96" i="6"/>
  <c r="D96" i="6" s="1"/>
  <c r="U175" i="6" l="1"/>
  <c r="L185" i="6" s="1"/>
  <c r="K175" i="6"/>
  <c r="B185" i="6" s="1"/>
  <c r="BD150" i="6"/>
  <c r="BE110" i="6"/>
  <c r="AE175" i="6"/>
  <c r="AZ150" i="6"/>
  <c r="BF150" i="6"/>
  <c r="AP185" i="6"/>
  <c r="BH110" i="6"/>
  <c r="AZ110" i="6"/>
  <c r="BA33" i="6"/>
  <c r="BB33" i="6" s="1"/>
  <c r="BD110" i="6"/>
  <c r="BI173" i="6"/>
  <c r="BA173" i="6"/>
  <c r="BB173" i="6" s="1"/>
  <c r="BH150" i="6"/>
  <c r="BI148" i="6"/>
  <c r="BA148" i="6"/>
  <c r="BB148" i="6" s="1"/>
  <c r="BB126" i="6"/>
  <c r="BA123" i="6"/>
  <c r="BB123" i="6" s="1"/>
  <c r="BE150" i="6"/>
  <c r="BI123" i="6"/>
  <c r="BC110" i="6"/>
  <c r="BC175" i="6" s="1"/>
  <c r="BI108" i="6"/>
  <c r="BA108" i="6"/>
  <c r="BB108" i="6" s="1"/>
  <c r="BA72" i="6"/>
  <c r="BB72" i="6" s="1"/>
  <c r="BI72" i="6"/>
  <c r="BF110" i="6"/>
  <c r="BB36" i="6"/>
  <c r="BI33" i="6"/>
  <c r="BG110" i="6"/>
  <c r="BG175" i="6" s="1"/>
  <c r="BB11" i="6"/>
  <c r="BB77" i="6"/>
  <c r="BD175" i="6" l="1"/>
  <c r="BE175" i="6"/>
  <c r="AZ175" i="6"/>
  <c r="BI150" i="6"/>
  <c r="BF175" i="6"/>
  <c r="BH175" i="6"/>
  <c r="AZ184" i="6" s="1"/>
  <c r="V185" i="6"/>
  <c r="BA150" i="6"/>
  <c r="BB150" i="6" s="1"/>
  <c r="BA110" i="6"/>
  <c r="BI110" i="6"/>
  <c r="AZ189" i="6"/>
  <c r="BI175" i="6" l="1"/>
  <c r="AZ185" i="6" s="1"/>
  <c r="AZ186" i="6" s="1"/>
  <c r="BA175" i="6"/>
  <c r="AZ183" i="6" s="1"/>
  <c r="AZ191" i="6" s="1"/>
  <c r="BB110" i="6"/>
  <c r="AZ195" i="6" l="1"/>
  <c r="AZ190" i="6"/>
  <c r="BB175" i="6"/>
  <c r="AZ193" i="6"/>
  <c r="AZ196" i="6"/>
  <c r="AZ192" i="6"/>
  <c r="AZ187" i="6"/>
  <c r="AZ194" i="6"/>
  <c r="BB37" i="11"/>
  <c r="BC34" i="11"/>
  <c r="BB34" i="11"/>
  <c r="BE33" i="11"/>
  <c r="BE32" i="11"/>
  <c r="BC30" i="11"/>
  <c r="BB30" i="11"/>
  <c r="BE29" i="11"/>
  <c r="BE28" i="11"/>
  <c r="BF19" i="11"/>
  <c r="BD19" i="11"/>
  <c r="BC19" i="11"/>
  <c r="BB19" i="11"/>
  <c r="BF18" i="11"/>
  <c r="BD18" i="11"/>
  <c r="BC18" i="11"/>
  <c r="BB18" i="11"/>
  <c r="BF16" i="11"/>
  <c r="BD16" i="11"/>
  <c r="BC16" i="11"/>
  <c r="BB16" i="11"/>
  <c r="BE15" i="11"/>
  <c r="BE14" i="11"/>
  <c r="BF12" i="11"/>
  <c r="BD12" i="11"/>
  <c r="BC12" i="11"/>
  <c r="BB12" i="11"/>
  <c r="BE11" i="11"/>
  <c r="BE10" i="11"/>
  <c r="BF8" i="11"/>
  <c r="BD8" i="11"/>
  <c r="BC8" i="11"/>
  <c r="BB8" i="11"/>
  <c r="BE7" i="11"/>
  <c r="BE6" i="11"/>
  <c r="AW37" i="11"/>
  <c r="AX34" i="11"/>
  <c r="AW34" i="11"/>
  <c r="AZ33" i="11"/>
  <c r="AZ32" i="11"/>
  <c r="AX30" i="11"/>
  <c r="AW30" i="11"/>
  <c r="AZ29" i="11"/>
  <c r="AZ28" i="11"/>
  <c r="AZ30" i="11" s="1"/>
  <c r="BA19" i="11"/>
  <c r="AY19" i="11"/>
  <c r="AX19" i="11"/>
  <c r="AW19" i="11"/>
  <c r="BA18" i="11"/>
  <c r="AY18" i="11"/>
  <c r="AX18" i="11"/>
  <c r="AW18" i="11"/>
  <c r="BA16" i="11"/>
  <c r="AY16" i="11"/>
  <c r="AX16" i="11"/>
  <c r="AW16" i="11"/>
  <c r="AZ15" i="11"/>
  <c r="AZ14" i="11"/>
  <c r="BA12" i="11"/>
  <c r="AY12" i="11"/>
  <c r="AX12" i="11"/>
  <c r="AW12" i="11"/>
  <c r="AZ11" i="11"/>
  <c r="AZ10" i="11"/>
  <c r="AZ12" i="11" s="1"/>
  <c r="BA8" i="11"/>
  <c r="AY8" i="11"/>
  <c r="AX8" i="11"/>
  <c r="AW8" i="11"/>
  <c r="AZ7" i="11"/>
  <c r="AZ6" i="11"/>
  <c r="AQ19" i="11"/>
  <c r="AQ18" i="11"/>
  <c r="AL19" i="11"/>
  <c r="AL18" i="11"/>
  <c r="AG19" i="11"/>
  <c r="AG18" i="11"/>
  <c r="AV19" i="11"/>
  <c r="AV18" i="11"/>
  <c r="AV16" i="11"/>
  <c r="AV12" i="11"/>
  <c r="AV8" i="11"/>
  <c r="AQ16" i="11"/>
  <c r="AQ12" i="11"/>
  <c r="AQ8" i="11"/>
  <c r="AL16" i="11"/>
  <c r="AL12" i="11"/>
  <c r="AL8" i="11"/>
  <c r="AG16" i="11"/>
  <c r="AG12" i="11"/>
  <c r="AG8" i="11"/>
  <c r="AB19" i="11"/>
  <c r="AB18" i="11"/>
  <c r="AB16" i="11"/>
  <c r="AB12" i="11"/>
  <c r="AB8" i="11"/>
  <c r="W19" i="11"/>
  <c r="W18" i="11"/>
  <c r="W16" i="11"/>
  <c r="W12" i="11"/>
  <c r="W8" i="11"/>
  <c r="R19" i="11"/>
  <c r="R18" i="11"/>
  <c r="R16" i="11"/>
  <c r="R12" i="11"/>
  <c r="R8" i="11"/>
  <c r="M19" i="11"/>
  <c r="M18" i="11"/>
  <c r="M16" i="11"/>
  <c r="M12" i="11"/>
  <c r="M8" i="11"/>
  <c r="H19" i="11"/>
  <c r="H18" i="11"/>
  <c r="H16" i="11"/>
  <c r="H12" i="11"/>
  <c r="H8" i="11"/>
  <c r="M20" i="11" l="1"/>
  <c r="BE8" i="11"/>
  <c r="AB20" i="11"/>
  <c r="AZ8" i="11"/>
  <c r="BE19" i="11"/>
  <c r="BE12" i="11"/>
  <c r="BE34" i="11"/>
  <c r="R20" i="11"/>
  <c r="BA20" i="11"/>
  <c r="BA24" i="11" s="1"/>
  <c r="AW20" i="11"/>
  <c r="AX20" i="11"/>
  <c r="W20" i="11"/>
  <c r="AZ16" i="11"/>
  <c r="AY20" i="11"/>
  <c r="AZ19" i="11"/>
  <c r="AQ20" i="11"/>
  <c r="AL20" i="11"/>
  <c r="BB20" i="11"/>
  <c r="BF20" i="11"/>
  <c r="BF24" i="11" s="1"/>
  <c r="AZ34" i="11"/>
  <c r="BC20" i="11"/>
  <c r="BE30" i="11"/>
  <c r="AG20" i="11"/>
  <c r="BE16" i="11"/>
  <c r="BD20" i="11"/>
  <c r="BE18" i="11"/>
  <c r="AZ18" i="11"/>
  <c r="AV20" i="11"/>
  <c r="H20" i="11"/>
  <c r="BE20" i="11" l="1"/>
  <c r="AZ20" i="11"/>
  <c r="AK10" i="11"/>
  <c r="AK11" i="11"/>
  <c r="G6" i="11" l="1"/>
  <c r="L6" i="11"/>
  <c r="Q6" i="11"/>
  <c r="V6" i="11"/>
  <c r="AA6" i="11"/>
  <c r="AF6" i="11"/>
  <c r="AK6" i="11"/>
  <c r="AP6" i="11"/>
  <c r="AP8" i="11" s="1"/>
  <c r="AU6" i="11"/>
  <c r="G7" i="11"/>
  <c r="L7" i="11"/>
  <c r="Q7" i="11"/>
  <c r="Q8" i="11" s="1"/>
  <c r="V7" i="11"/>
  <c r="AA7" i="11"/>
  <c r="AF7" i="11"/>
  <c r="AK7" i="11"/>
  <c r="AP7" i="11"/>
  <c r="AU7" i="11"/>
  <c r="D8" i="11"/>
  <c r="E8" i="11"/>
  <c r="F8" i="11"/>
  <c r="I8" i="11"/>
  <c r="J8" i="11"/>
  <c r="K8" i="11"/>
  <c r="N8" i="11"/>
  <c r="O8" i="11"/>
  <c r="P8" i="11"/>
  <c r="S8" i="11"/>
  <c r="T8" i="11"/>
  <c r="U8" i="11"/>
  <c r="X8" i="11"/>
  <c r="Y8" i="11"/>
  <c r="Z8" i="11"/>
  <c r="AC8" i="11"/>
  <c r="AD8" i="11"/>
  <c r="AE8" i="11"/>
  <c r="AH8" i="11"/>
  <c r="AI8" i="11"/>
  <c r="AJ8" i="11"/>
  <c r="AM8" i="11"/>
  <c r="AN8" i="11"/>
  <c r="AO8" i="11"/>
  <c r="AR8" i="11"/>
  <c r="AS8" i="11"/>
  <c r="AT8" i="11"/>
  <c r="G10" i="11"/>
  <c r="L10" i="11"/>
  <c r="Q10" i="11"/>
  <c r="V10" i="11"/>
  <c r="AA10" i="11"/>
  <c r="AF10" i="11"/>
  <c r="AP10" i="11"/>
  <c r="AU10" i="11"/>
  <c r="G11" i="11"/>
  <c r="L11" i="11"/>
  <c r="Q11" i="11"/>
  <c r="V11" i="11"/>
  <c r="AA11" i="11"/>
  <c r="AF11" i="11"/>
  <c r="AP11" i="11"/>
  <c r="AU11" i="11"/>
  <c r="D12" i="11"/>
  <c r="E12" i="11"/>
  <c r="F12" i="11"/>
  <c r="I12" i="11"/>
  <c r="J12" i="11"/>
  <c r="K12" i="11"/>
  <c r="N12" i="11"/>
  <c r="O12" i="11"/>
  <c r="P12" i="11"/>
  <c r="S12" i="11"/>
  <c r="T12" i="11"/>
  <c r="U12" i="11"/>
  <c r="X12" i="11"/>
  <c r="Y12" i="11"/>
  <c r="Z12" i="11"/>
  <c r="AC12" i="11"/>
  <c r="AD12" i="11"/>
  <c r="AE12" i="11"/>
  <c r="AH12" i="11"/>
  <c r="AI12" i="11"/>
  <c r="AJ12" i="11"/>
  <c r="AM12" i="11"/>
  <c r="AN12" i="11"/>
  <c r="AO12" i="11"/>
  <c r="AR12" i="11"/>
  <c r="AS12" i="11"/>
  <c r="AT12" i="11"/>
  <c r="G14" i="11"/>
  <c r="L14" i="11"/>
  <c r="Q14" i="11"/>
  <c r="V14" i="11"/>
  <c r="AA14" i="11"/>
  <c r="AF14" i="11"/>
  <c r="AK14" i="11"/>
  <c r="AK18" i="11" s="1"/>
  <c r="AP14" i="11"/>
  <c r="AU14" i="11"/>
  <c r="G15" i="11"/>
  <c r="L15" i="11"/>
  <c r="Q15" i="11"/>
  <c r="V15" i="11"/>
  <c r="AA15" i="11"/>
  <c r="AF15" i="11"/>
  <c r="AK15" i="11"/>
  <c r="AP15" i="11"/>
  <c r="AU15" i="11"/>
  <c r="D16" i="11"/>
  <c r="E16" i="11"/>
  <c r="F16" i="11"/>
  <c r="H24" i="11"/>
  <c r="I16" i="11"/>
  <c r="J16" i="11"/>
  <c r="K16" i="11"/>
  <c r="N16" i="11"/>
  <c r="O16" i="11"/>
  <c r="P16" i="11"/>
  <c r="S16" i="11"/>
  <c r="T16" i="11"/>
  <c r="U16" i="11"/>
  <c r="W24" i="11"/>
  <c r="X16" i="11"/>
  <c r="Y16" i="11"/>
  <c r="Z16" i="11"/>
  <c r="AC16" i="11"/>
  <c r="AD16" i="11"/>
  <c r="AE16" i="11"/>
  <c r="AH16" i="11"/>
  <c r="AI16" i="11"/>
  <c r="AJ16" i="11"/>
  <c r="AM16" i="11"/>
  <c r="AN16" i="11"/>
  <c r="AO16" i="11"/>
  <c r="AR16" i="11"/>
  <c r="AS16" i="11"/>
  <c r="AT16" i="11"/>
  <c r="AV24" i="11"/>
  <c r="D18" i="11"/>
  <c r="E18" i="11"/>
  <c r="F18" i="11"/>
  <c r="I18" i="11"/>
  <c r="J18" i="11"/>
  <c r="K18" i="11"/>
  <c r="L18" i="11"/>
  <c r="N18" i="11"/>
  <c r="O18" i="11"/>
  <c r="P18" i="11"/>
  <c r="S18" i="11"/>
  <c r="T18" i="11"/>
  <c r="U18" i="11"/>
  <c r="X18" i="11"/>
  <c r="Y18" i="11"/>
  <c r="Y20" i="11" s="1"/>
  <c r="Z18" i="11"/>
  <c r="AC18" i="11"/>
  <c r="AD18" i="11"/>
  <c r="AE18" i="11"/>
  <c r="AH18" i="11"/>
  <c r="AI18" i="11"/>
  <c r="AJ18" i="11"/>
  <c r="AM18" i="11"/>
  <c r="AM20" i="11" s="1"/>
  <c r="AN18" i="11"/>
  <c r="AO18" i="11"/>
  <c r="AR18" i="11"/>
  <c r="AS18" i="11"/>
  <c r="AT18" i="11"/>
  <c r="D19" i="11"/>
  <c r="D20" i="11" s="1"/>
  <c r="E19" i="11"/>
  <c r="F19" i="11"/>
  <c r="F20" i="11" s="1"/>
  <c r="I19" i="11"/>
  <c r="J19" i="11"/>
  <c r="K19" i="11"/>
  <c r="N19" i="11"/>
  <c r="O19" i="11"/>
  <c r="P19" i="11"/>
  <c r="P20" i="11" s="1"/>
  <c r="S19" i="11"/>
  <c r="S20" i="11" s="1"/>
  <c r="T19" i="11"/>
  <c r="U19" i="11"/>
  <c r="X19" i="11"/>
  <c r="Y19" i="11"/>
  <c r="Z19" i="11"/>
  <c r="AC19" i="11"/>
  <c r="AD19" i="11"/>
  <c r="AE19" i="11"/>
  <c r="AH19" i="11"/>
  <c r="AI19" i="11"/>
  <c r="AJ19" i="11"/>
  <c r="AM19" i="11"/>
  <c r="AN19" i="11"/>
  <c r="AO19" i="11"/>
  <c r="AR19" i="11"/>
  <c r="AS19" i="11"/>
  <c r="AT19" i="11"/>
  <c r="I20" i="11"/>
  <c r="M24" i="11"/>
  <c r="R24" i="11"/>
  <c r="AG24" i="11"/>
  <c r="AQ24" i="11"/>
  <c r="AB24" i="11"/>
  <c r="AL24" i="11"/>
  <c r="G28" i="11"/>
  <c r="L28" i="11"/>
  <c r="Q28" i="11"/>
  <c r="V28" i="11"/>
  <c r="AA28" i="11"/>
  <c r="AF28" i="11"/>
  <c r="AK28" i="11"/>
  <c r="AP28" i="11"/>
  <c r="AU28" i="11"/>
  <c r="G29" i="11"/>
  <c r="L29" i="11"/>
  <c r="Q29" i="11"/>
  <c r="V29" i="11"/>
  <c r="AA29" i="11"/>
  <c r="AF29" i="11"/>
  <c r="AK29" i="11"/>
  <c r="AP29" i="11"/>
  <c r="AU29" i="11"/>
  <c r="D30" i="11"/>
  <c r="E30" i="11"/>
  <c r="F30" i="11"/>
  <c r="I30" i="11"/>
  <c r="J30" i="11"/>
  <c r="N30" i="11"/>
  <c r="O30" i="11"/>
  <c r="S30" i="11"/>
  <c r="T30" i="11"/>
  <c r="X30" i="11"/>
  <c r="Y30" i="11"/>
  <c r="AC30" i="11"/>
  <c r="AD30" i="11"/>
  <c r="AH30" i="11"/>
  <c r="AI30" i="11"/>
  <c r="AM30" i="11"/>
  <c r="AN30" i="11"/>
  <c r="AR30" i="11"/>
  <c r="AS30" i="11"/>
  <c r="G32" i="11"/>
  <c r="L32" i="11"/>
  <c r="Q32" i="11"/>
  <c r="V32" i="11"/>
  <c r="AA32" i="11"/>
  <c r="AF32" i="11"/>
  <c r="AK32" i="11"/>
  <c r="AP32" i="11"/>
  <c r="AU32" i="11"/>
  <c r="G33" i="11"/>
  <c r="L33" i="11"/>
  <c r="Q33" i="11"/>
  <c r="V33" i="11"/>
  <c r="AA33" i="11"/>
  <c r="AF33" i="11"/>
  <c r="AK33" i="11"/>
  <c r="AP33" i="11"/>
  <c r="AU33" i="11"/>
  <c r="D34" i="11"/>
  <c r="E34" i="11"/>
  <c r="F34" i="11"/>
  <c r="I34" i="11"/>
  <c r="J34" i="11"/>
  <c r="N34" i="11"/>
  <c r="O34" i="11"/>
  <c r="S34" i="11"/>
  <c r="T34" i="11"/>
  <c r="X34" i="11"/>
  <c r="Y34" i="11"/>
  <c r="AC34" i="11"/>
  <c r="AD34" i="11"/>
  <c r="AH34" i="11"/>
  <c r="AI34" i="11"/>
  <c r="AM34" i="11"/>
  <c r="AN34" i="11"/>
  <c r="AR34" i="11"/>
  <c r="AS34" i="11"/>
  <c r="D37" i="11"/>
  <c r="I37" i="11"/>
  <c r="N37" i="11"/>
  <c r="S37" i="11"/>
  <c r="X37" i="11"/>
  <c r="AC37" i="11"/>
  <c r="AH37" i="11"/>
  <c r="AM37" i="11"/>
  <c r="AR37" i="11"/>
  <c r="Q12" i="11" l="1"/>
  <c r="AK19" i="11"/>
  <c r="G34" i="11"/>
  <c r="AA16" i="11"/>
  <c r="AA34" i="11"/>
  <c r="L30" i="11"/>
  <c r="AU16" i="11"/>
  <c r="G19" i="11"/>
  <c r="G8" i="11"/>
  <c r="L34" i="11"/>
  <c r="AK30" i="11"/>
  <c r="AF16" i="11"/>
  <c r="L12" i="11"/>
  <c r="AI20" i="11"/>
  <c r="AC20" i="11"/>
  <c r="U20" i="11"/>
  <c r="J20" i="11"/>
  <c r="AF19" i="11"/>
  <c r="AH20" i="11"/>
  <c r="T20" i="11"/>
  <c r="AK16" i="11"/>
  <c r="V16" i="11"/>
  <c r="AF8" i="11"/>
  <c r="AK8" i="11"/>
  <c r="Q18" i="11"/>
  <c r="AA30" i="11"/>
  <c r="Z20" i="11"/>
  <c r="N20" i="11"/>
  <c r="G16" i="11"/>
  <c r="AA19" i="11"/>
  <c r="AF18" i="11"/>
  <c r="AF20" i="11" s="1"/>
  <c r="V19" i="11"/>
  <c r="AK34" i="11"/>
  <c r="Q30" i="11"/>
  <c r="Q19" i="11"/>
  <c r="E20" i="11"/>
  <c r="X20" i="11"/>
  <c r="K20" i="11"/>
  <c r="AU34" i="11"/>
  <c r="AR20" i="11"/>
  <c r="AU8" i="11"/>
  <c r="AK20" i="11"/>
  <c r="AP34" i="11"/>
  <c r="AF30" i="11"/>
  <c r="AF34" i="11"/>
  <c r="AU19" i="11"/>
  <c r="AJ20" i="11"/>
  <c r="V8" i="11"/>
  <c r="V30" i="11"/>
  <c r="AT20" i="11"/>
  <c r="AE20" i="11"/>
  <c r="L19" i="11"/>
  <c r="L16" i="11"/>
  <c r="AP19" i="11"/>
  <c r="AA8" i="11"/>
  <c r="Q34" i="11"/>
  <c r="V34" i="11"/>
  <c r="AS20" i="11"/>
  <c r="AO20" i="11"/>
  <c r="AD20" i="11"/>
  <c r="AP12" i="11"/>
  <c r="AP30" i="11"/>
  <c r="AU30" i="11"/>
  <c r="G30" i="11"/>
  <c r="AN20" i="11"/>
  <c r="O20" i="11"/>
  <c r="AU18" i="11"/>
  <c r="G18" i="11"/>
  <c r="L20" i="11"/>
  <c r="AU12" i="11"/>
  <c r="AK12" i="11"/>
  <c r="AA12" i="11"/>
  <c r="G12" i="11"/>
  <c r="AP18" i="11"/>
  <c r="V18" i="11"/>
  <c r="AP16" i="11"/>
  <c r="Q16" i="11"/>
  <c r="L8" i="11"/>
  <c r="AF12" i="11"/>
  <c r="V12" i="11"/>
  <c r="AA18" i="11"/>
  <c r="Z25" i="10"/>
  <c r="AA25" i="10"/>
  <c r="AB25" i="10"/>
  <c r="AC25" i="10"/>
  <c r="AD25" i="10"/>
  <c r="AE25" i="10"/>
  <c r="AF25" i="10"/>
  <c r="AG25" i="10"/>
  <c r="AH25" i="10"/>
  <c r="AI25" i="10"/>
  <c r="E44" i="10"/>
  <c r="G44" i="10"/>
  <c r="I44" i="10"/>
  <c r="K44" i="10"/>
  <c r="M44" i="10"/>
  <c r="O44" i="10"/>
  <c r="Q44" i="10"/>
  <c r="S44" i="10"/>
  <c r="U44" i="10"/>
  <c r="W44" i="10"/>
  <c r="V20" i="11" l="1"/>
  <c r="G20" i="11"/>
  <c r="Q20" i="11"/>
  <c r="AA20" i="11"/>
  <c r="AP20" i="11"/>
  <c r="AU20" i="11"/>
  <c r="C10" i="9"/>
  <c r="C12" i="9" s="1"/>
  <c r="D10" i="9"/>
  <c r="D12" i="9" s="1"/>
  <c r="E10" i="9"/>
  <c r="E12" i="9" s="1"/>
  <c r="F10" i="9"/>
  <c r="F12" i="9" s="1"/>
  <c r="G10" i="9"/>
  <c r="G12" i="9" s="1"/>
  <c r="H10" i="9"/>
  <c r="H12" i="9" s="1"/>
  <c r="C29" i="9"/>
  <c r="D29" i="9"/>
  <c r="E29" i="9"/>
  <c r="F29" i="9"/>
  <c r="G29" i="9"/>
  <c r="H29" i="9"/>
  <c r="C54" i="9"/>
  <c r="D54" i="9"/>
  <c r="E54" i="9"/>
  <c r="F54" i="9"/>
  <c r="G54" i="9"/>
  <c r="H54" i="9"/>
  <c r="H59" i="9"/>
  <c r="H70" i="9" s="1"/>
  <c r="E63" i="9"/>
  <c r="F63" i="9"/>
  <c r="F67" i="9" s="1"/>
  <c r="G63" i="9"/>
  <c r="H4" i="9" s="1"/>
  <c r="E67" i="9"/>
  <c r="C69" i="9"/>
  <c r="H69" i="9"/>
  <c r="C70" i="9"/>
  <c r="H56" i="9" l="1"/>
  <c r="C56" i="9"/>
  <c r="C57" i="9" s="1"/>
  <c r="C63" i="9" s="1"/>
  <c r="C67" i="9" s="1"/>
  <c r="D4" i="9" s="1"/>
  <c r="H72" i="9"/>
  <c r="C72" i="9"/>
  <c r="G56" i="9"/>
  <c r="E56" i="9"/>
  <c r="D56" i="9"/>
  <c r="D57" i="9" s="1"/>
  <c r="D63" i="9" s="1"/>
  <c r="D67" i="9" s="1"/>
  <c r="F56" i="9"/>
  <c r="H57" i="9"/>
  <c r="H63" i="9" s="1"/>
  <c r="G67" i="9"/>
  <c r="AQ62" i="6"/>
  <c r="AR62" i="6" s="1"/>
  <c r="H67" i="9" l="1"/>
  <c r="I4" i="9"/>
  <c r="I57" i="9" s="1"/>
  <c r="I63" i="9" s="1"/>
  <c r="AP182" i="6"/>
  <c r="AP180" i="6"/>
  <c r="AP176" i="6"/>
  <c r="AQ176" i="6" s="1"/>
  <c r="AX173" i="6"/>
  <c r="AW173" i="6"/>
  <c r="AV173" i="6"/>
  <c r="AU173" i="6"/>
  <c r="AT173" i="6"/>
  <c r="AP173" i="6"/>
  <c r="AQ164" i="6"/>
  <c r="AR164" i="6" s="1"/>
  <c r="AQ163" i="6"/>
  <c r="AR163" i="6" s="1"/>
  <c r="AQ160" i="6"/>
  <c r="AR160" i="6" s="1"/>
  <c r="AQ159" i="6"/>
  <c r="AR159" i="6" s="1"/>
  <c r="AQ158" i="6"/>
  <c r="AR158" i="6" s="1"/>
  <c r="AS173" i="6"/>
  <c r="AQ156" i="6"/>
  <c r="AR156" i="6" s="1"/>
  <c r="AQ155" i="6"/>
  <c r="AR155" i="6" s="1"/>
  <c r="AQ154" i="6"/>
  <c r="AR154" i="6" s="1"/>
  <c r="AQ153" i="6"/>
  <c r="AR153" i="6" s="1"/>
  <c r="AX148" i="6"/>
  <c r="AW148" i="6"/>
  <c r="AV148" i="6"/>
  <c r="AU148" i="6"/>
  <c r="AT148" i="6"/>
  <c r="AS148" i="6"/>
  <c r="AP148" i="6"/>
  <c r="AQ145" i="6"/>
  <c r="AR145" i="6" s="1"/>
  <c r="AQ144" i="6"/>
  <c r="AR144" i="6" s="1"/>
  <c r="AQ143" i="6"/>
  <c r="AR143" i="6" s="1"/>
  <c r="AQ139" i="6"/>
  <c r="AR139" i="6" s="1"/>
  <c r="AQ138" i="6"/>
  <c r="AR138" i="6" s="1"/>
  <c r="AQ137" i="6"/>
  <c r="AR137" i="6" s="1"/>
  <c r="AQ136" i="6"/>
  <c r="AR136" i="6" s="1"/>
  <c r="AQ135" i="6"/>
  <c r="AR135" i="6" s="1"/>
  <c r="AQ134" i="6"/>
  <c r="AR134" i="6" s="1"/>
  <c r="AQ133" i="6"/>
  <c r="AR133" i="6" s="1"/>
  <c r="AQ132" i="6"/>
  <c r="AR132" i="6" s="1"/>
  <c r="AQ131" i="6"/>
  <c r="AR131" i="6" s="1"/>
  <c r="AQ130" i="6"/>
  <c r="AR130" i="6" s="1"/>
  <c r="AQ129" i="6"/>
  <c r="AR129" i="6" s="1"/>
  <c r="AQ128" i="6"/>
  <c r="AR128" i="6" s="1"/>
  <c r="AQ127" i="6"/>
  <c r="AR127" i="6" s="1"/>
  <c r="AQ126" i="6"/>
  <c r="AR126" i="6" s="1"/>
  <c r="AX123" i="6"/>
  <c r="AW123" i="6"/>
  <c r="AV123" i="6"/>
  <c r="AU123" i="6"/>
  <c r="AT123" i="6"/>
  <c r="AS123" i="6"/>
  <c r="AP123" i="6"/>
  <c r="AQ120" i="6"/>
  <c r="AR120" i="6" s="1"/>
  <c r="AQ119" i="6"/>
  <c r="AR119" i="6" s="1"/>
  <c r="AQ118" i="6"/>
  <c r="AR118" i="6" s="1"/>
  <c r="AQ117" i="6"/>
  <c r="AR117" i="6" s="1"/>
  <c r="AQ116" i="6"/>
  <c r="AQ115" i="6"/>
  <c r="AR115" i="6" s="1"/>
  <c r="AX108" i="6"/>
  <c r="AW108" i="6"/>
  <c r="AV108" i="6"/>
  <c r="AU108" i="6"/>
  <c r="AT108" i="6"/>
  <c r="AS108" i="6"/>
  <c r="AP108" i="6"/>
  <c r="AR95" i="6"/>
  <c r="AR94" i="6"/>
  <c r="AQ93" i="6"/>
  <c r="AR93" i="6" s="1"/>
  <c r="AQ92" i="6"/>
  <c r="AR92" i="6" s="1"/>
  <c r="AQ91" i="6"/>
  <c r="AR91" i="6" s="1"/>
  <c r="AQ90" i="6"/>
  <c r="AR90" i="6" s="1"/>
  <c r="AQ89" i="6"/>
  <c r="AR89" i="6" s="1"/>
  <c r="AQ88" i="6"/>
  <c r="AR88" i="6" s="1"/>
  <c r="AQ87" i="6"/>
  <c r="AR87" i="6" s="1"/>
  <c r="AQ86" i="6"/>
  <c r="AR86" i="6" s="1"/>
  <c r="AQ85" i="6"/>
  <c r="AR85" i="6" s="1"/>
  <c r="AQ84" i="6"/>
  <c r="AR84" i="6" s="1"/>
  <c r="AQ83" i="6"/>
  <c r="AR83" i="6" s="1"/>
  <c r="AQ82" i="6"/>
  <c r="AR82" i="6" s="1"/>
  <c r="AQ81" i="6"/>
  <c r="AR81" i="6" s="1"/>
  <c r="AQ80" i="6"/>
  <c r="AR80" i="6" s="1"/>
  <c r="AQ79" i="6"/>
  <c r="AR79" i="6" s="1"/>
  <c r="AQ78" i="6"/>
  <c r="AR78" i="6" s="1"/>
  <c r="AQ77" i="6"/>
  <c r="AR77" i="6" s="1"/>
  <c r="AQ76" i="6"/>
  <c r="AR76" i="6" s="1"/>
  <c r="AQ75" i="6"/>
  <c r="AX72" i="6"/>
  <c r="AW72" i="6"/>
  <c r="AV72" i="6"/>
  <c r="AU72" i="6"/>
  <c r="AT72" i="6"/>
  <c r="AS72" i="6"/>
  <c r="AP72" i="6"/>
  <c r="AQ61" i="6"/>
  <c r="AR61" i="6" s="1"/>
  <c r="AQ60" i="6"/>
  <c r="AR60" i="6" s="1"/>
  <c r="AQ59" i="6"/>
  <c r="AR59" i="6" s="1"/>
  <c r="AQ58" i="6"/>
  <c r="AR58" i="6" s="1"/>
  <c r="AQ57" i="6"/>
  <c r="AR57" i="6" s="1"/>
  <c r="AQ56" i="6"/>
  <c r="AR56" i="6" s="1"/>
  <c r="AQ55" i="6"/>
  <c r="AR55" i="6" s="1"/>
  <c r="AQ54" i="6"/>
  <c r="AR54" i="6" s="1"/>
  <c r="AQ53" i="6"/>
  <c r="AR53" i="6" s="1"/>
  <c r="AQ52" i="6"/>
  <c r="AR52" i="6" s="1"/>
  <c r="AQ51" i="6"/>
  <c r="AR51" i="6" s="1"/>
  <c r="AQ50" i="6"/>
  <c r="AR50" i="6" s="1"/>
  <c r="AQ49" i="6"/>
  <c r="AR49" i="6" s="1"/>
  <c r="AQ48" i="6"/>
  <c r="AR48" i="6" s="1"/>
  <c r="AQ47" i="6"/>
  <c r="AR47" i="6" s="1"/>
  <c r="AQ46" i="6"/>
  <c r="AR46" i="6" s="1"/>
  <c r="AQ45" i="6"/>
  <c r="AR45" i="6" s="1"/>
  <c r="AQ44" i="6"/>
  <c r="AR44" i="6" s="1"/>
  <c r="AQ43" i="6"/>
  <c r="AR43" i="6" s="1"/>
  <c r="AQ42" i="6"/>
  <c r="AR42" i="6" s="1"/>
  <c r="AQ41" i="6"/>
  <c r="AR41" i="6" s="1"/>
  <c r="AQ40" i="6"/>
  <c r="AR40" i="6" s="1"/>
  <c r="AQ39" i="6"/>
  <c r="AR39" i="6" s="1"/>
  <c r="AQ38" i="6"/>
  <c r="AR38" i="6" s="1"/>
  <c r="AQ37" i="6"/>
  <c r="AR37" i="6" s="1"/>
  <c r="AQ36" i="6"/>
  <c r="AR36" i="6" s="1"/>
  <c r="AX33" i="6"/>
  <c r="AW33" i="6"/>
  <c r="AV33" i="6"/>
  <c r="AU33" i="6"/>
  <c r="AT33" i="6"/>
  <c r="AS33" i="6"/>
  <c r="AP33" i="6"/>
  <c r="AQ25" i="6"/>
  <c r="AR25" i="6" s="1"/>
  <c r="AQ24" i="6"/>
  <c r="AR24" i="6" s="1"/>
  <c r="AQ23" i="6"/>
  <c r="AR23" i="6" s="1"/>
  <c r="AQ22" i="6"/>
  <c r="AR22" i="6" s="1"/>
  <c r="AQ21" i="6"/>
  <c r="AR21" i="6" s="1"/>
  <c r="AQ20" i="6"/>
  <c r="AR20" i="6" s="1"/>
  <c r="AQ19" i="6"/>
  <c r="AR19" i="6" s="1"/>
  <c r="AQ18" i="6"/>
  <c r="AR18" i="6" s="1"/>
  <c r="AQ17" i="6"/>
  <c r="AR17" i="6" s="1"/>
  <c r="AQ16" i="6"/>
  <c r="AR16" i="6" s="1"/>
  <c r="AQ15" i="6"/>
  <c r="AR15" i="6" s="1"/>
  <c r="AQ14" i="6"/>
  <c r="AR14" i="6" s="1"/>
  <c r="AQ13" i="6"/>
  <c r="AR13" i="6" s="1"/>
  <c r="AQ12" i="6"/>
  <c r="AQ11" i="6"/>
  <c r="AR11" i="6" s="1"/>
  <c r="I67" i="9" l="1"/>
  <c r="J57" i="9"/>
  <c r="J63" i="9" s="1"/>
  <c r="AT150" i="6"/>
  <c r="AU110" i="6"/>
  <c r="AU150" i="6"/>
  <c r="AT110" i="6"/>
  <c r="AS150" i="6"/>
  <c r="AX150" i="6"/>
  <c r="AV110" i="6"/>
  <c r="AQ33" i="6"/>
  <c r="AR33" i="6" s="1"/>
  <c r="AP110" i="6"/>
  <c r="AQ72" i="6"/>
  <c r="AR72" i="6" s="1"/>
  <c r="AS110" i="6"/>
  <c r="AW110" i="6"/>
  <c r="AX110" i="6"/>
  <c r="AQ108" i="6"/>
  <c r="AR108" i="6" s="1"/>
  <c r="AQ123" i="6"/>
  <c r="AR123" i="6" s="1"/>
  <c r="AW150" i="6"/>
  <c r="AP150" i="6"/>
  <c r="AQ148" i="6"/>
  <c r="AR148" i="6" s="1"/>
  <c r="AV150" i="6"/>
  <c r="AR12" i="6"/>
  <c r="AR75" i="6"/>
  <c r="AR116" i="6"/>
  <c r="AQ157" i="6"/>
  <c r="AR157" i="6" s="1"/>
  <c r="AH95" i="6"/>
  <c r="J65" i="9" l="1"/>
  <c r="J67" i="9"/>
  <c r="K4" i="9"/>
  <c r="K57" i="9" s="1"/>
  <c r="K63" i="9" s="1"/>
  <c r="K65" i="9" s="1"/>
  <c r="AP175" i="6"/>
  <c r="AT175" i="6"/>
  <c r="AV175" i="6"/>
  <c r="AW175" i="6"/>
  <c r="AU175" i="6"/>
  <c r="AQ110" i="6"/>
  <c r="AR110" i="6" s="1"/>
  <c r="AX175" i="6"/>
  <c r="AP184" i="6" s="1"/>
  <c r="AS175" i="6"/>
  <c r="AQ150" i="6"/>
  <c r="AR150" i="6" s="1"/>
  <c r="AQ173" i="6"/>
  <c r="AI157" i="6"/>
  <c r="K67" i="9" l="1"/>
  <c r="L4" i="9"/>
  <c r="L57" i="9" s="1"/>
  <c r="L63" i="9" s="1"/>
  <c r="AO157" i="6"/>
  <c r="AO173" i="6" s="1"/>
  <c r="AO175" i="6" s="1"/>
  <c r="AF185" i="6" s="1"/>
  <c r="AP189" i="6"/>
  <c r="AP186" i="6"/>
  <c r="AQ175" i="6"/>
  <c r="AR173" i="6"/>
  <c r="W105" i="6"/>
  <c r="X105" i="6" s="1"/>
  <c r="M105" i="6"/>
  <c r="N105" i="6" s="1"/>
  <c r="C105" i="6"/>
  <c r="D105" i="6" s="1"/>
  <c r="L67" i="9" l="1"/>
  <c r="M4" i="9"/>
  <c r="M57" i="9" s="1"/>
  <c r="M63" i="9" s="1"/>
  <c r="AR175" i="6"/>
  <c r="AP183" i="6"/>
  <c r="AP190" i="6"/>
  <c r="W95" i="6"/>
  <c r="X95" i="6" s="1"/>
  <c r="M95" i="6"/>
  <c r="N95" i="6" s="1"/>
  <c r="C95" i="6"/>
  <c r="D95" i="6" s="1"/>
  <c r="M67" i="9" l="1"/>
  <c r="N57" i="9"/>
  <c r="N63" i="9" s="1"/>
  <c r="N67" i="9" s="1"/>
  <c r="AP195" i="6"/>
  <c r="AP194" i="6"/>
  <c r="AP193" i="6"/>
  <c r="AP191" i="6"/>
  <c r="AP187" i="6"/>
  <c r="AP192" i="6"/>
  <c r="AP196" i="6"/>
  <c r="AG25" i="6" l="1"/>
  <c r="AH25" i="6" s="1"/>
  <c r="W25" i="6"/>
  <c r="X25" i="6" s="1"/>
  <c r="M25" i="6"/>
  <c r="N25" i="6" s="1"/>
  <c r="C25" i="6"/>
  <c r="D25" i="6" s="1"/>
  <c r="AG60" i="6"/>
  <c r="AH60" i="6" s="1"/>
  <c r="W60" i="6"/>
  <c r="X60" i="6" s="1"/>
  <c r="M60" i="6"/>
  <c r="N60" i="6" s="1"/>
  <c r="C60" i="6"/>
  <c r="D60" i="6" s="1"/>
  <c r="AG93" i="6"/>
  <c r="AH93" i="6" s="1"/>
  <c r="W93" i="6"/>
  <c r="X93" i="6" s="1"/>
  <c r="M93" i="6"/>
  <c r="N93" i="6" s="1"/>
  <c r="C93" i="6"/>
  <c r="D93" i="6" s="1"/>
  <c r="AH94" i="6"/>
  <c r="W94" i="6"/>
  <c r="X94" i="6" s="1"/>
  <c r="M94" i="6"/>
  <c r="N94" i="6" s="1"/>
  <c r="C94" i="6"/>
  <c r="D94" i="6" s="1"/>
  <c r="W104" i="6"/>
  <c r="X104" i="6" s="1"/>
  <c r="M104" i="6"/>
  <c r="N104" i="6" s="1"/>
  <c r="C104" i="6"/>
  <c r="D104" i="6" s="1"/>
  <c r="AG119" i="6"/>
  <c r="AH119" i="6" s="1"/>
  <c r="W119" i="6"/>
  <c r="X119" i="6" s="1"/>
  <c r="M119" i="6"/>
  <c r="N119" i="6" s="1"/>
  <c r="C119" i="6"/>
  <c r="D119" i="6" s="1"/>
  <c r="AG118" i="6"/>
  <c r="AH118" i="6" s="1"/>
  <c r="W118" i="6"/>
  <c r="X118" i="6" s="1"/>
  <c r="M118" i="6"/>
  <c r="N118" i="6" s="1"/>
  <c r="C118" i="6"/>
  <c r="D118" i="6" s="1"/>
  <c r="AG144" i="6"/>
  <c r="AH144" i="6" s="1"/>
  <c r="W144" i="6"/>
  <c r="X144" i="6" s="1"/>
  <c r="M144" i="6"/>
  <c r="N144" i="6" s="1"/>
  <c r="C144" i="6"/>
  <c r="D144" i="6" s="1"/>
  <c r="AG143" i="6"/>
  <c r="AH143" i="6" s="1"/>
  <c r="W143" i="6"/>
  <c r="X143" i="6" s="1"/>
  <c r="M143" i="6"/>
  <c r="N143" i="6" s="1"/>
  <c r="C143" i="6"/>
  <c r="D143" i="6" s="1"/>
  <c r="AG160" i="6"/>
  <c r="AH160" i="6" s="1"/>
  <c r="W160" i="6"/>
  <c r="X160" i="6" s="1"/>
  <c r="M160" i="6"/>
  <c r="N160" i="6" s="1"/>
  <c r="C160" i="6"/>
  <c r="D160" i="6" s="1"/>
  <c r="AG163" i="6"/>
  <c r="AH163" i="6" s="1"/>
  <c r="W163" i="6"/>
  <c r="X163" i="6" s="1"/>
  <c r="M163" i="6"/>
  <c r="N163" i="6" s="1"/>
  <c r="C163" i="6"/>
  <c r="D163" i="6" s="1"/>
  <c r="AG164" i="6"/>
  <c r="AH164" i="6" s="1"/>
  <c r="W164" i="6"/>
  <c r="X164" i="6" s="1"/>
  <c r="M164" i="6"/>
  <c r="N164" i="6" s="1"/>
  <c r="C164" i="6"/>
  <c r="D164" i="6" s="1"/>
  <c r="AF182" i="6"/>
  <c r="AF180" i="6"/>
  <c r="AF176" i="6"/>
  <c r="AG176" i="6" s="1"/>
  <c r="AN173" i="6"/>
  <c r="AM173" i="6"/>
  <c r="AL173" i="6"/>
  <c r="AK173" i="6"/>
  <c r="AJ173" i="6"/>
  <c r="AI173" i="6"/>
  <c r="AF173" i="6"/>
  <c r="AG159" i="6"/>
  <c r="AH159" i="6" s="1"/>
  <c r="AG158" i="6"/>
  <c r="AH158" i="6" s="1"/>
  <c r="AG157" i="6"/>
  <c r="AH157" i="6" s="1"/>
  <c r="AG156" i="6"/>
  <c r="AH156" i="6" s="1"/>
  <c r="AG155" i="6"/>
  <c r="AH155" i="6" s="1"/>
  <c r="AG154" i="6"/>
  <c r="AH154" i="6" s="1"/>
  <c r="AG153" i="6"/>
  <c r="AH153" i="6" s="1"/>
  <c r="AN148" i="6"/>
  <c r="AM148" i="6"/>
  <c r="AL148" i="6"/>
  <c r="AK148" i="6"/>
  <c r="AJ148" i="6"/>
  <c r="AI148" i="6"/>
  <c r="AF148" i="6"/>
  <c r="AG145" i="6"/>
  <c r="AH145" i="6" s="1"/>
  <c r="AG139" i="6"/>
  <c r="AH139" i="6" s="1"/>
  <c r="AG138" i="6"/>
  <c r="AH138" i="6" s="1"/>
  <c r="AG137" i="6"/>
  <c r="AH137" i="6" s="1"/>
  <c r="AG136" i="6"/>
  <c r="AH136" i="6" s="1"/>
  <c r="AG135" i="6"/>
  <c r="AH135" i="6" s="1"/>
  <c r="AG134" i="6"/>
  <c r="AH134" i="6" s="1"/>
  <c r="AG133" i="6"/>
  <c r="AH133" i="6" s="1"/>
  <c r="AG132" i="6"/>
  <c r="AH132" i="6" s="1"/>
  <c r="AG131" i="6"/>
  <c r="AH131" i="6" s="1"/>
  <c r="AG130" i="6"/>
  <c r="AH130" i="6" s="1"/>
  <c r="AG129" i="6"/>
  <c r="AH129" i="6" s="1"/>
  <c r="AG128" i="6"/>
  <c r="AH128" i="6" s="1"/>
  <c r="AG127" i="6"/>
  <c r="AH127" i="6" s="1"/>
  <c r="AG126" i="6"/>
  <c r="AH126" i="6" s="1"/>
  <c r="AN123" i="6"/>
  <c r="AM123" i="6"/>
  <c r="AL123" i="6"/>
  <c r="AK123" i="6"/>
  <c r="AJ123" i="6"/>
  <c r="AI123" i="6"/>
  <c r="AF123" i="6"/>
  <c r="AG120" i="6"/>
  <c r="AH120" i="6" s="1"/>
  <c r="AG117" i="6"/>
  <c r="AH117" i="6" s="1"/>
  <c r="AG116" i="6"/>
  <c r="AH116" i="6" s="1"/>
  <c r="AG115" i="6"/>
  <c r="AN108" i="6"/>
  <c r="AM108" i="6"/>
  <c r="AL108" i="6"/>
  <c r="AK108" i="6"/>
  <c r="AJ108" i="6"/>
  <c r="AI108" i="6"/>
  <c r="AF108" i="6"/>
  <c r="AG92" i="6"/>
  <c r="AH92" i="6" s="1"/>
  <c r="AG91" i="6"/>
  <c r="AH91" i="6" s="1"/>
  <c r="AG90" i="6"/>
  <c r="AH90" i="6" s="1"/>
  <c r="AG89" i="6"/>
  <c r="AH89" i="6" s="1"/>
  <c r="AG88" i="6"/>
  <c r="AH88" i="6" s="1"/>
  <c r="AG87" i="6"/>
  <c r="AH87" i="6" s="1"/>
  <c r="AG86" i="6"/>
  <c r="AH86" i="6" s="1"/>
  <c r="AG85" i="6"/>
  <c r="AH85" i="6" s="1"/>
  <c r="AG84" i="6"/>
  <c r="AH84" i="6" s="1"/>
  <c r="AG83" i="6"/>
  <c r="AH83" i="6" s="1"/>
  <c r="AG82" i="6"/>
  <c r="AH82" i="6" s="1"/>
  <c r="AG81" i="6"/>
  <c r="AH81" i="6" s="1"/>
  <c r="AG80" i="6"/>
  <c r="AH80" i="6" s="1"/>
  <c r="AG79" i="6"/>
  <c r="AH79" i="6" s="1"/>
  <c r="AG78" i="6"/>
  <c r="AH78" i="6" s="1"/>
  <c r="AG77" i="6"/>
  <c r="AH77" i="6" s="1"/>
  <c r="AG76" i="6"/>
  <c r="AH76" i="6" s="1"/>
  <c r="AG75" i="6"/>
  <c r="AN72" i="6"/>
  <c r="AM72" i="6"/>
  <c r="AL72" i="6"/>
  <c r="AK72" i="6"/>
  <c r="AJ72" i="6"/>
  <c r="AI72" i="6"/>
  <c r="AF72" i="6"/>
  <c r="AG61" i="6"/>
  <c r="AH61" i="6" s="1"/>
  <c r="AG59" i="6"/>
  <c r="AH59" i="6" s="1"/>
  <c r="AG58" i="6"/>
  <c r="AH58" i="6" s="1"/>
  <c r="AG57" i="6"/>
  <c r="AH57" i="6" s="1"/>
  <c r="AG56" i="6"/>
  <c r="AH56" i="6" s="1"/>
  <c r="AG55" i="6"/>
  <c r="AH55" i="6" s="1"/>
  <c r="AG54" i="6"/>
  <c r="AH54" i="6" s="1"/>
  <c r="AG53" i="6"/>
  <c r="AH53" i="6" s="1"/>
  <c r="AG52" i="6"/>
  <c r="AH52" i="6" s="1"/>
  <c r="AG51" i="6"/>
  <c r="AH51" i="6" s="1"/>
  <c r="AG50" i="6"/>
  <c r="AH50" i="6" s="1"/>
  <c r="AG49" i="6"/>
  <c r="AH49" i="6" s="1"/>
  <c r="AG48" i="6"/>
  <c r="AH48" i="6" s="1"/>
  <c r="AG47" i="6"/>
  <c r="AH47" i="6" s="1"/>
  <c r="AG46" i="6"/>
  <c r="AH46" i="6" s="1"/>
  <c r="AG45" i="6"/>
  <c r="AH45" i="6" s="1"/>
  <c r="AG44" i="6"/>
  <c r="AH44" i="6" s="1"/>
  <c r="AG43" i="6"/>
  <c r="AH43" i="6" s="1"/>
  <c r="AG42" i="6"/>
  <c r="AH42" i="6" s="1"/>
  <c r="AG41" i="6"/>
  <c r="AH41" i="6" s="1"/>
  <c r="AG40" i="6"/>
  <c r="AH40" i="6" s="1"/>
  <c r="AG39" i="6"/>
  <c r="AH39" i="6" s="1"/>
  <c r="AG38" i="6"/>
  <c r="AH38" i="6" s="1"/>
  <c r="AG37" i="6"/>
  <c r="AH37" i="6" s="1"/>
  <c r="AG36" i="6"/>
  <c r="AH36" i="6" s="1"/>
  <c r="AN33" i="6"/>
  <c r="AM33" i="6"/>
  <c r="AL33" i="6"/>
  <c r="AK33" i="6"/>
  <c r="AJ33" i="6"/>
  <c r="AI33" i="6"/>
  <c r="AF33" i="6"/>
  <c r="AG24" i="6"/>
  <c r="AH24" i="6" s="1"/>
  <c r="AG23" i="6"/>
  <c r="AH23" i="6" s="1"/>
  <c r="AG22" i="6"/>
  <c r="AH22" i="6" s="1"/>
  <c r="AG21" i="6"/>
  <c r="AH21" i="6" s="1"/>
  <c r="AG20" i="6"/>
  <c r="AH20" i="6" s="1"/>
  <c r="AG19" i="6"/>
  <c r="AH19" i="6" s="1"/>
  <c r="AG18" i="6"/>
  <c r="AH18" i="6" s="1"/>
  <c r="AG17" i="6"/>
  <c r="AH17" i="6" s="1"/>
  <c r="AG16" i="6"/>
  <c r="AH16" i="6" s="1"/>
  <c r="AG15" i="6"/>
  <c r="AH15" i="6" s="1"/>
  <c r="AG14" i="6"/>
  <c r="AH14" i="6" s="1"/>
  <c r="AG13" i="6"/>
  <c r="AH13" i="6" s="1"/>
  <c r="AG12" i="6"/>
  <c r="AH12" i="6" s="1"/>
  <c r="AG11" i="6"/>
  <c r="W159" i="6"/>
  <c r="X159" i="6" s="1"/>
  <c r="W158" i="6"/>
  <c r="X158" i="6" s="1"/>
  <c r="W157" i="6"/>
  <c r="X157" i="6" s="1"/>
  <c r="W156" i="6"/>
  <c r="X156" i="6" s="1"/>
  <c r="W155" i="6"/>
  <c r="X155" i="6" s="1"/>
  <c r="W154" i="6"/>
  <c r="X154" i="6" s="1"/>
  <c r="W153" i="6"/>
  <c r="X153" i="6" s="1"/>
  <c r="W145" i="6"/>
  <c r="X145" i="6" s="1"/>
  <c r="W139" i="6"/>
  <c r="X139" i="6" s="1"/>
  <c r="W138" i="6"/>
  <c r="X138" i="6" s="1"/>
  <c r="W137" i="6"/>
  <c r="X137" i="6" s="1"/>
  <c r="W136" i="6"/>
  <c r="X136" i="6" s="1"/>
  <c r="W135" i="6"/>
  <c r="X135" i="6" s="1"/>
  <c r="W134" i="6"/>
  <c r="X134" i="6" s="1"/>
  <c r="W133" i="6"/>
  <c r="X133" i="6" s="1"/>
  <c r="W132" i="6"/>
  <c r="X132" i="6" s="1"/>
  <c r="W131" i="6"/>
  <c r="X131" i="6" s="1"/>
  <c r="W130" i="6"/>
  <c r="X130" i="6" s="1"/>
  <c r="W129" i="6"/>
  <c r="X129" i="6" s="1"/>
  <c r="W128" i="6"/>
  <c r="X128" i="6" s="1"/>
  <c r="W127" i="6"/>
  <c r="X127" i="6" s="1"/>
  <c r="W126" i="6"/>
  <c r="W120" i="6"/>
  <c r="X120" i="6" s="1"/>
  <c r="W117" i="6"/>
  <c r="X117" i="6" s="1"/>
  <c r="W116" i="6"/>
  <c r="W115" i="6"/>
  <c r="X115" i="6" s="1"/>
  <c r="W92" i="6"/>
  <c r="X92" i="6" s="1"/>
  <c r="W91" i="6"/>
  <c r="X91" i="6" s="1"/>
  <c r="W90" i="6"/>
  <c r="X90" i="6" s="1"/>
  <c r="W89" i="6"/>
  <c r="X89" i="6" s="1"/>
  <c r="W88" i="6"/>
  <c r="X88" i="6" s="1"/>
  <c r="W87" i="6"/>
  <c r="X87" i="6" s="1"/>
  <c r="W86" i="6"/>
  <c r="X86" i="6" s="1"/>
  <c r="W85" i="6"/>
  <c r="X85" i="6" s="1"/>
  <c r="W84" i="6"/>
  <c r="X84" i="6" s="1"/>
  <c r="W83" i="6"/>
  <c r="X83" i="6" s="1"/>
  <c r="W82" i="6"/>
  <c r="X82" i="6" s="1"/>
  <c r="W81" i="6"/>
  <c r="X81" i="6" s="1"/>
  <c r="W80" i="6"/>
  <c r="X80" i="6" s="1"/>
  <c r="W79" i="6"/>
  <c r="X79" i="6" s="1"/>
  <c r="W78" i="6"/>
  <c r="X78" i="6" s="1"/>
  <c r="W77" i="6"/>
  <c r="X77" i="6" s="1"/>
  <c r="W76" i="6"/>
  <c r="X76" i="6" s="1"/>
  <c r="W75" i="6"/>
  <c r="X75" i="6" s="1"/>
  <c r="W61" i="6"/>
  <c r="X61" i="6" s="1"/>
  <c r="W59" i="6"/>
  <c r="X59" i="6" s="1"/>
  <c r="W58" i="6"/>
  <c r="X58" i="6" s="1"/>
  <c r="W57" i="6"/>
  <c r="X57" i="6" s="1"/>
  <c r="W56" i="6"/>
  <c r="X56" i="6" s="1"/>
  <c r="W55" i="6"/>
  <c r="X55" i="6" s="1"/>
  <c r="W54" i="6"/>
  <c r="X54" i="6" s="1"/>
  <c r="W53" i="6"/>
  <c r="X53" i="6" s="1"/>
  <c r="W52" i="6"/>
  <c r="X52" i="6" s="1"/>
  <c r="W51" i="6"/>
  <c r="X51" i="6" s="1"/>
  <c r="W50" i="6"/>
  <c r="X50" i="6" s="1"/>
  <c r="W49" i="6"/>
  <c r="X49" i="6" s="1"/>
  <c r="W48" i="6"/>
  <c r="X48" i="6" s="1"/>
  <c r="W47" i="6"/>
  <c r="X47" i="6" s="1"/>
  <c r="W46" i="6"/>
  <c r="X46" i="6" s="1"/>
  <c r="W45" i="6"/>
  <c r="X45" i="6" s="1"/>
  <c r="W44" i="6"/>
  <c r="X44" i="6" s="1"/>
  <c r="W43" i="6"/>
  <c r="X43" i="6" s="1"/>
  <c r="W42" i="6"/>
  <c r="X42" i="6" s="1"/>
  <c r="W41" i="6"/>
  <c r="X41" i="6" s="1"/>
  <c r="W40" i="6"/>
  <c r="X40" i="6" s="1"/>
  <c r="W39" i="6"/>
  <c r="X39" i="6" s="1"/>
  <c r="W38" i="6"/>
  <c r="X38" i="6" s="1"/>
  <c r="W37" i="6"/>
  <c r="X37" i="6" s="1"/>
  <c r="W36" i="6"/>
  <c r="X36" i="6" s="1"/>
  <c r="W24" i="6"/>
  <c r="X24" i="6" s="1"/>
  <c r="W23" i="6"/>
  <c r="X23" i="6" s="1"/>
  <c r="W22" i="6"/>
  <c r="X22" i="6" s="1"/>
  <c r="W21" i="6"/>
  <c r="X21" i="6" s="1"/>
  <c r="W20" i="6"/>
  <c r="X20" i="6" s="1"/>
  <c r="W19" i="6"/>
  <c r="X19" i="6" s="1"/>
  <c r="W18" i="6"/>
  <c r="X18" i="6" s="1"/>
  <c r="W17" i="6"/>
  <c r="X17" i="6" s="1"/>
  <c r="W16" i="6"/>
  <c r="X16" i="6" s="1"/>
  <c r="W15" i="6"/>
  <c r="X15" i="6" s="1"/>
  <c r="W14" i="6"/>
  <c r="X14" i="6" s="1"/>
  <c r="W13" i="6"/>
  <c r="X13" i="6" s="1"/>
  <c r="W12" i="6"/>
  <c r="X12" i="6" s="1"/>
  <c r="W11" i="6"/>
  <c r="X11" i="6" s="1"/>
  <c r="M158" i="6"/>
  <c r="N158" i="6" s="1"/>
  <c r="M159" i="6"/>
  <c r="N159" i="6" s="1"/>
  <c r="M56" i="6"/>
  <c r="N56" i="6" s="1"/>
  <c r="M57" i="6"/>
  <c r="N57" i="6" s="1"/>
  <c r="AI150" i="6" l="1"/>
  <c r="AL150" i="6"/>
  <c r="W123" i="6"/>
  <c r="AM150" i="6"/>
  <c r="AJ150" i="6"/>
  <c r="AG123" i="6"/>
  <c r="AH123" i="6" s="1"/>
  <c r="AN150" i="6"/>
  <c r="AF110" i="6"/>
  <c r="AJ110" i="6"/>
  <c r="AN110" i="6"/>
  <c r="AF150" i="6"/>
  <c r="W148" i="6"/>
  <c r="W150" i="6" s="1"/>
  <c r="AG173" i="6"/>
  <c r="AH173" i="6" s="1"/>
  <c r="AG148" i="6"/>
  <c r="AH148" i="6" s="1"/>
  <c r="AK150" i="6"/>
  <c r="AK110" i="6"/>
  <c r="AL110" i="6"/>
  <c r="AG108" i="6"/>
  <c r="AH108" i="6" s="1"/>
  <c r="AH75" i="6"/>
  <c r="AG72" i="6"/>
  <c r="AH72" i="6" s="1"/>
  <c r="AI110" i="6"/>
  <c r="AM110" i="6"/>
  <c r="AG33" i="6"/>
  <c r="AH33" i="6" s="1"/>
  <c r="AH11" i="6"/>
  <c r="AH115" i="6"/>
  <c r="W33" i="6"/>
  <c r="W72" i="6"/>
  <c r="W173" i="6"/>
  <c r="X116" i="6"/>
  <c r="X126" i="6"/>
  <c r="W108" i="6"/>
  <c r="AL175" i="6" l="1"/>
  <c r="AI175" i="6"/>
  <c r="AF186" i="6" s="1"/>
  <c r="AM175" i="6"/>
  <c r="AK175" i="6"/>
  <c r="AJ175" i="6"/>
  <c r="AN175" i="6"/>
  <c r="AF184" i="6" s="1"/>
  <c r="AF175" i="6"/>
  <c r="AG150" i="6"/>
  <c r="AH150" i="6" s="1"/>
  <c r="AG110" i="6"/>
  <c r="W110" i="6"/>
  <c r="AF189" i="6" l="1"/>
  <c r="AG175" i="6"/>
  <c r="AH175" i="6" s="1"/>
  <c r="AH110" i="6"/>
  <c r="W175" i="6"/>
  <c r="AF190" i="6" l="1"/>
  <c r="AF183" i="6"/>
  <c r="AF191" i="6" s="1"/>
  <c r="AF194" i="6" l="1"/>
  <c r="AF192" i="6"/>
  <c r="AF195" i="6"/>
  <c r="AF196" i="6"/>
  <c r="AF187" i="6"/>
  <c r="AF193" i="6"/>
  <c r="M59" i="6" l="1"/>
  <c r="N59" i="6" s="1"/>
  <c r="C59" i="6"/>
  <c r="D59" i="6" s="1"/>
  <c r="C61" i="6"/>
  <c r="D61" i="6" s="1"/>
  <c r="M61" i="6"/>
  <c r="N61" i="6" s="1"/>
  <c r="M91" i="6" l="1"/>
  <c r="N91" i="6" s="1"/>
  <c r="C91" i="6"/>
  <c r="D91" i="6" s="1"/>
  <c r="M58" i="6" l="1"/>
  <c r="N58" i="6" s="1"/>
  <c r="C58" i="6"/>
  <c r="D58" i="6" s="1"/>
  <c r="M24" i="6"/>
  <c r="N24" i="6" s="1"/>
  <c r="C24" i="6"/>
  <c r="D24" i="6" s="1"/>
  <c r="M127" i="6" l="1"/>
  <c r="N127" i="6" s="1"/>
  <c r="C127" i="6"/>
  <c r="D127" i="6" s="1"/>
  <c r="B182" i="6" l="1"/>
  <c r="B180" i="6"/>
  <c r="B176" i="6"/>
  <c r="C176" i="6" s="1"/>
  <c r="J173" i="6"/>
  <c r="I173" i="6"/>
  <c r="H173" i="6"/>
  <c r="G173" i="6"/>
  <c r="F173" i="6"/>
  <c r="E173" i="6"/>
  <c r="B173" i="6"/>
  <c r="C157" i="6"/>
  <c r="D157" i="6" s="1"/>
  <c r="C156" i="6"/>
  <c r="D156" i="6" s="1"/>
  <c r="C155" i="6"/>
  <c r="D155" i="6" s="1"/>
  <c r="C154" i="6"/>
  <c r="C153" i="6"/>
  <c r="D153" i="6" s="1"/>
  <c r="J148" i="6"/>
  <c r="I148" i="6"/>
  <c r="H148" i="6"/>
  <c r="G148" i="6"/>
  <c r="F148" i="6"/>
  <c r="E148" i="6"/>
  <c r="B148" i="6"/>
  <c r="C145" i="6"/>
  <c r="D145" i="6" s="1"/>
  <c r="C139" i="6"/>
  <c r="D139" i="6" s="1"/>
  <c r="C138" i="6"/>
  <c r="D138" i="6" s="1"/>
  <c r="C137" i="6"/>
  <c r="D137" i="6" s="1"/>
  <c r="C136" i="6"/>
  <c r="D136" i="6" s="1"/>
  <c r="C135" i="6"/>
  <c r="D135" i="6" s="1"/>
  <c r="C134" i="6"/>
  <c r="D134" i="6" s="1"/>
  <c r="C133" i="6"/>
  <c r="D133" i="6" s="1"/>
  <c r="C132" i="6"/>
  <c r="D132" i="6" s="1"/>
  <c r="C131" i="6"/>
  <c r="D131" i="6" s="1"/>
  <c r="C130" i="6"/>
  <c r="D130" i="6" s="1"/>
  <c r="C129" i="6"/>
  <c r="D129" i="6" s="1"/>
  <c r="C128" i="6"/>
  <c r="D128" i="6" s="1"/>
  <c r="C126" i="6"/>
  <c r="J123" i="6"/>
  <c r="I123" i="6"/>
  <c r="H123" i="6"/>
  <c r="G123" i="6"/>
  <c r="F123" i="6"/>
  <c r="E123" i="6"/>
  <c r="B123" i="6"/>
  <c r="C120" i="6"/>
  <c r="D120" i="6" s="1"/>
  <c r="C117" i="6"/>
  <c r="D117" i="6" s="1"/>
  <c r="C116" i="6"/>
  <c r="D116" i="6" s="1"/>
  <c r="C115" i="6"/>
  <c r="J108" i="6"/>
  <c r="I108" i="6"/>
  <c r="H108" i="6"/>
  <c r="G108" i="6"/>
  <c r="F108" i="6"/>
  <c r="E108" i="6"/>
  <c r="B108" i="6"/>
  <c r="C92" i="6"/>
  <c r="D92" i="6" s="1"/>
  <c r="C90" i="6"/>
  <c r="D90" i="6" s="1"/>
  <c r="C89" i="6"/>
  <c r="D89" i="6" s="1"/>
  <c r="C88" i="6"/>
  <c r="D88" i="6" s="1"/>
  <c r="C87" i="6"/>
  <c r="D87" i="6" s="1"/>
  <c r="C86" i="6"/>
  <c r="D86" i="6" s="1"/>
  <c r="C85" i="6"/>
  <c r="D85" i="6" s="1"/>
  <c r="C84" i="6"/>
  <c r="D84" i="6" s="1"/>
  <c r="C83" i="6"/>
  <c r="D83" i="6" s="1"/>
  <c r="C82" i="6"/>
  <c r="D82" i="6" s="1"/>
  <c r="C81" i="6"/>
  <c r="D81" i="6" s="1"/>
  <c r="C80" i="6"/>
  <c r="D80" i="6" s="1"/>
  <c r="C79" i="6"/>
  <c r="D79" i="6" s="1"/>
  <c r="C78" i="6"/>
  <c r="D78" i="6" s="1"/>
  <c r="C77" i="6"/>
  <c r="D77" i="6" s="1"/>
  <c r="C76" i="6"/>
  <c r="D76" i="6" s="1"/>
  <c r="C75" i="6"/>
  <c r="D75" i="6" s="1"/>
  <c r="J72" i="6"/>
  <c r="I72" i="6"/>
  <c r="H72" i="6"/>
  <c r="G72" i="6"/>
  <c r="F72" i="6"/>
  <c r="E72" i="6"/>
  <c r="B72" i="6"/>
  <c r="C55" i="6"/>
  <c r="D55" i="6" s="1"/>
  <c r="C54" i="6"/>
  <c r="D54" i="6" s="1"/>
  <c r="C53" i="6"/>
  <c r="D53" i="6" s="1"/>
  <c r="C52" i="6"/>
  <c r="D52" i="6" s="1"/>
  <c r="C51" i="6"/>
  <c r="D51" i="6" s="1"/>
  <c r="C50" i="6"/>
  <c r="D50" i="6" s="1"/>
  <c r="C49" i="6"/>
  <c r="D49" i="6" s="1"/>
  <c r="C48" i="6"/>
  <c r="D48" i="6" s="1"/>
  <c r="C47" i="6"/>
  <c r="D47" i="6" s="1"/>
  <c r="C46" i="6"/>
  <c r="D46" i="6" s="1"/>
  <c r="C45" i="6"/>
  <c r="D45" i="6" s="1"/>
  <c r="C44" i="6"/>
  <c r="D44" i="6" s="1"/>
  <c r="C43" i="6"/>
  <c r="D43" i="6" s="1"/>
  <c r="C42" i="6"/>
  <c r="D42" i="6" s="1"/>
  <c r="C41" i="6"/>
  <c r="D41" i="6" s="1"/>
  <c r="C40" i="6"/>
  <c r="D40" i="6" s="1"/>
  <c r="C39" i="6"/>
  <c r="D39" i="6" s="1"/>
  <c r="C38" i="6"/>
  <c r="D38" i="6" s="1"/>
  <c r="C37" i="6"/>
  <c r="D37" i="6" s="1"/>
  <c r="C36" i="6"/>
  <c r="D36" i="6" s="1"/>
  <c r="J33" i="6"/>
  <c r="I33" i="6"/>
  <c r="H33" i="6"/>
  <c r="G33" i="6"/>
  <c r="F33" i="6"/>
  <c r="E33" i="6"/>
  <c r="B33" i="6"/>
  <c r="C23" i="6"/>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I110" i="6" l="1"/>
  <c r="F150" i="6"/>
  <c r="J150" i="6"/>
  <c r="C173" i="6"/>
  <c r="D173" i="6" s="1"/>
  <c r="H150" i="6"/>
  <c r="B150" i="6"/>
  <c r="C148" i="6"/>
  <c r="D148" i="6" s="1"/>
  <c r="F110" i="6"/>
  <c r="J110" i="6"/>
  <c r="E110" i="6"/>
  <c r="D154" i="6"/>
  <c r="D126" i="6"/>
  <c r="I150" i="6"/>
  <c r="G150" i="6"/>
  <c r="E150" i="6"/>
  <c r="C123" i="6"/>
  <c r="D123" i="6" s="1"/>
  <c r="B110" i="6"/>
  <c r="C72" i="6"/>
  <c r="D72" i="6" s="1"/>
  <c r="H110" i="6"/>
  <c r="C33" i="6"/>
  <c r="D33" i="6" s="1"/>
  <c r="G110" i="6"/>
  <c r="C108" i="6"/>
  <c r="D108" i="6" s="1"/>
  <c r="D11" i="6"/>
  <c r="D115" i="6"/>
  <c r="M138" i="6"/>
  <c r="N138" i="6" s="1"/>
  <c r="M85" i="6"/>
  <c r="N85" i="6" s="1"/>
  <c r="M84" i="6"/>
  <c r="N84" i="6" s="1"/>
  <c r="M83" i="6"/>
  <c r="N83" i="6" s="1"/>
  <c r="M82" i="6"/>
  <c r="N82" i="6" s="1"/>
  <c r="M81" i="6"/>
  <c r="N81" i="6" s="1"/>
  <c r="M55" i="6"/>
  <c r="N55" i="6" s="1"/>
  <c r="M54" i="6"/>
  <c r="N54" i="6" s="1"/>
  <c r="M53" i="6"/>
  <c r="N53" i="6" s="1"/>
  <c r="M52" i="6"/>
  <c r="N52" i="6" s="1"/>
  <c r="M51" i="6"/>
  <c r="N51" i="6" s="1"/>
  <c r="M50" i="6"/>
  <c r="N50" i="6" s="1"/>
  <c r="M49" i="6"/>
  <c r="N49" i="6" s="1"/>
  <c r="M48" i="6"/>
  <c r="N48" i="6" s="1"/>
  <c r="M47" i="6"/>
  <c r="N47" i="6" s="1"/>
  <c r="M22" i="6"/>
  <c r="N22" i="6" s="1"/>
  <c r="M23" i="6"/>
  <c r="N23" i="6" s="1"/>
  <c r="M21" i="6"/>
  <c r="N21" i="6" s="1"/>
  <c r="F175" i="6" l="1"/>
  <c r="I175" i="6"/>
  <c r="J175" i="6"/>
  <c r="B184" i="6" s="1"/>
  <c r="E175" i="6"/>
  <c r="H175" i="6"/>
  <c r="B175" i="6"/>
  <c r="G175" i="6"/>
  <c r="C150" i="6"/>
  <c r="D150" i="6" s="1"/>
  <c r="C110" i="6"/>
  <c r="M157" i="6"/>
  <c r="N157" i="6" s="1"/>
  <c r="M145" i="6"/>
  <c r="N145" i="6" s="1"/>
  <c r="M120" i="6"/>
  <c r="N120" i="6" s="1"/>
  <c r="M92" i="6"/>
  <c r="N92" i="6" s="1"/>
  <c r="M126" i="6"/>
  <c r="N126" i="6" s="1"/>
  <c r="M128" i="6"/>
  <c r="N128" i="6" s="1"/>
  <c r="L148" i="6"/>
  <c r="M75" i="6"/>
  <c r="N75" i="6" s="1"/>
  <c r="M36" i="6"/>
  <c r="N36" i="6" s="1"/>
  <c r="B189" i="6" l="1"/>
  <c r="B186" i="6"/>
  <c r="D110" i="6"/>
  <c r="C175" i="6"/>
  <c r="D175" i="6" l="1"/>
  <c r="B183" i="6"/>
  <c r="B190" i="6"/>
  <c r="B194" i="6" l="1"/>
  <c r="B193" i="6"/>
  <c r="B195" i="6"/>
  <c r="B187" i="6"/>
  <c r="B196" i="6"/>
  <c r="B192" i="6"/>
  <c r="B191" i="6"/>
  <c r="V176" i="6" l="1"/>
  <c r="W176" i="6" s="1"/>
  <c r="L176" i="6"/>
  <c r="M176" i="6" s="1"/>
  <c r="V182" i="6"/>
  <c r="V180" i="6"/>
  <c r="AD173" i="6"/>
  <c r="AC173" i="6"/>
  <c r="AB173" i="6"/>
  <c r="AA173" i="6"/>
  <c r="Z173" i="6"/>
  <c r="Y173" i="6"/>
  <c r="V173" i="6"/>
  <c r="X173" i="6" s="1"/>
  <c r="AC148" i="6"/>
  <c r="AB148" i="6"/>
  <c r="AA148" i="6"/>
  <c r="Y148" i="6"/>
  <c r="Z148" i="6"/>
  <c r="AD123" i="6"/>
  <c r="AC123" i="6"/>
  <c r="AB123" i="6"/>
  <c r="AA123" i="6"/>
  <c r="Z123" i="6"/>
  <c r="Y123" i="6"/>
  <c r="V123" i="6"/>
  <c r="X123" i="6" s="1"/>
  <c r="AD108" i="6"/>
  <c r="AC108" i="6"/>
  <c r="AB108" i="6"/>
  <c r="AA108" i="6"/>
  <c r="Z108" i="6"/>
  <c r="Y108" i="6"/>
  <c r="V108" i="6"/>
  <c r="X108" i="6" s="1"/>
  <c r="AB72" i="6"/>
  <c r="AA72" i="6"/>
  <c r="Z72" i="6"/>
  <c r="AC72" i="6"/>
  <c r="Y72" i="6"/>
  <c r="AB33" i="6"/>
  <c r="AA33" i="6"/>
  <c r="Z33" i="6"/>
  <c r="Y33" i="6"/>
  <c r="AD33" i="6"/>
  <c r="AC33" i="6"/>
  <c r="V33" i="6"/>
  <c r="X33" i="6" s="1"/>
  <c r="L182" i="6"/>
  <c r="L180" i="6"/>
  <c r="T173" i="6"/>
  <c r="S173" i="6"/>
  <c r="R173" i="6"/>
  <c r="Q173" i="6"/>
  <c r="P173" i="6"/>
  <c r="O173" i="6"/>
  <c r="L173" i="6"/>
  <c r="M156" i="6"/>
  <c r="N156" i="6" s="1"/>
  <c r="M155" i="6"/>
  <c r="N155" i="6" s="1"/>
  <c r="M154" i="6"/>
  <c r="M153" i="6"/>
  <c r="N153" i="6" s="1"/>
  <c r="S148" i="6"/>
  <c r="R148" i="6"/>
  <c r="Q148" i="6"/>
  <c r="O148" i="6"/>
  <c r="M139" i="6"/>
  <c r="M137" i="6"/>
  <c r="N137" i="6" s="1"/>
  <c r="M136" i="6"/>
  <c r="N136" i="6" s="1"/>
  <c r="M134" i="6"/>
  <c r="N134" i="6" s="1"/>
  <c r="M133" i="6"/>
  <c r="N133" i="6" s="1"/>
  <c r="M132" i="6"/>
  <c r="N132" i="6" s="1"/>
  <c r="M131" i="6"/>
  <c r="N131" i="6" s="1"/>
  <c r="M130" i="6"/>
  <c r="N130" i="6" s="1"/>
  <c r="M129" i="6"/>
  <c r="T123" i="6"/>
  <c r="S123" i="6"/>
  <c r="R123" i="6"/>
  <c r="Q123" i="6"/>
  <c r="P123" i="6"/>
  <c r="O123" i="6"/>
  <c r="L123" i="6"/>
  <c r="M117" i="6"/>
  <c r="N117" i="6" s="1"/>
  <c r="M116" i="6"/>
  <c r="N116" i="6" s="1"/>
  <c r="M115" i="6"/>
  <c r="T108" i="6"/>
  <c r="S108" i="6"/>
  <c r="R108" i="6"/>
  <c r="Q108" i="6"/>
  <c r="P108" i="6"/>
  <c r="O108" i="6"/>
  <c r="L108" i="6"/>
  <c r="M90" i="6"/>
  <c r="N90" i="6" s="1"/>
  <c r="M89" i="6"/>
  <c r="N89" i="6" s="1"/>
  <c r="M88" i="6"/>
  <c r="N88" i="6" s="1"/>
  <c r="M87" i="6"/>
  <c r="N87" i="6" s="1"/>
  <c r="M86" i="6"/>
  <c r="N86" i="6" s="1"/>
  <c r="M80" i="6"/>
  <c r="N80" i="6" s="1"/>
  <c r="M79" i="6"/>
  <c r="N79" i="6" s="1"/>
  <c r="M78" i="6"/>
  <c r="N78" i="6" s="1"/>
  <c r="M77" i="6"/>
  <c r="N77" i="6" s="1"/>
  <c r="M76" i="6"/>
  <c r="R72" i="6"/>
  <c r="Q72" i="6"/>
  <c r="P72" i="6"/>
  <c r="M46" i="6"/>
  <c r="M45" i="6"/>
  <c r="N45" i="6" s="1"/>
  <c r="M44" i="6"/>
  <c r="N44" i="6" s="1"/>
  <c r="M43" i="6"/>
  <c r="N43" i="6" s="1"/>
  <c r="M42" i="6"/>
  <c r="N42" i="6" s="1"/>
  <c r="M41" i="6"/>
  <c r="M40" i="6"/>
  <c r="N40" i="6" s="1"/>
  <c r="M39" i="6"/>
  <c r="M38" i="6"/>
  <c r="N38" i="6" s="1"/>
  <c r="M37" i="6"/>
  <c r="N37" i="6" s="1"/>
  <c r="R33" i="6"/>
  <c r="Q33" i="6"/>
  <c r="P33" i="6"/>
  <c r="O33" i="6"/>
  <c r="M20" i="6"/>
  <c r="N20" i="6" s="1"/>
  <c r="T33" i="6"/>
  <c r="M19" i="6"/>
  <c r="L33" i="6"/>
  <c r="M18" i="6"/>
  <c r="N18" i="6" s="1"/>
  <c r="M17" i="6"/>
  <c r="N17" i="6" s="1"/>
  <c r="M16" i="6"/>
  <c r="N16" i="6" s="1"/>
  <c r="M15" i="6"/>
  <c r="N15" i="6" s="1"/>
  <c r="M14" i="6"/>
  <c r="N14" i="6" s="1"/>
  <c r="M13" i="6"/>
  <c r="N13" i="6" s="1"/>
  <c r="M12" i="6"/>
  <c r="N12" i="6" s="1"/>
  <c r="M11" i="6"/>
  <c r="R150" i="6" l="1"/>
  <c r="N39" i="6"/>
  <c r="N46" i="6"/>
  <c r="L150" i="6"/>
  <c r="AB110" i="6"/>
  <c r="Q150" i="6"/>
  <c r="AC110" i="6"/>
  <c r="AD72" i="6"/>
  <c r="AD110" i="6" s="1"/>
  <c r="AD148" i="6"/>
  <c r="AD150" i="6" s="1"/>
  <c r="Q110" i="6"/>
  <c r="N19" i="6"/>
  <c r="P110" i="6"/>
  <c r="T72" i="6"/>
  <c r="T110" i="6" s="1"/>
  <c r="T148" i="6"/>
  <c r="T150" i="6" s="1"/>
  <c r="Z110" i="6"/>
  <c r="Z150" i="6"/>
  <c r="S33" i="6"/>
  <c r="O72" i="6"/>
  <c r="O110" i="6" s="1"/>
  <c r="S72" i="6"/>
  <c r="N139" i="6"/>
  <c r="M173" i="6"/>
  <c r="N173" i="6" s="1"/>
  <c r="V148" i="6"/>
  <c r="R110" i="6"/>
  <c r="L72" i="6"/>
  <c r="L110" i="6" s="1"/>
  <c r="M108" i="6"/>
  <c r="N108" i="6" s="1"/>
  <c r="S150" i="6"/>
  <c r="V72" i="6"/>
  <c r="AA150" i="6"/>
  <c r="M33" i="6"/>
  <c r="N33" i="6" s="1"/>
  <c r="O150" i="6"/>
  <c r="AA110" i="6"/>
  <c r="Y110" i="6"/>
  <c r="Y150" i="6"/>
  <c r="AC150" i="6"/>
  <c r="AB150" i="6"/>
  <c r="M123" i="6"/>
  <c r="N123" i="6" s="1"/>
  <c r="N115" i="6"/>
  <c r="N129" i="6"/>
  <c r="N11" i="6"/>
  <c r="N41" i="6"/>
  <c r="M135" i="6"/>
  <c r="N135" i="6" s="1"/>
  <c r="P148" i="6"/>
  <c r="P150" i="6" s="1"/>
  <c r="M72" i="6"/>
  <c r="N154" i="6"/>
  <c r="N76" i="6"/>
  <c r="V110" i="6" l="1"/>
  <c r="X110" i="6" s="1"/>
  <c r="X72" i="6"/>
  <c r="V150" i="6"/>
  <c r="X150" i="6" s="1"/>
  <c r="X148" i="6"/>
  <c r="Z175" i="6"/>
  <c r="R175" i="6"/>
  <c r="N72" i="6"/>
  <c r="L175" i="6"/>
  <c r="AA175" i="6"/>
  <c r="AB175" i="6"/>
  <c r="AD175" i="6"/>
  <c r="V184" i="6" s="1"/>
  <c r="AC175" i="6"/>
  <c r="T175" i="6"/>
  <c r="L184" i="6" s="1"/>
  <c r="Q175" i="6"/>
  <c r="P175" i="6"/>
  <c r="S110" i="6"/>
  <c r="S175" i="6" s="1"/>
  <c r="Y175" i="6"/>
  <c r="O175" i="6"/>
  <c r="L186" i="6" s="1"/>
  <c r="M148" i="6"/>
  <c r="M110" i="6"/>
  <c r="V189" i="6" l="1"/>
  <c r="V186" i="6"/>
  <c r="V175" i="6"/>
  <c r="X175" i="6" s="1"/>
  <c r="N110" i="6"/>
  <c r="M150" i="6"/>
  <c r="N148" i="6"/>
  <c r="V190" i="6" l="1"/>
  <c r="N150" i="6"/>
  <c r="M175" i="6"/>
  <c r="V183" i="6" l="1"/>
  <c r="V191" i="6" s="1"/>
  <c r="L183" i="6"/>
  <c r="N175" i="6"/>
  <c r="L190" i="6"/>
  <c r="V193" i="6" l="1"/>
  <c r="V192" i="6"/>
  <c r="V194" i="6"/>
  <c r="V187" i="6"/>
  <c r="V196" i="6"/>
  <c r="V195" i="6"/>
  <c r="L195" i="6"/>
  <c r="L194" i="6"/>
  <c r="L193" i="6"/>
  <c r="L196" i="6"/>
  <c r="L187" i="6"/>
  <c r="L191" i="6"/>
  <c r="L192" i="6"/>
  <c r="L18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34" authorId="0" shapeId="0" xr:uid="{00000000-0006-0000-0100-000001000000}">
      <text>
        <r>
          <rPr>
            <b/>
            <sz val="9"/>
            <color indexed="81"/>
            <rFont val="Tahoma"/>
            <family val="2"/>
          </rPr>
          <t>Author:</t>
        </r>
        <r>
          <rPr>
            <sz val="9"/>
            <color indexed="81"/>
            <rFont val="Tahoma"/>
            <family val="2"/>
          </rPr>
          <t xml:space="preserve">
Please change to $1798</t>
        </r>
      </text>
    </comment>
  </commentList>
</comments>
</file>

<file path=xl/sharedStrings.xml><?xml version="1.0" encoding="utf-8"?>
<sst xmlns="http://schemas.openxmlformats.org/spreadsheetml/2006/main" count="759" uniqueCount="291">
  <si>
    <t>2012-13</t>
  </si>
  <si>
    <t>2013-14</t>
  </si>
  <si>
    <t>2014-15</t>
  </si>
  <si>
    <t>2015-16</t>
  </si>
  <si>
    <t>2016-17</t>
  </si>
  <si>
    <t>2017-18</t>
  </si>
  <si>
    <t>2018-19</t>
  </si>
  <si>
    <t>2019-20</t>
  </si>
  <si>
    <t>2020-21</t>
  </si>
  <si>
    <t>2021-22</t>
  </si>
  <si>
    <t>2022-23</t>
  </si>
  <si>
    <t>Select Calendar</t>
  </si>
  <si>
    <t>Unduplicated Headcount</t>
  </si>
  <si>
    <t>Student Credit Hours</t>
  </si>
  <si>
    <t>Student Contact Hours</t>
  </si>
  <si>
    <t>FTE</t>
  </si>
  <si>
    <t>Gross Tuition</t>
  </si>
  <si>
    <t>Semester</t>
  </si>
  <si>
    <t>Student Level</t>
  </si>
  <si>
    <t>Residency</t>
  </si>
  <si>
    <t>Undergraduate</t>
  </si>
  <si>
    <t>Resident</t>
  </si>
  <si>
    <t>Non-Resident</t>
  </si>
  <si>
    <t>Subtotal</t>
  </si>
  <si>
    <t>Graduate</t>
  </si>
  <si>
    <t>First-Professional</t>
  </si>
  <si>
    <t>Total</t>
  </si>
  <si>
    <t>Less:</t>
  </si>
  <si>
    <t>Refunds</t>
  </si>
  <si>
    <t>Remissions/Waivers</t>
  </si>
  <si>
    <t>Net Tuition Income</t>
  </si>
  <si>
    <r>
      <t xml:space="preserve">Of </t>
    </r>
    <r>
      <rPr>
        <b/>
        <u/>
        <sz val="12"/>
        <color rgb="FFFF0000"/>
        <rFont val="Arial"/>
        <family val="2"/>
      </rPr>
      <t>undergraduate</t>
    </r>
    <r>
      <rPr>
        <b/>
        <sz val="12"/>
        <color rgb="FFFF0000"/>
        <rFont val="Arial"/>
        <family val="2"/>
      </rPr>
      <t xml:space="preserve"> students reported above:</t>
    </r>
  </si>
  <si>
    <t>Preparatory/
Remedial</t>
  </si>
  <si>
    <t>Dual Enrollment</t>
  </si>
  <si>
    <t xml:space="preserve">We discovered that we have been inaccurately reporting IPEDs 12-month enrollment numbers as we were basing them on the academic year (fall, spring, and summer semesters), where IPEDS asks institutions to report students enrolled between the period of July 1st to June 30th.  This would include both summer semesters.  </t>
  </si>
  <si>
    <t>NSCS does not offer remedial courses and this was erroneously reported in the past.</t>
  </si>
  <si>
    <t>RATE/UNIT</t>
  </si>
  <si>
    <t>TOTAL REVENUE</t>
  </si>
  <si>
    <t>TYPE OF FEE</t>
  </si>
  <si>
    <t>REVENUE CLASS</t>
  </si>
  <si>
    <t>PCS SUB. PRO.</t>
  </si>
  <si>
    <t>Rate</t>
  </si>
  <si>
    <t>Unit</t>
  </si>
  <si>
    <t>MANDATORY FEES</t>
  </si>
  <si>
    <t>Assessment Fee</t>
  </si>
  <si>
    <t>Unres. Gen.</t>
  </si>
  <si>
    <t>SEM</t>
  </si>
  <si>
    <t>DSC</t>
  </si>
  <si>
    <t>Capital Improv Fee</t>
  </si>
  <si>
    <t>Restricted</t>
  </si>
  <si>
    <t>CATS Fee</t>
  </si>
  <si>
    <t>Facilities Fee</t>
  </si>
  <si>
    <t>Unres. Aux. Oper.</t>
  </si>
  <si>
    <t>Health Fee</t>
  </si>
  <si>
    <t>LEAP Testing Fee</t>
  </si>
  <si>
    <t>Matriculation Fee</t>
  </si>
  <si>
    <t>ONCE</t>
  </si>
  <si>
    <t>Publication Fee</t>
  </si>
  <si>
    <t>Student Activity Fee</t>
  </si>
  <si>
    <t>Student Event Fee</t>
  </si>
  <si>
    <t>Student I.D.</t>
  </si>
  <si>
    <t>Technology Fee</t>
  </si>
  <si>
    <t>Insert rows above here</t>
  </si>
  <si>
    <t>Total Mandatory Fees Revenue</t>
  </si>
  <si>
    <t>Resident Mandatory Fees Revenue</t>
  </si>
  <si>
    <t>Non-resident Mandatory Fees Revenue</t>
  </si>
  <si>
    <t>x</t>
  </si>
  <si>
    <t>OTHER FEES AND CHARGES</t>
  </si>
  <si>
    <t>Car Registration</t>
  </si>
  <si>
    <t>UnresGen</t>
  </si>
  <si>
    <t>YEAR</t>
  </si>
  <si>
    <t>Dormitory</t>
  </si>
  <si>
    <t xml:space="preserve">Food Service </t>
  </si>
  <si>
    <t>Graduation Fee</t>
  </si>
  <si>
    <t>FUNDING BY SOURCE</t>
  </si>
  <si>
    <t>PROGRAM DESCRIPTION</t>
  </si>
  <si>
    <t>Headcount</t>
  </si>
  <si>
    <t>Total Value</t>
  </si>
  <si>
    <t>Average Award</t>
  </si>
  <si>
    <t>Tuition Waivers</t>
  </si>
  <si>
    <t>Institution</t>
  </si>
  <si>
    <t>State</t>
  </si>
  <si>
    <t>Federal</t>
  </si>
  <si>
    <t>Other</t>
  </si>
  <si>
    <t>Amount to Nebraska Residents</t>
  </si>
  <si>
    <t>Tuition Waivers to Nebraska Residents</t>
  </si>
  <si>
    <t>ACADEMIC AID</t>
  </si>
  <si>
    <t>(1) Need Based</t>
  </si>
  <si>
    <t>Teammates Program Award</t>
  </si>
  <si>
    <t>ACE</t>
  </si>
  <si>
    <t>ACE Plus</t>
  </si>
  <si>
    <t>Advantage Teammates</t>
  </si>
  <si>
    <t>Bridge Waiver</t>
  </si>
  <si>
    <t>Davis-Chambers Scholarship</t>
  </si>
  <si>
    <t>Federal Direct Subsidized</t>
  </si>
  <si>
    <t>Federal Pell Grant</t>
  </si>
  <si>
    <t>Federal Supplemental Education Opportunity Grant (FSEOG)</t>
  </si>
  <si>
    <t>Foundation Aid (need-based)</t>
  </si>
  <si>
    <t>Nebraska Opportunity Grant (NOG)</t>
  </si>
  <si>
    <t>NSCS Advantage Program</t>
  </si>
  <si>
    <t>State Tuition Remission (NTW)</t>
  </si>
  <si>
    <t>Other - Misc (CARES GRANT)</t>
  </si>
  <si>
    <t xml:space="preserve">Other - Misc </t>
  </si>
  <si>
    <t>HEERF Grant</t>
  </si>
  <si>
    <t>HEERF Institutional Discharge</t>
  </si>
  <si>
    <t>CAPT Mark Williams Scholarship</t>
  </si>
  <si>
    <t>Insert rows above here by copying row above and Insert Copied Cells</t>
  </si>
  <si>
    <t xml:space="preserve">    Subtotal Need Based</t>
  </si>
  <si>
    <t>(2) Ability Based</t>
  </si>
  <si>
    <t>Chancellor's Transfer Scholarship</t>
  </si>
  <si>
    <t>Dean's II Transfer Scholarship</t>
  </si>
  <si>
    <t>Other-Misc</t>
  </si>
  <si>
    <t>President Transfer Scholarship</t>
  </si>
  <si>
    <t>Deans Scholarship</t>
  </si>
  <si>
    <t>Chancellor's Scholarship</t>
  </si>
  <si>
    <t>C Hayes Memorial Sch.</t>
  </si>
  <si>
    <t>Humanities Nebraska Grant</t>
  </si>
  <si>
    <t>Ken Boxley Scholarship</t>
  </si>
  <si>
    <t>PSC Miscellaneous Sch.</t>
  </si>
  <si>
    <t>President's Scholarship</t>
  </si>
  <si>
    <t>Board of Trustees Scholarship</t>
  </si>
  <si>
    <t>Campus Citizen, Ldshp/EE Rebate</t>
  </si>
  <si>
    <t>Campus Continuing (transfers)</t>
  </si>
  <si>
    <t>Foundation Aid (merit-based)</t>
  </si>
  <si>
    <t>Governor's Opportunity Award</t>
  </si>
  <si>
    <t>NDE Teacher Excellence Pgm</t>
  </si>
  <si>
    <t>Other-Outside Scholarships</t>
  </si>
  <si>
    <t>PHEAST Program</t>
  </si>
  <si>
    <t>Rural Health Oppor. Remissions</t>
  </si>
  <si>
    <t>Deans II Scholarship</t>
  </si>
  <si>
    <t>Deans I Scholarship</t>
  </si>
  <si>
    <t>Dean's I Transfer Scholarship</t>
  </si>
  <si>
    <t>TJ Majors Scholarship</t>
  </si>
  <si>
    <t>William Daily Scholarship</t>
  </si>
  <si>
    <t>Transfer Scholarship</t>
  </si>
  <si>
    <t>Phi Theta Kappa</t>
  </si>
  <si>
    <t>Mainstreet Bank Art Scholarship</t>
  </si>
  <si>
    <t>Richards Munson Music Scholarship</t>
  </si>
  <si>
    <t>Deans Success</t>
  </si>
  <si>
    <t>Other-MIsc</t>
  </si>
  <si>
    <t xml:space="preserve">    Subtotal Ability Based</t>
  </si>
  <si>
    <t>(3) Membership Based</t>
  </si>
  <si>
    <t>Veteran Waiver</t>
  </si>
  <si>
    <t>Bureau of Indian Affairs</t>
  </si>
  <si>
    <t>Cooperating School</t>
  </si>
  <si>
    <t>Family of Deceased/Disabled Veterans</t>
  </si>
  <si>
    <t>Grad CohortTuit/Fee Award</t>
  </si>
  <si>
    <t>Health &amp; Human Services</t>
  </si>
  <si>
    <t>MAPS (Military Appreciation)</t>
  </si>
  <si>
    <t>Military</t>
  </si>
  <si>
    <t>Military (Dependents of)</t>
  </si>
  <si>
    <t>Military Reserves</t>
  </si>
  <si>
    <t>National Guard</t>
  </si>
  <si>
    <t>One Rate Any State</t>
  </si>
  <si>
    <t>Staff Dependent Waivers</t>
  </si>
  <si>
    <t>Staff Waivers</t>
  </si>
  <si>
    <t>Foundation</t>
  </si>
  <si>
    <t>Women's Athletic</t>
  </si>
  <si>
    <t>Trio Programs</t>
  </si>
  <si>
    <t>Arien's Family Scholarship</t>
  </si>
  <si>
    <t>Law Enforcement Waiver</t>
  </si>
  <si>
    <t>NE Career Scholarship</t>
  </si>
  <si>
    <t>Peru State Times</t>
  </si>
  <si>
    <t>No Boundries</t>
  </si>
  <si>
    <t>Corrections Leadership Scholarship</t>
  </si>
  <si>
    <t xml:space="preserve">    Subtotal Membership Based</t>
  </si>
  <si>
    <t xml:space="preserve">    TOTAL ACADEMIC AID</t>
  </si>
  <si>
    <t>AID FOR SERVICE</t>
  </si>
  <si>
    <t>Americorps</t>
  </si>
  <si>
    <t>Vocational Rehabilitation Grant</t>
  </si>
  <si>
    <t>Work Study</t>
  </si>
  <si>
    <t>Other Outside Scholarships</t>
  </si>
  <si>
    <t>Student Life Intern Rm Wvr</t>
  </si>
  <si>
    <t>Trails and Tales Interns</t>
  </si>
  <si>
    <t>Admissions Ambassadors</t>
  </si>
  <si>
    <t>Art/Drama/Music</t>
  </si>
  <si>
    <t>Athletic Trainers</t>
  </si>
  <si>
    <t>BAA/Booster</t>
  </si>
  <si>
    <t>Campus Representative</t>
  </si>
  <si>
    <t>Graduate Assistants</t>
  </si>
  <si>
    <t>Men's Athletics</t>
  </si>
  <si>
    <t>Residence Hall Assistants</t>
  </si>
  <si>
    <t>Supervising Student Teachers</t>
  </si>
  <si>
    <t>Women's Athletics</t>
  </si>
  <si>
    <t xml:space="preserve">    TOTAL AID FOR SERVICE</t>
  </si>
  <si>
    <t>Other Aid</t>
  </si>
  <si>
    <t>Bobcat Selfie Waiver</t>
  </si>
  <si>
    <t>Alternative Student Loans</t>
  </si>
  <si>
    <t>Federal Direct Unsubsidized</t>
  </si>
  <si>
    <t>Federal PLUS</t>
  </si>
  <si>
    <t>Other-MISC</t>
  </si>
  <si>
    <t>Voc Rehab-Work Force -Vis Impaired</t>
  </si>
  <si>
    <t>Health and Human Services</t>
  </si>
  <si>
    <t>Davis Chambers</t>
  </si>
  <si>
    <t>Harrison Scholarship</t>
  </si>
  <si>
    <t>McKenzie Scholarship</t>
  </si>
  <si>
    <t>Sign-up for Orientation Now</t>
  </si>
  <si>
    <t xml:space="preserve">    Subtotal Other Aid</t>
  </si>
  <si>
    <t xml:space="preserve">    GRAND TOTAL ACADEMIC AID, AID FOR SERVICE, OTHER AID</t>
  </si>
  <si>
    <t>DATA CALCULATIONS</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</si>
  <si>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</si>
  <si>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</si>
  <si>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</si>
  <si>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</si>
  <si>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</si>
  <si>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</si>
  <si>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7.  Total dollar value of financial aid</t>
  </si>
  <si>
    <t xml:space="preserve"> 8.  Amount received by Nebraska residents</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</si>
  <si>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</si>
  <si>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</si>
  <si>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</si>
  <si>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</si>
  <si>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</si>
  <si>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</si>
  <si>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</si>
  <si>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</si>
  <si>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</si>
  <si>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</si>
  <si>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</si>
  <si>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</si>
  <si>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Cash Fund Number  -  25030</t>
  </si>
  <si>
    <t>NCHEMS</t>
  </si>
  <si>
    <t>Actual</t>
  </si>
  <si>
    <t>Est.</t>
  </si>
  <si>
    <t>Projected</t>
  </si>
  <si>
    <t>Sub-Prog</t>
  </si>
  <si>
    <t>2023-24</t>
  </si>
  <si>
    <t>2024/25</t>
  </si>
  <si>
    <t>Unencumb. Bal. Forward</t>
  </si>
  <si>
    <t>Tuition Income</t>
  </si>
  <si>
    <t>XXXXX</t>
  </si>
  <si>
    <t>XXXXXX</t>
  </si>
  <si>
    <t xml:space="preserve">  Need-based Remissions/Scholar</t>
  </si>
  <si>
    <t>-</t>
  </si>
  <si>
    <t xml:space="preserve">  Non-need-based Remissions/Sch</t>
  </si>
  <si>
    <t xml:space="preserve">  TOTAL Remissions/Scholarships</t>
  </si>
  <si>
    <t xml:space="preserve">  Refunds</t>
  </si>
  <si>
    <t>N/A</t>
  </si>
  <si>
    <t>A Subtotal--Gross Tuition Less</t>
  </si>
  <si>
    <t xml:space="preserve">   Remissions &amp; Refunds</t>
  </si>
  <si>
    <t>Student Fees</t>
  </si>
  <si>
    <t xml:space="preserve">  Late Registration</t>
  </si>
  <si>
    <t xml:space="preserve">  Matriculation</t>
  </si>
  <si>
    <t xml:space="preserve">  Degree</t>
  </si>
  <si>
    <t xml:space="preserve">  Health</t>
  </si>
  <si>
    <t xml:space="preserve">  Placement</t>
  </si>
  <si>
    <t xml:space="preserve">  Student Event Fee</t>
  </si>
  <si>
    <t xml:space="preserve">  Transcripts</t>
  </si>
  <si>
    <t xml:space="preserve">  I.D. Cards</t>
  </si>
  <si>
    <t xml:space="preserve">  Facilities Fee</t>
  </si>
  <si>
    <t xml:space="preserve">  Technology Fee</t>
  </si>
  <si>
    <t xml:space="preserve">  Other</t>
  </si>
  <si>
    <t>**</t>
  </si>
  <si>
    <t>B Subtotal--Student Fees</t>
  </si>
  <si>
    <t>Other Income</t>
  </si>
  <si>
    <t xml:space="preserve">  Interest</t>
  </si>
  <si>
    <t xml:space="preserve">  Federal Reimb.</t>
  </si>
  <si>
    <t xml:space="preserve">  Sales of Prop.</t>
  </si>
  <si>
    <t xml:space="preserve">  Auto Registration</t>
  </si>
  <si>
    <t xml:space="preserve">  Parking Fines</t>
  </si>
  <si>
    <t xml:space="preserve">  Library Fines</t>
  </si>
  <si>
    <t xml:space="preserve">  Gate Receipts</t>
  </si>
  <si>
    <t xml:space="preserve">  Space Rentals</t>
  </si>
  <si>
    <t xml:space="preserve">  Xeroxing</t>
  </si>
  <si>
    <t xml:space="preserve">  Vending Machines</t>
  </si>
  <si>
    <t xml:space="preserve">  Offutt Admin Fee</t>
  </si>
  <si>
    <t xml:space="preserve">  NE State Grant Aid</t>
  </si>
  <si>
    <t xml:space="preserve">  Attracting Excellence</t>
  </si>
  <si>
    <t xml:space="preserve">  Access to College Early Entry</t>
  </si>
  <si>
    <t xml:space="preserve">  NeSIS Implementation</t>
  </si>
  <si>
    <t xml:space="preserve">  Jindra Codes Upgrade</t>
  </si>
  <si>
    <t xml:space="preserve">  Web Credit Cards</t>
  </si>
  <si>
    <t xml:space="preserve">  Period 14 </t>
  </si>
  <si>
    <t xml:space="preserve">  Transfer</t>
  </si>
  <si>
    <t xml:space="preserve">  Roof Transfer</t>
  </si>
  <si>
    <t>C Subtotal--Other Income</t>
  </si>
  <si>
    <t>TOTAL Cash Revenue (Sum A..C)</t>
  </si>
  <si>
    <t>TOTAL Cash Revenue + Balance</t>
  </si>
  <si>
    <t>(Less) PCS 1-7 Cash Expenditures</t>
  </si>
  <si>
    <t>(Less) PCS 8 Cash Exp. (Optional)</t>
  </si>
  <si>
    <t>(Less) Encumb.</t>
  </si>
  <si>
    <t>(Less) Reappropriation</t>
  </si>
  <si>
    <t>(Less) Necess. Reserve</t>
  </si>
  <si>
    <t>Available Balance</t>
  </si>
  <si>
    <t>Adjustment to Cash Basis</t>
  </si>
  <si>
    <t>Available Balance Cash Basis</t>
  </si>
  <si>
    <t xml:space="preserve">C.F. Expenditures (PCS 1-7) </t>
  </si>
  <si>
    <t>PCS 8 Expenditures (if applicable)</t>
  </si>
  <si>
    <t>Total Cash Expenditures</t>
  </si>
  <si>
    <t xml:space="preserve">  Forms/Reports 100-A, 101-A</t>
  </si>
  <si>
    <t>Line 189 for 2019-2020 and for 2020-2021 were updated with the submission of the 2021-2022 November report.  This change was made after determining that the amounts were different that that reported on the Enrollment and Tuition Summary for Gross Tuition Less Refunds.  The amounts were being taken from two different time periods.  Teh correct amounts are now reflected.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</si>
</sst>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_)"/>
    <numFmt numFmtId="166" formatCode="0.0%"/>
    <numFmt numFmtId="167" formatCode="&quot;$&quot;#,##0"/>
    <numFmt numFmtId="168" formatCode="_(* #,##0_);_(* \(#,##0\);_(* &quot;-&quot;??_);_(@_)"/>
    <numFmt numFmtId="169" formatCode="&quot;$&quot;#,##0.00"/>
  </numFmts>
  <fonts count="63">
    <font>
      <sz val="11"/>
      <color theme="1"/>
      <name val="Calibri"/>
      <family val="2"/>
      <scheme val="minor"/>
    </font>
    <font>
      <sz val="11"/>
      <color theme="1"/>
      <name val="Calibri"/>
      <family val="2"/>
      <scheme val="minor"/>
    </font>
    <font>
      <sz val="11"/>
      <color theme="1"/>
      <name val="Arial"/>
      <family val="2"/>
    </font>
    <font>
      <sz val="11"/>
      <name val="Arial"/>
      <family val="2"/>
    </font>
    <font>
      <b/>
      <sz val="11"/>
      <color theme="1"/>
      <name val="Arial"/>
      <family val="2"/>
    </font>
    <font>
      <b/>
      <u/>
      <sz val="11"/>
      <color theme="1"/>
      <name val="Calibri"/>
      <family val="2"/>
      <scheme val="minor"/>
    </font>
    <font>
      <b/>
      <sz val="10"/>
      <name val="Arial"/>
      <family val="2"/>
    </font>
    <font>
      <sz val="12"/>
      <name val="Times New Roman"/>
      <family val="1"/>
    </font>
    <font>
      <b/>
      <sz val="10"/>
      <color theme="1"/>
      <name val="Arial"/>
      <family val="2"/>
    </font>
    <font>
      <b/>
      <sz val="12"/>
      <name val="Arial"/>
      <family val="2"/>
    </font>
    <font>
      <b/>
      <sz val="12"/>
      <color rgb="FFFF0000"/>
      <name val="Arial"/>
      <family val="2"/>
    </font>
    <font>
      <sz val="10"/>
      <name val="Arial"/>
      <family val="2"/>
    </font>
    <font>
      <sz val="11"/>
      <color indexed="8"/>
      <name val="Calibri"/>
      <family val="2"/>
    </font>
    <font>
      <sz val="10"/>
      <color indexed="8"/>
      <name val="Times New Roman"/>
      <family val="2"/>
    </font>
    <font>
      <sz val="10"/>
      <name val="Times New Roman"/>
      <family val="1"/>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color theme="1"/>
      <name val="Tahoma"/>
      <family val="2"/>
    </font>
    <font>
      <sz val="10"/>
      <color theme="1"/>
      <name val="Times New Roman"/>
      <family val="2"/>
    </font>
    <font>
      <sz val="10"/>
      <name val="SWISS"/>
    </font>
    <font>
      <sz val="10"/>
      <color rgb="FF000000"/>
      <name val="Times New Roman"/>
      <family val="1"/>
    </font>
    <font>
      <sz val="11"/>
      <color indexed="8"/>
      <name val="Calibri"/>
      <family val="2"/>
      <scheme val="minor"/>
    </font>
    <font>
      <sz val="10"/>
      <name val="Courier New"/>
      <family val="3"/>
    </font>
    <font>
      <sz val="8"/>
      <name val="DUTCH"/>
    </font>
    <font>
      <sz val="10"/>
      <color rgb="FF000000"/>
      <name val="Arial"/>
      <family val="2"/>
    </font>
    <font>
      <sz val="14"/>
      <color theme="1"/>
      <name val="Calibri"/>
      <family val="2"/>
    </font>
    <font>
      <sz val="18"/>
      <color theme="3"/>
      <name val="Cambria"/>
      <family val="2"/>
      <scheme val="major"/>
    </font>
    <font>
      <sz val="11"/>
      <color theme="0"/>
      <name val="Calibri"/>
      <family val="2"/>
      <scheme val="minor"/>
    </font>
    <font>
      <b/>
      <sz val="11"/>
      <name val="Arial"/>
      <family val="2"/>
    </font>
    <font>
      <sz val="10"/>
      <color theme="0"/>
      <name val="Arial"/>
      <family val="2"/>
    </font>
    <font>
      <b/>
      <sz val="14"/>
      <name val="Arial"/>
      <family val="2"/>
    </font>
    <font>
      <b/>
      <u/>
      <sz val="10"/>
      <name val="Arial"/>
      <family val="2"/>
    </font>
    <font>
      <sz val="10"/>
      <color theme="1"/>
      <name val="Arial"/>
      <family val="2"/>
    </font>
    <font>
      <b/>
      <u/>
      <sz val="12"/>
      <color rgb="FFFF0000"/>
      <name val="Arial"/>
      <family val="2"/>
    </font>
    <font>
      <sz val="11"/>
      <color theme="9" tint="-0.249977111117893"/>
      <name val="Arial"/>
      <family val="2"/>
    </font>
    <font>
      <sz val="11"/>
      <color theme="9" tint="-0.249977111117893"/>
      <name val="Calibri"/>
      <family val="2"/>
      <scheme val="minor"/>
    </font>
    <font>
      <b/>
      <sz val="11"/>
      <color theme="1"/>
      <name val="Calibri"/>
      <family val="2"/>
      <scheme val="minor"/>
    </font>
    <font>
      <sz val="11"/>
      <name val="Calibri"/>
      <family val="2"/>
      <scheme val="minor"/>
    </font>
    <font>
      <sz val="11"/>
      <name val="Calibri"/>
      <family val="2"/>
    </font>
    <font>
      <b/>
      <sz val="8"/>
      <color rgb="FFFF0000"/>
      <name val="Arial"/>
      <family val="2"/>
    </font>
    <font>
      <b/>
      <u/>
      <sz val="11"/>
      <color theme="1"/>
      <name val="Arial"/>
      <family val="2"/>
    </font>
    <font>
      <sz val="11"/>
      <color rgb="FF000000"/>
      <name val="Calibri"/>
      <family val="2"/>
    </font>
    <font>
      <b/>
      <sz val="16"/>
      <color rgb="FF000000"/>
      <name val="Calibri"/>
      <family val="2"/>
    </font>
    <font>
      <sz val="12"/>
      <color rgb="FF000000"/>
      <name val="Arial"/>
      <family val="2"/>
    </font>
    <font>
      <b/>
      <sz val="16"/>
      <name val="Arial"/>
      <family val="2"/>
    </font>
    <font>
      <sz val="14"/>
      <color rgb="FF000000"/>
      <name val="Arial"/>
      <family val="2"/>
    </font>
    <font>
      <b/>
      <sz val="10"/>
      <color rgb="FF000000"/>
      <name val="Arial"/>
      <family val="2"/>
    </font>
    <font>
      <sz val="9"/>
      <color theme="1"/>
      <name val="Arial"/>
      <family val="2"/>
    </font>
    <font>
      <b/>
      <sz val="10"/>
      <color rgb="FFFF0000"/>
      <name val="Cambria"/>
      <family val="1"/>
      <scheme val="major"/>
    </font>
    <font>
      <u/>
      <sz val="11"/>
      <color theme="1"/>
      <name val="Calibri"/>
      <family val="2"/>
      <scheme val="minor"/>
    </font>
    <font>
      <sz val="9"/>
      <color indexed="81"/>
      <name val="Tahoma"/>
      <family val="2"/>
    </font>
    <font>
      <b/>
      <sz val="9"/>
      <color indexed="81"/>
      <name val="Tahoma"/>
      <family val="2"/>
    </font>
  </fonts>
  <fills count="30">
    <fill>
      <patternFill patternType="none"/>
    </fill>
    <fill>
      <patternFill patternType="gray125"/>
    </fill>
    <fill>
      <patternFill patternType="solid">
        <fgColor rgb="FFFFFFCC"/>
      </patternFill>
    </fill>
    <fill>
      <patternFill patternType="solid">
        <fgColor indexed="9"/>
        <bgColor indexed="9"/>
      </patternFill>
    </fill>
    <fill>
      <patternFill patternType="solid">
        <fgColor theme="0" tint="-0.14999847407452621"/>
        <bgColor indexed="64"/>
      </patternFill>
    </fill>
    <fill>
      <patternFill patternType="solid">
        <fgColor theme="1"/>
        <bgColor indexed="64"/>
      </patternFill>
    </fill>
    <fill>
      <patternFill patternType="solid">
        <fgColor indexed="65"/>
        <bgColor indexed="9"/>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rgb="FFE4DFEC"/>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FFFFFF"/>
        <bgColor rgb="FFFFFFFF"/>
      </patternFill>
    </fill>
    <fill>
      <patternFill patternType="solid">
        <fgColor rgb="FFF2DCDB"/>
        <bgColor rgb="FF000000"/>
      </patternFill>
    </fill>
    <fill>
      <patternFill patternType="solid">
        <fgColor rgb="FFDDD9C4"/>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FFFFF"/>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0"/>
        <bgColor indexed="9"/>
      </patternFill>
    </fill>
    <fill>
      <patternFill patternType="solid">
        <fgColor rgb="FFFFFF00"/>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auto="1"/>
      </right>
      <top style="medium">
        <color indexed="64"/>
      </top>
      <bottom style="thin">
        <color auto="1"/>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bottom style="thin">
        <color auto="1"/>
      </bottom>
      <diagonal/>
    </border>
    <border>
      <left/>
      <right style="medium">
        <color indexed="64"/>
      </right>
      <top style="thin">
        <color indexed="64"/>
      </top>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auto="1"/>
      </left>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double">
        <color indexed="64"/>
      </bottom>
      <diagonal/>
    </border>
    <border>
      <left style="thin">
        <color indexed="64"/>
      </left>
      <right style="thick">
        <color indexed="64"/>
      </right>
      <top/>
      <bottom style="thin">
        <color auto="1"/>
      </bottom>
      <diagonal/>
    </border>
    <border>
      <left style="thin">
        <color indexed="64"/>
      </left>
      <right style="thick">
        <color indexed="64"/>
      </right>
      <top style="thin">
        <color indexed="64"/>
      </top>
      <bottom style="thin">
        <color auto="1"/>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s>
  <cellStyleXfs count="558">
    <xf numFmtId="0" fontId="0" fillId="0" borderId="0"/>
    <xf numFmtId="165" fontId="7"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1" fillId="0" borderId="0"/>
    <xf numFmtId="0" fontId="14"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3" fillId="0" borderId="0"/>
    <xf numFmtId="0" fontId="23" fillId="0" borderId="0"/>
    <xf numFmtId="0" fontId="1" fillId="0" borderId="0"/>
    <xf numFmtId="0" fontId="24" fillId="0" borderId="0"/>
    <xf numFmtId="0" fontId="11" fillId="0" borderId="0"/>
    <xf numFmtId="0" fontId="25" fillId="0" borderId="0"/>
    <xf numFmtId="0" fontId="11" fillId="0" borderId="0"/>
    <xf numFmtId="0" fontId="26" fillId="0" borderId="0"/>
    <xf numFmtId="37" fontId="27" fillId="0" borderId="0"/>
    <xf numFmtId="0" fontId="24" fillId="0" borderId="0"/>
    <xf numFmtId="0" fontId="11" fillId="0" borderId="0"/>
    <xf numFmtId="0" fontId="28" fillId="0" borderId="0"/>
    <xf numFmtId="0" fontId="29" fillId="0" borderId="0"/>
    <xf numFmtId="165" fontId="7" fillId="0" borderId="0"/>
    <xf numFmtId="0" fontId="30" fillId="0" borderId="0"/>
    <xf numFmtId="0" fontId="7" fillId="0" borderId="0"/>
    <xf numFmtId="0" fontId="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31" fillId="0" borderId="0"/>
    <xf numFmtId="0" fontId="3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37" fontId="22" fillId="0" borderId="0"/>
    <xf numFmtId="0" fontId="7" fillId="0" borderId="0"/>
    <xf numFmtId="39" fontId="34" fillId="7" borderId="0"/>
    <xf numFmtId="0" fontId="35"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4"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7" fillId="0" borderId="0"/>
    <xf numFmtId="165"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37"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37" fontId="22"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2" borderId="1" applyNumberFormat="0" applyFont="0" applyAlignment="0" applyProtection="0"/>
    <xf numFmtId="0" fontId="1" fillId="2"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7" fillId="0" borderId="0" applyNumberFormat="0" applyFill="0" applyBorder="0" applyAlignment="0" applyProtection="0"/>
    <xf numFmtId="43" fontId="1" fillId="0" borderId="0" applyFont="0" applyFill="0" applyBorder="0" applyAlignment="0" applyProtection="0"/>
  </cellStyleXfs>
  <cellXfs count="569">
    <xf numFmtId="0" fontId="0" fillId="0" borderId="0" xfId="0"/>
    <xf numFmtId="164" fontId="2" fillId="0" borderId="2" xfId="0" applyNumberFormat="1" applyFont="1" applyBorder="1" applyProtection="1">
      <protection locked="0"/>
    </xf>
    <xf numFmtId="0" fontId="6" fillId="3" borderId="9" xfId="0" applyFont="1" applyFill="1" applyBorder="1"/>
    <xf numFmtId="0" fontId="0" fillId="3" borderId="0" xfId="0" applyFill="1"/>
    <xf numFmtId="0" fontId="3" fillId="0" borderId="0" xfId="0" applyFont="1"/>
    <xf numFmtId="0" fontId="3" fillId="8" borderId="2" xfId="0" applyFont="1" applyFill="1" applyBorder="1" applyAlignment="1">
      <alignment horizontal="left" vertical="center" wrapText="1"/>
    </xf>
    <xf numFmtId="0" fontId="3" fillId="8" borderId="0" xfId="0" applyFont="1" applyFill="1" applyAlignment="1">
      <alignment wrapText="1"/>
    </xf>
    <xf numFmtId="0" fontId="0" fillId="8" borderId="0" xfId="0" applyFill="1"/>
    <xf numFmtId="0" fontId="40" fillId="3" borderId="0" xfId="0" applyFont="1" applyFill="1"/>
    <xf numFmtId="0" fontId="38" fillId="3" borderId="0" xfId="0" applyFont="1" applyFill="1"/>
    <xf numFmtId="0" fontId="2" fillId="3" borderId="0" xfId="0" applyFont="1" applyFill="1" applyAlignment="1">
      <alignment wrapText="1"/>
    </xf>
    <xf numFmtId="0" fontId="11" fillId="3" borderId="0" xfId="177" applyFill="1"/>
    <xf numFmtId="0" fontId="0" fillId="3" borderId="0" xfId="0" applyFill="1" applyAlignment="1">
      <alignment horizontal="center"/>
    </xf>
    <xf numFmtId="0" fontId="3" fillId="0" borderId="0" xfId="0" applyFont="1" applyAlignment="1">
      <alignment horizontal="center"/>
    </xf>
    <xf numFmtId="0" fontId="38" fillId="3" borderId="0" xfId="0" applyFont="1" applyFill="1" applyAlignment="1">
      <alignment horizontal="center"/>
    </xf>
    <xf numFmtId="0" fontId="3" fillId="0" borderId="2" xfId="0" applyFont="1" applyBorder="1" applyProtection="1">
      <protection locked="0"/>
    </xf>
    <xf numFmtId="0" fontId="3" fillId="0" borderId="2" xfId="0" applyFont="1" applyBorder="1" applyAlignment="1" applyProtection="1">
      <alignment horizontal="center"/>
      <protection locked="0"/>
    </xf>
    <xf numFmtId="0" fontId="2" fillId="8" borderId="0" xfId="0" applyFont="1" applyFill="1"/>
    <xf numFmtId="0" fontId="2" fillId="0" borderId="0" xfId="0" applyFont="1"/>
    <xf numFmtId="0" fontId="4" fillId="8" borderId="0" xfId="0" applyFont="1" applyFill="1"/>
    <xf numFmtId="3" fontId="2" fillId="0" borderId="26" xfId="0" applyNumberFormat="1" applyFont="1" applyBorder="1" applyProtection="1">
      <protection locked="0"/>
    </xf>
    <xf numFmtId="167" fontId="2" fillId="0" borderId="27" xfId="557" applyNumberFormat="1" applyFont="1" applyFill="1" applyBorder="1" applyProtection="1">
      <protection locked="0"/>
    </xf>
    <xf numFmtId="167" fontId="2" fillId="0" borderId="29" xfId="557" applyNumberFormat="1" applyFont="1" applyFill="1" applyBorder="1" applyProtection="1"/>
    <xf numFmtId="167" fontId="2" fillId="0" borderId="27" xfId="0" applyNumberFormat="1" applyFont="1" applyBorder="1" applyProtection="1">
      <protection locked="0"/>
    </xf>
    <xf numFmtId="3" fontId="0" fillId="3" borderId="0" xfId="0" applyNumberFormat="1" applyFill="1"/>
    <xf numFmtId="0" fontId="3" fillId="0" borderId="2" xfId="0" applyFont="1" applyBorder="1" applyAlignment="1" applyProtection="1">
      <alignment horizontal="left" indent="1"/>
      <protection locked="0"/>
    </xf>
    <xf numFmtId="0" fontId="39" fillId="0" borderId="35" xfId="0" applyFont="1" applyBorder="1"/>
    <xf numFmtId="4" fontId="3" fillId="0" borderId="31" xfId="0" applyNumberFormat="1" applyFont="1" applyBorder="1"/>
    <xf numFmtId="0" fontId="3" fillId="0" borderId="9" xfId="0" applyFont="1" applyBorder="1"/>
    <xf numFmtId="4" fontId="3" fillId="0" borderId="9" xfId="0" applyNumberFormat="1" applyFont="1" applyBorder="1"/>
    <xf numFmtId="0" fontId="3" fillId="0" borderId="32" xfId="0" applyFont="1" applyBorder="1"/>
    <xf numFmtId="4" fontId="3" fillId="0" borderId="32" xfId="0" applyNumberFormat="1" applyFont="1" applyBorder="1"/>
    <xf numFmtId="0" fontId="6" fillId="0" borderId="37" xfId="0" applyFont="1" applyBorder="1" applyAlignment="1">
      <alignment horizontal="center" vertical="center" wrapText="1"/>
    </xf>
    <xf numFmtId="0" fontId="3" fillId="0" borderId="4" xfId="0" applyFont="1" applyBorder="1" applyProtection="1">
      <protection locked="0"/>
    </xf>
    <xf numFmtId="4" fontId="3" fillId="0" borderId="38" xfId="0" applyNumberFormat="1" applyFont="1" applyBorder="1"/>
    <xf numFmtId="4" fontId="45" fillId="0" borderId="0" xfId="0" applyNumberFormat="1" applyFont="1" applyAlignment="1">
      <alignment horizontal="right" indent="1"/>
    </xf>
    <xf numFmtId="0" fontId="46" fillId="0" borderId="0" xfId="0" applyFont="1"/>
    <xf numFmtId="0" fontId="43" fillId="0" borderId="0" xfId="0" applyFont="1"/>
    <xf numFmtId="0" fontId="43" fillId="0" borderId="0" xfId="0" applyFont="1" applyAlignment="1">
      <alignment wrapText="1"/>
    </xf>
    <xf numFmtId="0" fontId="2" fillId="0" borderId="0" xfId="0" applyFont="1" applyAlignment="1">
      <alignment horizontal="right" indent="1"/>
    </xf>
    <xf numFmtId="0" fontId="2" fillId="8" borderId="0" xfId="0" applyFont="1" applyFill="1" applyAlignment="1">
      <alignment horizontal="right" indent="1"/>
    </xf>
    <xf numFmtId="0" fontId="3" fillId="0" borderId="0" xfId="0" applyFont="1" applyAlignment="1">
      <alignment horizontal="center" wrapText="1"/>
    </xf>
    <xf numFmtId="0" fontId="0" fillId="3" borderId="9" xfId="0" applyFill="1" applyBorder="1"/>
    <xf numFmtId="0" fontId="6" fillId="6" borderId="10" xfId="0" applyFont="1" applyFill="1" applyBorder="1" applyAlignment="1">
      <alignment horizontal="center"/>
    </xf>
    <xf numFmtId="0" fontId="48" fillId="3" borderId="10" xfId="0" applyFont="1" applyFill="1" applyBorder="1"/>
    <xf numFmtId="168" fontId="48" fillId="3" borderId="10" xfId="557" applyNumberFormat="1" applyFont="1" applyFill="1" applyBorder="1"/>
    <xf numFmtId="168" fontId="49" fillId="3" borderId="10" xfId="557" applyNumberFormat="1" applyFont="1" applyFill="1" applyBorder="1"/>
    <xf numFmtId="0" fontId="48" fillId="3" borderId="32" xfId="0" applyFont="1" applyFill="1" applyBorder="1"/>
    <xf numFmtId="168" fontId="48" fillId="3" borderId="32" xfId="557" applyNumberFormat="1" applyFont="1" applyFill="1" applyBorder="1"/>
    <xf numFmtId="168" fontId="48" fillId="3" borderId="39" xfId="557" applyNumberFormat="1" applyFont="1" applyFill="1" applyBorder="1"/>
    <xf numFmtId="0" fontId="48" fillId="3" borderId="5" xfId="0" applyFont="1" applyFill="1" applyBorder="1"/>
    <xf numFmtId="168" fontId="48" fillId="3" borderId="41" xfId="557" applyNumberFormat="1" applyFont="1" applyFill="1" applyBorder="1"/>
    <xf numFmtId="0" fontId="48" fillId="3" borderId="4" xfId="0" applyFont="1" applyFill="1" applyBorder="1"/>
    <xf numFmtId="168" fontId="48" fillId="3" borderId="4" xfId="557" applyNumberFormat="1" applyFont="1" applyFill="1" applyBorder="1"/>
    <xf numFmtId="168" fontId="49" fillId="3" borderId="4" xfId="557" applyNumberFormat="1" applyFont="1" applyFill="1" applyBorder="1"/>
    <xf numFmtId="0" fontId="48" fillId="3" borderId="6" xfId="0" applyFont="1" applyFill="1" applyBorder="1"/>
    <xf numFmtId="168" fontId="48" fillId="3" borderId="6" xfId="557" applyNumberFormat="1" applyFont="1" applyFill="1" applyBorder="1"/>
    <xf numFmtId="0" fontId="0" fillId="3" borderId="0" xfId="0" applyFill="1" applyAlignment="1">
      <alignment horizontal="left" indent="1"/>
    </xf>
    <xf numFmtId="167" fontId="3" fillId="0" borderId="2" xfId="0" applyNumberFormat="1" applyFont="1" applyBorder="1" applyProtection="1">
      <protection locked="0"/>
    </xf>
    <xf numFmtId="167" fontId="3" fillId="0" borderId="0" xfId="0" applyNumberFormat="1" applyFont="1"/>
    <xf numFmtId="167" fontId="3" fillId="4" borderId="2" xfId="0" applyNumberFormat="1" applyFont="1" applyFill="1" applyBorder="1"/>
    <xf numFmtId="167" fontId="38" fillId="3" borderId="0" xfId="0" applyNumberFormat="1" applyFont="1" applyFill="1"/>
    <xf numFmtId="0" fontId="47" fillId="3" borderId="0" xfId="0" applyFont="1" applyFill="1"/>
    <xf numFmtId="0" fontId="4" fillId="3" borderId="0" xfId="0" applyFont="1" applyFill="1" applyAlignment="1">
      <alignment wrapText="1"/>
    </xf>
    <xf numFmtId="3" fontId="47" fillId="3" borderId="0" xfId="0" applyNumberFormat="1" applyFont="1" applyFill="1"/>
    <xf numFmtId="0" fontId="5" fillId="3" borderId="0" xfId="0" applyFont="1" applyFill="1" applyAlignment="1">
      <alignment vertical="top"/>
    </xf>
    <xf numFmtId="0" fontId="0" fillId="0" borderId="0" xfId="0" applyProtection="1">
      <protection locked="0"/>
    </xf>
    <xf numFmtId="0" fontId="50" fillId="0" borderId="2" xfId="0" applyFont="1" applyBorder="1" applyAlignment="1">
      <alignment horizontal="left" indent="1"/>
    </xf>
    <xf numFmtId="0" fontId="3" fillId="0" borderId="2" xfId="0" applyFont="1" applyBorder="1"/>
    <xf numFmtId="0" fontId="3" fillId="0" borderId="2" xfId="0" applyFont="1" applyBorder="1" applyAlignment="1">
      <alignment horizontal="center"/>
    </xf>
    <xf numFmtId="4" fontId="3" fillId="0" borderId="2" xfId="0" applyNumberFormat="1" applyFont="1" applyBorder="1" applyAlignment="1">
      <alignment horizontal="right" indent="1"/>
    </xf>
    <xf numFmtId="0" fontId="3" fillId="0" borderId="4" xfId="0" applyFont="1" applyBorder="1"/>
    <xf numFmtId="167" fontId="3" fillId="0" borderId="2" xfId="0" applyNumberFormat="1" applyFont="1" applyBorder="1"/>
    <xf numFmtId="0" fontId="0" fillId="3" borderId="2" xfId="0" applyFill="1" applyBorder="1"/>
    <xf numFmtId="0" fontId="0" fillId="3" borderId="2" xfId="0" applyFill="1" applyBorder="1" applyAlignment="1">
      <alignment horizontal="center"/>
    </xf>
    <xf numFmtId="0" fontId="0" fillId="3" borderId="4" xfId="0" applyFill="1" applyBorder="1"/>
    <xf numFmtId="167" fontId="43" fillId="4" borderId="4" xfId="0" applyNumberFormat="1" applyFont="1" applyFill="1" applyBorder="1" applyAlignment="1">
      <alignment horizontal="right" indent="1"/>
    </xf>
    <xf numFmtId="167" fontId="43" fillId="0" borderId="0" xfId="0" applyNumberFormat="1" applyFont="1" applyAlignment="1" applyProtection="1">
      <alignment horizontal="right" indent="1"/>
      <protection locked="0"/>
    </xf>
    <xf numFmtId="167" fontId="43" fillId="4" borderId="0" xfId="0" applyNumberFormat="1" applyFont="1" applyFill="1" applyAlignment="1">
      <alignment horizontal="right" indent="1"/>
    </xf>
    <xf numFmtId="167" fontId="43" fillId="0" borderId="0" xfId="0" applyNumberFormat="1" applyFont="1" applyAlignment="1">
      <alignment horizontal="right" indent="1"/>
    </xf>
    <xf numFmtId="167" fontId="43" fillId="4" borderId="3" xfId="0" applyNumberFormat="1" applyFont="1" applyFill="1" applyBorder="1" applyAlignment="1">
      <alignment horizontal="right" indent="1"/>
    </xf>
    <xf numFmtId="0" fontId="11" fillId="0" borderId="0" xfId="0" applyFont="1" applyAlignment="1">
      <alignment vertical="center" wrapText="1"/>
    </xf>
    <xf numFmtId="3" fontId="11" fillId="0" borderId="0" xfId="0" applyNumberFormat="1" applyFont="1" applyAlignment="1">
      <alignment vertical="center" wrapText="1"/>
    </xf>
    <xf numFmtId="0" fontId="43" fillId="8" borderId="0" xfId="0" applyFont="1" applyFill="1"/>
    <xf numFmtId="166" fontId="11" fillId="4" borderId="7" xfId="0" applyNumberFormat="1" applyFont="1" applyFill="1" applyBorder="1" applyAlignment="1">
      <alignment horizontal="right" vertical="center" indent="1"/>
    </xf>
    <xf numFmtId="3" fontId="11" fillId="0" borderId="7" xfId="0" applyNumberFormat="1" applyFont="1" applyBorder="1" applyAlignment="1" applyProtection="1">
      <alignment horizontal="right" vertical="center" indent="1"/>
      <protection locked="0"/>
    </xf>
    <xf numFmtId="167" fontId="11" fillId="4" borderId="7" xfId="0" applyNumberFormat="1" applyFont="1" applyFill="1" applyBorder="1" applyAlignment="1">
      <alignment horizontal="right" vertical="center" indent="1"/>
    </xf>
    <xf numFmtId="167" fontId="11" fillId="0" borderId="7" xfId="0" applyNumberFormat="1" applyFont="1" applyBorder="1" applyAlignment="1" applyProtection="1">
      <alignment horizontal="right" vertical="center" indent="1"/>
      <protection locked="0"/>
    </xf>
    <xf numFmtId="166" fontId="11" fillId="4" borderId="7" xfId="545" applyNumberFormat="1" applyFont="1" applyFill="1" applyBorder="1" applyAlignment="1" applyProtection="1">
      <alignment horizontal="right" vertical="center" indent="1"/>
    </xf>
    <xf numFmtId="0" fontId="6" fillId="6" borderId="5" xfId="0" applyFont="1" applyFill="1" applyBorder="1" applyAlignment="1">
      <alignment horizontal="center"/>
    </xf>
    <xf numFmtId="0" fontId="48" fillId="3" borderId="10" xfId="0" applyFont="1" applyFill="1" applyBorder="1" applyProtection="1">
      <protection locked="0"/>
    </xf>
    <xf numFmtId="168" fontId="48" fillId="3" borderId="10" xfId="557" applyNumberFormat="1" applyFont="1" applyFill="1" applyBorder="1" applyProtection="1">
      <protection locked="0"/>
    </xf>
    <xf numFmtId="168" fontId="49" fillId="3" borderId="10" xfId="557" applyNumberFormat="1" applyFont="1" applyFill="1" applyBorder="1" applyProtection="1">
      <protection locked="0"/>
    </xf>
    <xf numFmtId="0" fontId="48" fillId="3" borderId="44" xfId="0" applyFont="1" applyFill="1" applyBorder="1" applyProtection="1">
      <protection locked="0"/>
    </xf>
    <xf numFmtId="168" fontId="49" fillId="3" borderId="44" xfId="557" applyNumberFormat="1" applyFont="1" applyFill="1" applyBorder="1" applyProtection="1">
      <protection locked="0"/>
    </xf>
    <xf numFmtId="0" fontId="48" fillId="3" borderId="32" xfId="0" applyFont="1" applyFill="1" applyBorder="1" applyProtection="1">
      <protection locked="0"/>
    </xf>
    <xf numFmtId="168" fontId="48" fillId="3" borderId="32" xfId="557" applyNumberFormat="1" applyFont="1" applyFill="1" applyBorder="1" applyAlignment="1" applyProtection="1">
      <alignment horizontal="center"/>
      <protection locked="0"/>
    </xf>
    <xf numFmtId="0" fontId="48" fillId="3" borderId="10" xfId="0" applyFont="1" applyFill="1" applyBorder="1" applyAlignment="1" applyProtection="1">
      <alignment horizontal="center"/>
      <protection locked="0"/>
    </xf>
    <xf numFmtId="0" fontId="0" fillId="3" borderId="0" xfId="0" applyFill="1" applyProtection="1">
      <protection locked="0"/>
    </xf>
    <xf numFmtId="0" fontId="48" fillId="3" borderId="4" xfId="0" applyFont="1" applyFill="1" applyBorder="1" applyProtection="1">
      <protection locked="0"/>
    </xf>
    <xf numFmtId="168" fontId="49" fillId="3" borderId="4" xfId="557" applyNumberFormat="1" applyFont="1" applyFill="1" applyBorder="1" applyProtection="1">
      <protection locked="0"/>
    </xf>
    <xf numFmtId="0" fontId="48" fillId="3" borderId="3" xfId="0" applyFont="1" applyFill="1" applyBorder="1" applyProtection="1">
      <protection locked="0"/>
    </xf>
    <xf numFmtId="168" fontId="49" fillId="3" borderId="3" xfId="557" applyNumberFormat="1" applyFont="1" applyFill="1" applyBorder="1" applyProtection="1">
      <protection locked="0"/>
    </xf>
    <xf numFmtId="0" fontId="48" fillId="3" borderId="43" xfId="0" applyFont="1" applyFill="1" applyBorder="1" applyProtection="1">
      <protection locked="0"/>
    </xf>
    <xf numFmtId="168" fontId="48" fillId="3" borderId="43" xfId="557" applyNumberFormat="1" applyFont="1" applyFill="1" applyBorder="1" applyProtection="1">
      <protection locked="0"/>
    </xf>
    <xf numFmtId="3" fontId="48" fillId="3" borderId="10" xfId="557" applyNumberFormat="1" applyFont="1" applyFill="1" applyBorder="1" applyProtection="1">
      <protection locked="0"/>
    </xf>
    <xf numFmtId="37" fontId="48" fillId="3" borderId="10" xfId="557" applyNumberFormat="1" applyFont="1" applyFill="1" applyBorder="1" applyProtection="1">
      <protection locked="0"/>
    </xf>
    <xf numFmtId="37" fontId="0" fillId="0" borderId="4" xfId="0" applyNumberFormat="1" applyBorder="1"/>
    <xf numFmtId="37" fontId="48" fillId="3" borderId="10" xfId="557" applyNumberFormat="1" applyFont="1" applyFill="1" applyBorder="1"/>
    <xf numFmtId="37" fontId="48" fillId="0" borderId="10" xfId="557" applyNumberFormat="1" applyFont="1" applyFill="1" applyBorder="1" applyProtection="1">
      <protection locked="0"/>
    </xf>
    <xf numFmtId="37" fontId="49" fillId="3" borderId="10" xfId="557" applyNumberFormat="1" applyFont="1" applyFill="1" applyBorder="1" applyProtection="1">
      <protection locked="0"/>
    </xf>
    <xf numFmtId="37" fontId="49" fillId="0" borderId="10" xfId="557" applyNumberFormat="1" applyFont="1" applyFill="1" applyBorder="1" applyProtection="1">
      <protection locked="0"/>
    </xf>
    <xf numFmtId="37" fontId="49" fillId="3" borderId="44" xfId="557" applyNumberFormat="1" applyFont="1" applyFill="1" applyBorder="1" applyProtection="1">
      <protection locked="0"/>
    </xf>
    <xf numFmtId="37" fontId="49" fillId="0" borderId="44" xfId="557" applyNumberFormat="1" applyFont="1" applyFill="1" applyBorder="1" applyProtection="1">
      <protection locked="0"/>
    </xf>
    <xf numFmtId="37" fontId="49" fillId="3" borderId="10" xfId="557" applyNumberFormat="1" applyFont="1" applyFill="1" applyBorder="1"/>
    <xf numFmtId="37" fontId="49" fillId="0" borderId="10" xfId="557" applyNumberFormat="1" applyFont="1" applyFill="1" applyBorder="1"/>
    <xf numFmtId="37" fontId="48" fillId="3" borderId="32" xfId="557" applyNumberFormat="1" applyFont="1" applyFill="1" applyBorder="1" applyAlignment="1" applyProtection="1">
      <alignment horizontal="center"/>
      <protection locked="0"/>
    </xf>
    <xf numFmtId="37" fontId="48" fillId="0" borderId="32" xfId="557" applyNumberFormat="1" applyFont="1" applyFill="1" applyBorder="1" applyAlignment="1" applyProtection="1">
      <alignment horizontal="center"/>
      <protection locked="0"/>
    </xf>
    <xf numFmtId="37" fontId="48" fillId="0" borderId="10" xfId="557" applyNumberFormat="1" applyFont="1" applyFill="1" applyBorder="1"/>
    <xf numFmtId="37" fontId="48" fillId="3" borderId="32" xfId="557" applyNumberFormat="1" applyFont="1" applyFill="1" applyBorder="1"/>
    <xf numFmtId="37" fontId="48" fillId="0" borderId="32" xfId="557" applyNumberFormat="1" applyFont="1" applyFill="1" applyBorder="1"/>
    <xf numFmtId="37" fontId="48" fillId="0" borderId="5" xfId="557" applyNumberFormat="1" applyFont="1" applyFill="1" applyBorder="1"/>
    <xf numFmtId="37" fontId="48" fillId="3" borderId="39" xfId="557" applyNumberFormat="1" applyFont="1" applyFill="1" applyBorder="1"/>
    <xf numFmtId="37" fontId="48" fillId="0" borderId="39" xfId="557" applyNumberFormat="1" applyFont="1" applyFill="1" applyBorder="1"/>
    <xf numFmtId="37" fontId="48" fillId="0" borderId="4" xfId="557" applyNumberFormat="1" applyFont="1" applyFill="1" applyBorder="1"/>
    <xf numFmtId="37" fontId="48" fillId="0" borderId="4" xfId="557" applyNumberFormat="1" applyFont="1" applyFill="1" applyBorder="1" applyProtection="1">
      <protection locked="0"/>
    </xf>
    <xf numFmtId="37" fontId="48" fillId="0" borderId="3" xfId="557" applyNumberFormat="1" applyFont="1" applyFill="1" applyBorder="1"/>
    <xf numFmtId="37" fontId="48" fillId="3" borderId="5" xfId="557" applyNumberFormat="1" applyFont="1" applyFill="1" applyBorder="1"/>
    <xf numFmtId="37" fontId="48" fillId="0" borderId="43" xfId="557" applyNumberFormat="1" applyFont="1" applyFill="1" applyBorder="1"/>
    <xf numFmtId="37" fontId="48" fillId="3" borderId="4" xfId="557" applyNumberFormat="1" applyFont="1" applyFill="1" applyBorder="1"/>
    <xf numFmtId="37" fontId="49" fillId="0" borderId="4" xfId="557" applyNumberFormat="1" applyFont="1" applyFill="1" applyBorder="1"/>
    <xf numFmtId="37" fontId="49" fillId="0" borderId="4" xfId="557" applyNumberFormat="1" applyFont="1" applyFill="1" applyBorder="1" applyProtection="1">
      <protection locked="0"/>
    </xf>
    <xf numFmtId="37" fontId="49" fillId="0" borderId="3" xfId="557" applyNumberFormat="1" applyFont="1" applyFill="1" applyBorder="1" applyProtection="1">
      <protection locked="0"/>
    </xf>
    <xf numFmtId="37" fontId="48" fillId="3" borderId="43" xfId="557" applyNumberFormat="1" applyFont="1" applyFill="1" applyBorder="1" applyProtection="1">
      <protection locked="0"/>
    </xf>
    <xf numFmtId="37" fontId="48" fillId="3" borderId="6" xfId="557" applyNumberFormat="1" applyFont="1" applyFill="1" applyBorder="1"/>
    <xf numFmtId="0" fontId="3" fillId="0" borderId="2" xfId="0" applyFont="1" applyBorder="1" applyAlignment="1">
      <alignment horizontal="left" indent="1"/>
    </xf>
    <xf numFmtId="0" fontId="52" fillId="17" borderId="0" xfId="0" applyFont="1" applyFill="1" applyAlignment="1">
      <alignment wrapText="1"/>
    </xf>
    <xf numFmtId="0" fontId="6" fillId="17" borderId="0" xfId="0" applyFont="1" applyFill="1" applyAlignment="1">
      <alignment wrapText="1"/>
    </xf>
    <xf numFmtId="0" fontId="6" fillId="17" borderId="29" xfId="0" applyFont="1" applyFill="1" applyBorder="1" applyAlignment="1">
      <alignment horizontal="center" wrapText="1"/>
    </xf>
    <xf numFmtId="0" fontId="52" fillId="17" borderId="28" xfId="0" applyFont="1" applyFill="1" applyBorder="1" applyAlignment="1">
      <alignment wrapText="1"/>
    </xf>
    <xf numFmtId="0" fontId="6" fillId="17" borderId="0" xfId="0" applyFont="1" applyFill="1" applyAlignment="1">
      <alignment horizontal="center"/>
    </xf>
    <xf numFmtId="0" fontId="52" fillId="17" borderId="11" xfId="0" applyFont="1" applyFill="1" applyBorder="1" applyAlignment="1">
      <alignment wrapText="1"/>
    </xf>
    <xf numFmtId="0" fontId="52" fillId="17" borderId="12" xfId="0" applyFont="1" applyFill="1" applyBorder="1" applyAlignment="1">
      <alignment wrapText="1"/>
    </xf>
    <xf numFmtId="0" fontId="6" fillId="17" borderId="12" xfId="0" applyFont="1" applyFill="1" applyBorder="1"/>
    <xf numFmtId="0" fontId="6" fillId="17" borderId="13" xfId="0" applyFont="1" applyFill="1" applyBorder="1"/>
    <xf numFmtId="0" fontId="52" fillId="17" borderId="28" xfId="0" applyFont="1" applyFill="1" applyBorder="1"/>
    <xf numFmtId="0" fontId="52" fillId="17" borderId="0" xfId="0" applyFont="1" applyFill="1"/>
    <xf numFmtId="0" fontId="52" fillId="17" borderId="0" xfId="0" applyFont="1" applyFill="1" applyAlignment="1">
      <alignment horizontal="center" vertical="center"/>
    </xf>
    <xf numFmtId="0" fontId="39" fillId="17" borderId="14"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36" xfId="0" applyFont="1" applyFill="1" applyBorder="1" applyAlignment="1">
      <alignment horizontal="center" vertical="center" wrapText="1"/>
    </xf>
    <xf numFmtId="0" fontId="6" fillId="17" borderId="14" xfId="0" applyFont="1" applyFill="1" applyBorder="1" applyAlignment="1">
      <alignment horizontal="center" vertical="center" wrapText="1"/>
    </xf>
    <xf numFmtId="0" fontId="6" fillId="17" borderId="40" xfId="0" applyFont="1" applyFill="1" applyBorder="1" applyAlignment="1">
      <alignment horizontal="center" vertical="center" wrapText="1"/>
    </xf>
    <xf numFmtId="0" fontId="6" fillId="17" borderId="0" xfId="0" applyFont="1" applyFill="1" applyAlignment="1">
      <alignment horizontal="center" vertical="center" wrapText="1"/>
    </xf>
    <xf numFmtId="0" fontId="6" fillId="18" borderId="30" xfId="0" applyFont="1" applyFill="1" applyBorder="1" applyAlignment="1">
      <alignment horizontal="center" vertical="center" wrapText="1"/>
    </xf>
    <xf numFmtId="0" fontId="6" fillId="19" borderId="30" xfId="0" applyFont="1" applyFill="1" applyBorder="1" applyAlignment="1">
      <alignment horizontal="center" vertical="center" wrapText="1"/>
    </xf>
    <xf numFmtId="0" fontId="6" fillId="20" borderId="30" xfId="0" applyFont="1" applyFill="1" applyBorder="1" applyAlignment="1">
      <alignment horizontal="center" vertical="center" wrapText="1"/>
    </xf>
    <xf numFmtId="0" fontId="6" fillId="21" borderId="30" xfId="0" applyFont="1" applyFill="1" applyBorder="1" applyAlignment="1">
      <alignment horizontal="center" vertical="center" wrapText="1"/>
    </xf>
    <xf numFmtId="0" fontId="6" fillId="22" borderId="30" xfId="0" applyFont="1" applyFill="1" applyBorder="1" applyAlignment="1">
      <alignment horizontal="center" vertical="center" wrapText="1"/>
    </xf>
    <xf numFmtId="0" fontId="6" fillId="23" borderId="30" xfId="0" applyFont="1" applyFill="1" applyBorder="1" applyAlignment="1">
      <alignment horizontal="center" vertical="center" wrapText="1"/>
    </xf>
    <xf numFmtId="0" fontId="52" fillId="17" borderId="0" xfId="0" applyFont="1" applyFill="1" applyAlignment="1">
      <alignment horizontal="center" vertical="center" wrapText="1"/>
    </xf>
    <xf numFmtId="0" fontId="56" fillId="24" borderId="0" xfId="0" applyFont="1" applyFill="1"/>
    <xf numFmtId="0" fontId="6" fillId="20" borderId="0" xfId="0" applyFont="1" applyFill="1"/>
    <xf numFmtId="0" fontId="6" fillId="21" borderId="0" xfId="0" applyFont="1" applyFill="1"/>
    <xf numFmtId="0" fontId="6" fillId="22" borderId="0" xfId="0" applyFont="1" applyFill="1"/>
    <xf numFmtId="0" fontId="6" fillId="23" borderId="0" xfId="0" applyFont="1" applyFill="1"/>
    <xf numFmtId="0" fontId="6" fillId="20" borderId="0" xfId="0" applyFont="1" applyFill="1" applyAlignment="1">
      <alignment horizontal="center" vertical="center"/>
    </xf>
    <xf numFmtId="0" fontId="6" fillId="20" borderId="31" xfId="0" applyFont="1" applyFill="1" applyBorder="1" applyAlignment="1">
      <alignment horizontal="center" vertical="center" wrapText="1"/>
    </xf>
    <xf numFmtId="0" fontId="6" fillId="21" borderId="0" xfId="0" applyFont="1" applyFill="1" applyAlignment="1">
      <alignment horizontal="center" vertical="center"/>
    </xf>
    <xf numFmtId="0" fontId="6" fillId="22" borderId="0" xfId="0" applyFont="1" applyFill="1" applyAlignment="1">
      <alignment horizontal="center" vertical="center"/>
    </xf>
    <xf numFmtId="0" fontId="6" fillId="22" borderId="31" xfId="0" applyFont="1" applyFill="1" applyBorder="1" applyAlignment="1">
      <alignment horizontal="center" vertical="center" wrapText="1"/>
    </xf>
    <xf numFmtId="0" fontId="6" fillId="23" borderId="0" xfId="0" applyFont="1" applyFill="1" applyAlignment="1">
      <alignment horizontal="center" vertical="center"/>
    </xf>
    <xf numFmtId="0" fontId="6" fillId="23" borderId="31"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57" fillId="20" borderId="6" xfId="0" applyFont="1" applyFill="1" applyBorder="1" applyAlignment="1">
      <alignment horizontal="center" vertical="center" wrapText="1"/>
    </xf>
    <xf numFmtId="0" fontId="6" fillId="20" borderId="8"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57" fillId="21" borderId="6"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57" fillId="22" borderId="6" xfId="0" applyFont="1" applyFill="1" applyBorder="1" applyAlignment="1">
      <alignment horizontal="center" vertical="center" wrapText="1"/>
    </xf>
    <xf numFmtId="0" fontId="6" fillId="22" borderId="8"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57" fillId="23" borderId="6" xfId="0" applyFont="1" applyFill="1" applyBorder="1" applyAlignment="1">
      <alignment horizontal="center" vertical="center" wrapText="1"/>
    </xf>
    <xf numFmtId="0" fontId="6" fillId="23" borderId="8" xfId="0" applyFont="1" applyFill="1" applyBorder="1" applyAlignment="1">
      <alignment horizontal="center" vertical="center" wrapText="1"/>
    </xf>
    <xf numFmtId="0" fontId="11" fillId="0" borderId="39" xfId="0" applyFont="1" applyBorder="1"/>
    <xf numFmtId="167" fontId="2" fillId="0" borderId="27" xfId="557" applyNumberFormat="1" applyFont="1" applyFill="1" applyBorder="1" applyProtection="1"/>
    <xf numFmtId="0" fontId="39" fillId="0" borderId="8" xfId="0" applyFont="1" applyBorder="1"/>
    <xf numFmtId="0" fontId="3" fillId="0" borderId="7" xfId="0" applyFont="1" applyBorder="1"/>
    <xf numFmtId="0" fontId="3" fillId="0" borderId="7" xfId="0" applyFont="1" applyBorder="1" applyAlignment="1">
      <alignment horizontal="center"/>
    </xf>
    <xf numFmtId="3" fontId="11" fillId="0" borderId="7" xfId="0" applyNumberFormat="1" applyFont="1" applyBorder="1" applyAlignment="1">
      <alignment horizontal="right" vertical="center" indent="1"/>
    </xf>
    <xf numFmtId="167" fontId="11" fillId="0" borderId="7" xfId="0" applyNumberFormat="1" applyFont="1" applyBorder="1" applyAlignment="1">
      <alignment horizontal="right" vertical="center" indent="1"/>
    </xf>
    <xf numFmtId="0" fontId="0" fillId="3" borderId="10" xfId="0" applyFill="1" applyBorder="1"/>
    <xf numFmtId="0" fontId="47" fillId="3" borderId="4" xfId="0" applyFont="1" applyFill="1" applyBorder="1" applyAlignment="1">
      <alignment horizontal="center"/>
    </xf>
    <xf numFmtId="0" fontId="6" fillId="3" borderId="45" xfId="0" applyFont="1" applyFill="1" applyBorder="1" applyProtection="1">
      <protection locked="0"/>
    </xf>
    <xf numFmtId="0" fontId="48" fillId="3" borderId="16" xfId="0" applyFont="1" applyFill="1" applyBorder="1" applyProtection="1">
      <protection locked="0"/>
    </xf>
    <xf numFmtId="168" fontId="48" fillId="3" borderId="16" xfId="557" applyNumberFormat="1" applyFont="1" applyFill="1" applyBorder="1" applyProtection="1">
      <protection locked="0"/>
    </xf>
    <xf numFmtId="37" fontId="48" fillId="3" borderId="16" xfId="557" applyNumberFormat="1" applyFont="1" applyFill="1" applyBorder="1" applyProtection="1">
      <protection locked="0"/>
    </xf>
    <xf numFmtId="0" fontId="42" fillId="3" borderId="22" xfId="0" applyFont="1" applyFill="1" applyBorder="1"/>
    <xf numFmtId="0" fontId="6" fillId="3" borderId="22" xfId="0" applyFont="1" applyFill="1" applyBorder="1"/>
    <xf numFmtId="0" fontId="6" fillId="3" borderId="46" xfId="0" applyFont="1" applyFill="1" applyBorder="1"/>
    <xf numFmtId="0" fontId="6" fillId="3" borderId="24" xfId="0" applyFont="1" applyFill="1" applyBorder="1"/>
    <xf numFmtId="0" fontId="6" fillId="3" borderId="22" xfId="0" applyFont="1" applyFill="1" applyBorder="1" applyProtection="1">
      <protection locked="0"/>
    </xf>
    <xf numFmtId="0" fontId="50" fillId="0" borderId="24" xfId="0" applyFont="1" applyBorder="1" applyAlignment="1">
      <alignment horizontal="left" indent="1"/>
    </xf>
    <xf numFmtId="0" fontId="48" fillId="3" borderId="0" xfId="0" applyFont="1" applyFill="1"/>
    <xf numFmtId="0" fontId="6" fillId="3" borderId="22" xfId="0" applyFont="1" applyFill="1" applyBorder="1" applyAlignment="1" applyProtection="1">
      <alignment horizontal="left" indent="1"/>
      <protection locked="0"/>
    </xf>
    <xf numFmtId="0" fontId="6" fillId="3" borderId="20" xfId="0" applyFont="1" applyFill="1" applyBorder="1"/>
    <xf numFmtId="0" fontId="6" fillId="3" borderId="26" xfId="0" applyFont="1" applyFill="1" applyBorder="1"/>
    <xf numFmtId="0" fontId="6" fillId="3" borderId="49" xfId="0" applyFont="1" applyFill="1" applyBorder="1"/>
    <xf numFmtId="0" fontId="48" fillId="3" borderId="50" xfId="0" applyFont="1" applyFill="1" applyBorder="1"/>
    <xf numFmtId="168" fontId="48" fillId="3" borderId="50" xfId="557" applyNumberFormat="1" applyFont="1" applyFill="1" applyBorder="1" applyProtection="1">
      <protection locked="0"/>
    </xf>
    <xf numFmtId="37" fontId="48" fillId="3" borderId="50" xfId="557" applyNumberFormat="1" applyFont="1" applyFill="1" applyBorder="1" applyProtection="1">
      <protection locked="0"/>
    </xf>
    <xf numFmtId="37" fontId="0" fillId="0" borderId="51" xfId="0" applyNumberFormat="1" applyBorder="1"/>
    <xf numFmtId="37" fontId="0" fillId="3" borderId="50" xfId="557" applyNumberFormat="1" applyFont="1" applyFill="1" applyBorder="1" applyProtection="1">
      <protection locked="0"/>
    </xf>
    <xf numFmtId="0" fontId="6" fillId="25" borderId="0" xfId="0" applyFont="1" applyFill="1"/>
    <xf numFmtId="0" fontId="6" fillId="25" borderId="0" xfId="0" applyFont="1" applyFill="1" applyAlignment="1">
      <alignment horizontal="center" vertical="center"/>
    </xf>
    <xf numFmtId="0" fontId="6" fillId="25" borderId="31" xfId="0" applyFont="1" applyFill="1" applyBorder="1" applyAlignment="1">
      <alignment horizontal="center" vertical="center" wrapText="1"/>
    </xf>
    <xf numFmtId="0" fontId="6" fillId="25" borderId="6" xfId="0" applyFont="1" applyFill="1" applyBorder="1" applyAlignment="1">
      <alignment horizontal="center" vertical="center" wrapText="1"/>
    </xf>
    <xf numFmtId="0" fontId="57" fillId="25" borderId="6" xfId="0" applyFont="1" applyFill="1" applyBorder="1" applyAlignment="1">
      <alignment horizontal="center" vertical="center" wrapText="1"/>
    </xf>
    <xf numFmtId="0" fontId="6" fillId="25" borderId="8" xfId="0" applyFont="1" applyFill="1" applyBorder="1" applyAlignment="1">
      <alignment horizontal="center" vertical="center" wrapText="1"/>
    </xf>
    <xf numFmtId="167" fontId="2" fillId="4" borderId="27" xfId="557" applyNumberFormat="1" applyFont="1" applyFill="1" applyBorder="1" applyProtection="1"/>
    <xf numFmtId="167" fontId="58" fillId="0" borderId="29" xfId="557" applyNumberFormat="1" applyFont="1" applyFill="1" applyBorder="1" applyProtection="1"/>
    <xf numFmtId="0" fontId="38" fillId="3" borderId="9" xfId="0" applyFont="1" applyFill="1" applyBorder="1"/>
    <xf numFmtId="167" fontId="3" fillId="0" borderId="6" xfId="0" applyNumberFormat="1" applyFont="1" applyBorder="1"/>
    <xf numFmtId="0" fontId="6" fillId="21" borderId="7" xfId="0" applyFont="1" applyFill="1" applyBorder="1" applyAlignment="1">
      <alignment horizontal="center" vertical="center" wrapText="1"/>
    </xf>
    <xf numFmtId="0" fontId="6" fillId="22" borderId="7" xfId="0" applyFont="1" applyFill="1" applyBorder="1" applyAlignment="1">
      <alignment horizontal="center" vertical="center" wrapText="1"/>
    </xf>
    <xf numFmtId="0" fontId="6" fillId="23" borderId="7" xfId="0" applyFont="1" applyFill="1" applyBorder="1" applyAlignment="1">
      <alignment horizontal="center" vertical="center" wrapText="1"/>
    </xf>
    <xf numFmtId="3" fontId="43" fillId="0" borderId="0" xfId="0" applyNumberFormat="1" applyFont="1" applyAlignment="1">
      <alignment horizontal="right" indent="1"/>
    </xf>
    <xf numFmtId="3" fontId="43" fillId="0" borderId="0" xfId="0" applyNumberFormat="1" applyFont="1" applyAlignment="1" applyProtection="1">
      <alignment horizontal="right" indent="1"/>
      <protection locked="0"/>
    </xf>
    <xf numFmtId="3" fontId="43" fillId="4" borderId="0" xfId="0" applyNumberFormat="1" applyFont="1" applyFill="1" applyAlignment="1">
      <alignment horizontal="right" indent="1"/>
    </xf>
    <xf numFmtId="0" fontId="6" fillId="20" borderId="29" xfId="0" applyFont="1" applyFill="1" applyBorder="1"/>
    <xf numFmtId="0" fontId="6" fillId="20" borderId="29" xfId="0" applyFont="1" applyFill="1" applyBorder="1" applyAlignment="1">
      <alignment horizontal="center" vertical="center" wrapText="1"/>
    </xf>
    <xf numFmtId="167" fontId="43" fillId="4" borderId="29" xfId="0" applyNumberFormat="1" applyFont="1" applyFill="1" applyBorder="1" applyAlignment="1">
      <alignment horizontal="right" indent="1"/>
    </xf>
    <xf numFmtId="0" fontId="6" fillId="21" borderId="31" xfId="0" applyFont="1" applyFill="1" applyBorder="1" applyAlignment="1">
      <alignment horizontal="center" vertical="center" wrapText="1"/>
    </xf>
    <xf numFmtId="0" fontId="6" fillId="21" borderId="8" xfId="0" applyFont="1" applyFill="1" applyBorder="1" applyAlignment="1">
      <alignment horizontal="center" vertical="center" wrapText="1"/>
    </xf>
    <xf numFmtId="0" fontId="6" fillId="21" borderId="29" xfId="0" applyFont="1" applyFill="1" applyBorder="1"/>
    <xf numFmtId="0" fontId="6" fillId="21" borderId="29" xfId="0" applyFont="1" applyFill="1" applyBorder="1" applyAlignment="1">
      <alignment horizontal="center" vertical="center" wrapText="1"/>
    </xf>
    <xf numFmtId="0" fontId="6" fillId="22" borderId="29" xfId="0" applyFont="1" applyFill="1" applyBorder="1"/>
    <xf numFmtId="0" fontId="6" fillId="22" borderId="29" xfId="0" applyFont="1" applyFill="1" applyBorder="1" applyAlignment="1">
      <alignment horizontal="center" vertical="center" wrapText="1"/>
    </xf>
    <xf numFmtId="0" fontId="6" fillId="25" borderId="7" xfId="0" applyFont="1" applyFill="1" applyBorder="1" applyAlignment="1">
      <alignment horizontal="center" vertical="center" wrapText="1"/>
    </xf>
    <xf numFmtId="0" fontId="6" fillId="23" borderId="29" xfId="0" applyFont="1" applyFill="1" applyBorder="1"/>
    <xf numFmtId="0" fontId="6" fillId="23" borderId="29" xfId="0" applyFont="1" applyFill="1" applyBorder="1" applyAlignment="1">
      <alignment horizontal="center" vertical="center" wrapText="1"/>
    </xf>
    <xf numFmtId="0" fontId="6" fillId="25" borderId="29" xfId="0" applyFont="1" applyFill="1" applyBorder="1"/>
    <xf numFmtId="0" fontId="6" fillId="25" borderId="29" xfId="0" applyFont="1" applyFill="1" applyBorder="1" applyAlignment="1">
      <alignment horizontal="center" vertical="center" wrapText="1"/>
    </xf>
    <xf numFmtId="167" fontId="43" fillId="4" borderId="9" xfId="0" applyNumberFormat="1" applyFont="1" applyFill="1" applyBorder="1" applyAlignment="1">
      <alignment horizontal="right" indent="1"/>
    </xf>
    <xf numFmtId="167" fontId="43" fillId="4" borderId="47" xfId="0" applyNumberFormat="1" applyFont="1" applyFill="1" applyBorder="1" applyAlignment="1">
      <alignment horizontal="right" indent="1"/>
    </xf>
    <xf numFmtId="0" fontId="6" fillId="23" borderId="27" xfId="0" applyFont="1" applyFill="1" applyBorder="1" applyAlignment="1">
      <alignment horizontal="center" vertical="center" wrapText="1"/>
    </xf>
    <xf numFmtId="0" fontId="6" fillId="22" borderId="27"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6" fillId="20" borderId="27" xfId="0" applyFont="1" applyFill="1" applyBorder="1" applyAlignment="1">
      <alignment horizontal="center" vertical="center" wrapText="1"/>
    </xf>
    <xf numFmtId="0" fontId="6" fillId="25" borderId="21" xfId="0" applyFont="1" applyFill="1" applyBorder="1" applyAlignment="1">
      <alignment horizontal="center" vertical="center" wrapText="1"/>
    </xf>
    <xf numFmtId="0" fontId="41" fillId="24" borderId="8" xfId="0" applyFont="1" applyFill="1" applyBorder="1" applyAlignment="1">
      <alignment horizontal="left"/>
    </xf>
    <xf numFmtId="0" fontId="6" fillId="24" borderId="39" xfId="0" applyFont="1" applyFill="1" applyBorder="1"/>
    <xf numFmtId="0" fontId="6" fillId="0" borderId="39" xfId="0" applyFont="1" applyBorder="1" applyAlignment="1">
      <alignment wrapText="1"/>
    </xf>
    <xf numFmtId="0" fontId="6" fillId="0" borderId="39" xfId="0" applyFont="1" applyBorder="1"/>
    <xf numFmtId="0" fontId="42" fillId="0" borderId="39" xfId="0" applyFont="1" applyBorder="1"/>
    <xf numFmtId="0" fontId="6" fillId="4" borderId="39" xfId="0" applyFont="1" applyFill="1" applyBorder="1"/>
    <xf numFmtId="0" fontId="6" fillId="4" borderId="39" xfId="0" applyFont="1" applyFill="1" applyBorder="1" applyAlignment="1">
      <alignment horizontal="center" vertical="center" wrapText="1"/>
    </xf>
    <xf numFmtId="0" fontId="6" fillId="20" borderId="28" xfId="0" applyFont="1" applyFill="1" applyBorder="1"/>
    <xf numFmtId="0" fontId="6" fillId="20" borderId="28" xfId="0" applyFont="1" applyFill="1" applyBorder="1" applyAlignment="1">
      <alignment horizontal="center" vertical="center"/>
    </xf>
    <xf numFmtId="0" fontId="6" fillId="20" borderId="34" xfId="0" applyFont="1" applyFill="1" applyBorder="1" applyAlignment="1">
      <alignment horizontal="center" vertical="center" wrapText="1"/>
    </xf>
    <xf numFmtId="3" fontId="43" fillId="0" borderId="28" xfId="0" applyNumberFormat="1" applyFont="1" applyBorder="1" applyAlignment="1">
      <alignment horizontal="right" indent="1"/>
    </xf>
    <xf numFmtId="3" fontId="43" fillId="4" borderId="28" xfId="0" applyNumberFormat="1" applyFont="1" applyFill="1" applyBorder="1" applyAlignment="1">
      <alignment horizontal="right" indent="1"/>
    </xf>
    <xf numFmtId="3" fontId="11" fillId="0" borderId="34" xfId="0" applyNumberFormat="1" applyFont="1" applyBorder="1" applyAlignment="1">
      <alignment horizontal="right" vertical="center" indent="1"/>
    </xf>
    <xf numFmtId="166" fontId="11" fillId="4" borderId="34" xfId="0" applyNumberFormat="1" applyFont="1" applyFill="1" applyBorder="1" applyAlignment="1">
      <alignment horizontal="right" vertical="center" indent="1"/>
    </xf>
    <xf numFmtId="167" fontId="11" fillId="4" borderId="34" xfId="0" applyNumberFormat="1" applyFont="1" applyFill="1" applyBorder="1" applyAlignment="1">
      <alignment horizontal="right" vertical="center" indent="1"/>
    </xf>
    <xf numFmtId="167" fontId="11" fillId="0" borderId="34" xfId="0" applyNumberFormat="1" applyFont="1" applyBorder="1" applyAlignment="1">
      <alignment horizontal="right" vertical="center" indent="1"/>
    </xf>
    <xf numFmtId="166" fontId="11" fillId="4" borderId="34" xfId="545" applyNumberFormat="1" applyFont="1" applyFill="1" applyBorder="1" applyAlignment="1" applyProtection="1">
      <alignment horizontal="right" vertical="center" indent="1"/>
    </xf>
    <xf numFmtId="167" fontId="11" fillId="4" borderId="26" xfId="0" applyNumberFormat="1" applyFont="1" applyFill="1" applyBorder="1" applyAlignment="1">
      <alignment horizontal="right" vertical="center" indent="1"/>
    </xf>
    <xf numFmtId="0" fontId="6" fillId="26" borderId="0" xfId="0" applyFont="1" applyFill="1"/>
    <xf numFmtId="0" fontId="6" fillId="26" borderId="29" xfId="0" applyFont="1" applyFill="1" applyBorder="1"/>
    <xf numFmtId="0" fontId="6" fillId="26" borderId="0" xfId="0" applyFont="1" applyFill="1" applyAlignment="1">
      <alignment horizontal="center" vertical="center"/>
    </xf>
    <xf numFmtId="0" fontId="6" fillId="26" borderId="31" xfId="0" applyFont="1" applyFill="1" applyBorder="1" applyAlignment="1">
      <alignment horizontal="center" vertical="center" wrapText="1"/>
    </xf>
    <xf numFmtId="0" fontId="6" fillId="26" borderId="29" xfId="0" applyFont="1" applyFill="1" applyBorder="1" applyAlignment="1">
      <alignment horizontal="center" vertical="center" wrapText="1"/>
    </xf>
    <xf numFmtId="0" fontId="6" fillId="26" borderId="7"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57" fillId="26" borderId="6"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21" xfId="0" applyFont="1" applyFill="1" applyBorder="1" applyAlignment="1">
      <alignment horizontal="center" vertical="center" wrapText="1"/>
    </xf>
    <xf numFmtId="167" fontId="43" fillId="4" borderId="29" xfId="0" applyNumberFormat="1" applyFont="1" applyFill="1" applyBorder="1" applyAlignment="1" applyProtection="1">
      <alignment horizontal="right" indent="1"/>
      <protection locked="0"/>
    </xf>
    <xf numFmtId="0" fontId="35" fillId="24" borderId="0" xfId="0" applyFont="1" applyFill="1"/>
    <xf numFmtId="0" fontId="35" fillId="0" borderId="0" xfId="0" applyFont="1" applyAlignment="1">
      <alignment wrapText="1"/>
    </xf>
    <xf numFmtId="0" fontId="43" fillId="0" borderId="39" xfId="0" applyFont="1" applyBorder="1"/>
    <xf numFmtId="167" fontId="43" fillId="4" borderId="5" xfId="0" applyNumberFormat="1" applyFont="1" applyFill="1" applyBorder="1" applyAlignment="1">
      <alignment horizontal="right" indent="1"/>
    </xf>
    <xf numFmtId="0" fontId="59" fillId="0" borderId="39" xfId="0" applyFont="1" applyBorder="1"/>
    <xf numFmtId="0" fontId="6" fillId="0" borderId="41" xfId="0" applyFont="1" applyBorder="1" applyAlignment="1">
      <alignment horizontal="left" wrapText="1"/>
    </xf>
    <xf numFmtId="0" fontId="6" fillId="0" borderId="26" xfId="0" applyFont="1" applyBorder="1" applyAlignment="1">
      <alignment horizontal="center" wrapText="1"/>
    </xf>
    <xf numFmtId="0" fontId="6" fillId="0" borderId="6" xfId="0" applyFont="1" applyBorder="1" applyAlignment="1">
      <alignment horizontal="center" wrapText="1"/>
    </xf>
    <xf numFmtId="0" fontId="43" fillId="8" borderId="0" xfId="0" applyFont="1" applyFill="1" applyAlignment="1">
      <alignment horizontal="center" wrapText="1"/>
    </xf>
    <xf numFmtId="3" fontId="43" fillId="8" borderId="0" xfId="0" applyNumberFormat="1" applyFont="1" applyFill="1"/>
    <xf numFmtId="0" fontId="3" fillId="8" borderId="0" xfId="0" applyFont="1" applyFill="1" applyAlignment="1">
      <alignment horizontal="left" vertical="center" wrapText="1"/>
    </xf>
    <xf numFmtId="0" fontId="3" fillId="8" borderId="2" xfId="0" applyFont="1" applyFill="1" applyBorder="1" applyAlignment="1">
      <alignment horizontal="left" wrapText="1" indent="1"/>
    </xf>
    <xf numFmtId="0" fontId="3" fillId="8" borderId="0" xfId="0" applyFont="1" applyFill="1" applyAlignment="1">
      <alignment horizontal="center" wrapText="1"/>
    </xf>
    <xf numFmtId="4" fontId="45" fillId="0" borderId="0" xfId="0" applyNumberFormat="1" applyFont="1" applyAlignment="1">
      <alignment horizontal="right"/>
    </xf>
    <xf numFmtId="169" fontId="3" fillId="0" borderId="2" xfId="0" applyNumberFormat="1" applyFont="1" applyBorder="1" applyAlignment="1">
      <alignment horizontal="right" indent="1"/>
    </xf>
    <xf numFmtId="169" fontId="3" fillId="0" borderId="2" xfId="0" applyNumberFormat="1" applyFont="1" applyBorder="1" applyAlignment="1" applyProtection="1">
      <alignment horizontal="right" indent="1"/>
      <protection locked="0"/>
    </xf>
    <xf numFmtId="169" fontId="3" fillId="0" borderId="0" xfId="0" applyNumberFormat="1" applyFont="1" applyAlignment="1">
      <alignment horizontal="right" indent="1"/>
    </xf>
    <xf numFmtId="169" fontId="45" fillId="0" borderId="0" xfId="0" applyNumberFormat="1" applyFont="1" applyAlignment="1">
      <alignment horizontal="right" indent="1"/>
    </xf>
    <xf numFmtId="169" fontId="45" fillId="0" borderId="0" xfId="0" applyNumberFormat="1" applyFont="1" applyAlignment="1">
      <alignment horizontal="right"/>
    </xf>
    <xf numFmtId="169" fontId="38" fillId="3" borderId="0" xfId="0" applyNumberFormat="1" applyFont="1" applyFill="1" applyAlignment="1">
      <alignment horizontal="right" indent="1"/>
    </xf>
    <xf numFmtId="169" fontId="3" fillId="0" borderId="7" xfId="0" applyNumberFormat="1" applyFont="1" applyBorder="1" applyAlignment="1">
      <alignment horizontal="right" indent="1"/>
    </xf>
    <xf numFmtId="169" fontId="0" fillId="3" borderId="2" xfId="0" applyNumberFormat="1" applyFill="1" applyBorder="1" applyAlignment="1">
      <alignment horizontal="right" indent="1"/>
    </xf>
    <xf numFmtId="169" fontId="2" fillId="3" borderId="2" xfId="557" applyNumberFormat="1" applyFont="1" applyFill="1" applyBorder="1" applyAlignment="1" applyProtection="1">
      <alignment horizontal="right" indent="1"/>
    </xf>
    <xf numFmtId="169" fontId="2" fillId="3" borderId="2" xfId="557" applyNumberFormat="1" applyFont="1" applyFill="1" applyBorder="1" applyAlignment="1" applyProtection="1">
      <alignment horizontal="right" indent="1"/>
      <protection locked="0"/>
    </xf>
    <xf numFmtId="169" fontId="0" fillId="3" borderId="2" xfId="0" applyNumberFormat="1" applyFill="1" applyBorder="1" applyAlignment="1" applyProtection="1">
      <alignment horizontal="right" indent="1"/>
      <protection locked="0"/>
    </xf>
    <xf numFmtId="169" fontId="0" fillId="0" borderId="0" xfId="0" applyNumberFormat="1" applyAlignment="1">
      <alignment horizontal="right" indent="1"/>
    </xf>
    <xf numFmtId="169" fontId="0" fillId="3" borderId="2" xfId="557" applyNumberFormat="1" applyFont="1" applyFill="1" applyBorder="1" applyAlignment="1" applyProtection="1">
      <alignment horizontal="right" indent="1"/>
    </xf>
    <xf numFmtId="169" fontId="0" fillId="8" borderId="0" xfId="0" applyNumberFormat="1" applyFill="1" applyAlignment="1">
      <alignment horizontal="right" indent="1"/>
    </xf>
    <xf numFmtId="169" fontId="0" fillId="3" borderId="2" xfId="557" applyNumberFormat="1" applyFont="1" applyFill="1" applyBorder="1" applyAlignment="1" applyProtection="1">
      <alignment horizontal="right" indent="1"/>
      <protection locked="0"/>
    </xf>
    <xf numFmtId="169" fontId="38" fillId="3" borderId="9" xfId="0" applyNumberFormat="1" applyFont="1" applyFill="1" applyBorder="1" applyAlignment="1">
      <alignment horizontal="right" indent="1"/>
    </xf>
    <xf numFmtId="167" fontId="3" fillId="0" borderId="8" xfId="0" applyNumberFormat="1" applyFont="1" applyBorder="1"/>
    <xf numFmtId="167" fontId="3" fillId="0" borderId="7" xfId="0" applyNumberFormat="1" applyFont="1" applyBorder="1"/>
    <xf numFmtId="168" fontId="48" fillId="0" borderId="16" xfId="557" applyNumberFormat="1" applyFont="1" applyFill="1" applyBorder="1" applyProtection="1">
      <protection locked="0"/>
    </xf>
    <xf numFmtId="168" fontId="0" fillId="8" borderId="10" xfId="557" applyNumberFormat="1" applyFont="1" applyFill="1" applyBorder="1"/>
    <xf numFmtId="168" fontId="0" fillId="8" borderId="44" xfId="557" applyNumberFormat="1" applyFont="1" applyFill="1" applyBorder="1"/>
    <xf numFmtId="168" fontId="0" fillId="8" borderId="32" xfId="557" applyNumberFormat="1" applyFont="1" applyFill="1" applyBorder="1" applyAlignment="1">
      <alignment horizontal="center"/>
    </xf>
    <xf numFmtId="168" fontId="60" fillId="8" borderId="32" xfId="557" applyNumberFormat="1" applyFont="1" applyFill="1" applyBorder="1"/>
    <xf numFmtId="168" fontId="0" fillId="3" borderId="10" xfId="557" applyNumberFormat="1" applyFont="1" applyFill="1" applyBorder="1" applyProtection="1">
      <protection locked="0"/>
    </xf>
    <xf numFmtId="168" fontId="0" fillId="8" borderId="32" xfId="557" applyNumberFormat="1" applyFont="1" applyFill="1" applyBorder="1"/>
    <xf numFmtId="168" fontId="0" fillId="8" borderId="6" xfId="557" applyNumberFormat="1" applyFont="1" applyFill="1" applyBorder="1"/>
    <xf numFmtId="168" fontId="0" fillId="8" borderId="0" xfId="557" applyNumberFormat="1" applyFont="1" applyFill="1" applyBorder="1"/>
    <xf numFmtId="168" fontId="48" fillId="3" borderId="4" xfId="557" applyNumberFormat="1" applyFont="1" applyFill="1" applyBorder="1" applyProtection="1">
      <protection locked="0"/>
    </xf>
    <xf numFmtId="168" fontId="0" fillId="8" borderId="0" xfId="557" applyNumberFormat="1" applyFont="1" applyFill="1"/>
    <xf numFmtId="168" fontId="48" fillId="0" borderId="3" xfId="557" applyNumberFormat="1" applyFont="1" applyFill="1" applyBorder="1"/>
    <xf numFmtId="168" fontId="48" fillId="0" borderId="53" xfId="557" applyNumberFormat="1" applyFont="1" applyFill="1" applyBorder="1" applyProtection="1">
      <protection locked="0"/>
    </xf>
    <xf numFmtId="168" fontId="0" fillId="8" borderId="54" xfId="557" applyNumberFormat="1" applyFont="1" applyFill="1" applyBorder="1"/>
    <xf numFmtId="168" fontId="0" fillId="0" borderId="54" xfId="557" applyNumberFormat="1" applyFont="1" applyFill="1" applyBorder="1"/>
    <xf numFmtId="168" fontId="0" fillId="0" borderId="55" xfId="557" applyNumberFormat="1" applyFont="1" applyFill="1" applyBorder="1"/>
    <xf numFmtId="168" fontId="0" fillId="0" borderId="56" xfId="557" applyNumberFormat="1" applyFont="1" applyFill="1" applyBorder="1" applyAlignment="1">
      <alignment horizontal="center"/>
    </xf>
    <xf numFmtId="168" fontId="60" fillId="0" borderId="56" xfId="557" applyNumberFormat="1" applyFont="1" applyFill="1" applyBorder="1"/>
    <xf numFmtId="168" fontId="0" fillId="0" borderId="54" xfId="557" applyNumberFormat="1" applyFont="1" applyFill="1" applyBorder="1" applyProtection="1">
      <protection locked="0"/>
    </xf>
    <xf numFmtId="168" fontId="48" fillId="0" borderId="54" xfId="557" applyNumberFormat="1" applyFont="1" applyFill="1" applyBorder="1" applyProtection="1">
      <protection locked="0"/>
    </xf>
    <xf numFmtId="168" fontId="0" fillId="0" borderId="56" xfId="557" applyNumberFormat="1" applyFont="1" applyFill="1" applyBorder="1"/>
    <xf numFmtId="168" fontId="0" fillId="0" borderId="57" xfId="557" applyNumberFormat="1" applyFont="1" applyFill="1" applyBorder="1"/>
    <xf numFmtId="168" fontId="48" fillId="0" borderId="56" xfId="557" applyNumberFormat="1" applyFont="1" applyFill="1" applyBorder="1"/>
    <xf numFmtId="168" fontId="0" fillId="0" borderId="58" xfId="557" applyNumberFormat="1" applyFont="1" applyFill="1" applyBorder="1"/>
    <xf numFmtId="168" fontId="48" fillId="3" borderId="59" xfId="557" applyNumberFormat="1" applyFont="1" applyFill="1" applyBorder="1" applyProtection="1">
      <protection locked="0"/>
    </xf>
    <xf numFmtId="168" fontId="0" fillId="8" borderId="4" xfId="557" applyNumberFormat="1" applyFont="1" applyFill="1" applyBorder="1"/>
    <xf numFmtId="168" fontId="0" fillId="8" borderId="60" xfId="557" applyNumberFormat="1" applyFont="1" applyFill="1" applyBorder="1"/>
    <xf numFmtId="168" fontId="0" fillId="8" borderId="3" xfId="557" applyNumberFormat="1" applyFont="1" applyFill="1" applyBorder="1" applyAlignment="1">
      <alignment horizontal="center"/>
    </xf>
    <xf numFmtId="168" fontId="60" fillId="8" borderId="3" xfId="557" applyNumberFormat="1" applyFont="1" applyFill="1" applyBorder="1"/>
    <xf numFmtId="168" fontId="0" fillId="8" borderId="3" xfId="557" applyNumberFormat="1" applyFont="1" applyFill="1" applyBorder="1"/>
    <xf numFmtId="168" fontId="0" fillId="8" borderId="2" xfId="557" applyNumberFormat="1" applyFont="1" applyFill="1" applyBorder="1"/>
    <xf numFmtId="168" fontId="48" fillId="0" borderId="59" xfId="557" applyNumberFormat="1" applyFont="1" applyFill="1" applyBorder="1" applyProtection="1">
      <protection locked="0"/>
    </xf>
    <xf numFmtId="168" fontId="49" fillId="3" borderId="60" xfId="557" applyNumberFormat="1" applyFont="1" applyFill="1" applyBorder="1" applyProtection="1">
      <protection locked="0"/>
    </xf>
    <xf numFmtId="168" fontId="48" fillId="3" borderId="3" xfId="557" applyNumberFormat="1" applyFont="1" applyFill="1" applyBorder="1" applyAlignment="1" applyProtection="1">
      <alignment horizontal="center"/>
      <protection locked="0"/>
    </xf>
    <xf numFmtId="168" fontId="48" fillId="0" borderId="4" xfId="557" applyNumberFormat="1" applyFont="1" applyFill="1" applyBorder="1"/>
    <xf numFmtId="168" fontId="48" fillId="0" borderId="4" xfId="557" applyNumberFormat="1" applyFont="1" applyFill="1" applyBorder="1" applyProtection="1">
      <protection locked="0"/>
    </xf>
    <xf numFmtId="168" fontId="48" fillId="0" borderId="5" xfId="557" applyNumberFormat="1" applyFont="1" applyFill="1" applyBorder="1"/>
    <xf numFmtId="168" fontId="49" fillId="0" borderId="4" xfId="557" applyNumberFormat="1" applyFont="1" applyFill="1" applyBorder="1"/>
    <xf numFmtId="168" fontId="49" fillId="0" borderId="4" xfId="557" applyNumberFormat="1" applyFont="1" applyFill="1" applyBorder="1" applyProtection="1">
      <protection locked="0"/>
    </xf>
    <xf numFmtId="168" fontId="49" fillId="0" borderId="3" xfId="557" applyNumberFormat="1" applyFont="1" applyFill="1" applyBorder="1" applyProtection="1">
      <protection locked="0"/>
    </xf>
    <xf numFmtId="168" fontId="48" fillId="0" borderId="5" xfId="557" applyNumberFormat="1" applyFont="1" applyFill="1" applyBorder="1" applyProtection="1">
      <protection locked="0"/>
    </xf>
    <xf numFmtId="168" fontId="48" fillId="3" borderId="2" xfId="557" applyNumberFormat="1" applyFont="1" applyFill="1" applyBorder="1"/>
    <xf numFmtId="168" fontId="0" fillId="3" borderId="51" xfId="557" applyNumberFormat="1" applyFont="1" applyFill="1" applyBorder="1" applyProtection="1">
      <protection locked="0"/>
    </xf>
    <xf numFmtId="0" fontId="47" fillId="3" borderId="0" xfId="0" applyFont="1" applyFill="1" applyAlignment="1">
      <alignment horizontal="center"/>
    </xf>
    <xf numFmtId="0" fontId="6" fillId="26" borderId="2"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4" fontId="3" fillId="0" borderId="2" xfId="0" applyNumberFormat="1" applyFont="1" applyBorder="1" applyAlignment="1" applyProtection="1">
      <alignment horizontal="right" indent="1"/>
      <protection locked="0"/>
    </xf>
    <xf numFmtId="0" fontId="6" fillId="27" borderId="0" xfId="0" applyFont="1" applyFill="1"/>
    <xf numFmtId="0" fontId="6" fillId="27" borderId="29" xfId="0" applyFont="1" applyFill="1" applyBorder="1"/>
    <xf numFmtId="0" fontId="6" fillId="27" borderId="0" xfId="0" applyFont="1" applyFill="1" applyAlignment="1">
      <alignment horizontal="center" vertical="center"/>
    </xf>
    <xf numFmtId="0" fontId="6" fillId="27" borderId="31" xfId="0" applyFont="1" applyFill="1" applyBorder="1" applyAlignment="1">
      <alignment horizontal="center" vertical="center" wrapText="1"/>
    </xf>
    <xf numFmtId="0" fontId="6" fillId="27" borderId="29" xfId="0" applyFont="1" applyFill="1" applyBorder="1" applyAlignment="1">
      <alignment horizontal="center" vertical="center" wrapText="1"/>
    </xf>
    <xf numFmtId="0" fontId="6" fillId="27" borderId="7"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7" borderId="6" xfId="0" applyFont="1" applyFill="1" applyBorder="1" applyAlignment="1">
      <alignment horizontal="center" vertical="center" wrapText="1"/>
    </xf>
    <xf numFmtId="0" fontId="57" fillId="27" borderId="6" xfId="0" applyFont="1" applyFill="1" applyBorder="1" applyAlignment="1">
      <alignment horizontal="center" vertical="center" wrapText="1"/>
    </xf>
    <xf numFmtId="0" fontId="6" fillId="27" borderId="8" xfId="0" applyFont="1" applyFill="1" applyBorder="1" applyAlignment="1">
      <alignment horizontal="center" vertical="center" wrapText="1"/>
    </xf>
    <xf numFmtId="0" fontId="6" fillId="27" borderId="21" xfId="0" applyFont="1" applyFill="1" applyBorder="1" applyAlignment="1">
      <alignment horizontal="center" vertical="center" wrapText="1"/>
    </xf>
    <xf numFmtId="0" fontId="11" fillId="0" borderId="39" xfId="0" applyFont="1" applyBorder="1" applyProtection="1">
      <protection locked="0"/>
    </xf>
    <xf numFmtId="3" fontId="43" fillId="0" borderId="28" xfId="0" applyNumberFormat="1" applyFont="1" applyBorder="1" applyAlignment="1" applyProtection="1">
      <alignment horizontal="right" indent="1"/>
      <protection locked="0"/>
    </xf>
    <xf numFmtId="167" fontId="43" fillId="4" borderId="4" xfId="0" applyNumberFormat="1" applyFont="1" applyFill="1" applyBorder="1" applyAlignment="1" applyProtection="1">
      <alignment horizontal="right" indent="1"/>
      <protection locked="0"/>
    </xf>
    <xf numFmtId="0" fontId="43" fillId="0" borderId="0" xfId="0" applyFont="1" applyProtection="1">
      <protection locked="0"/>
    </xf>
    <xf numFmtId="0" fontId="0" fillId="28" borderId="0" xfId="0" applyFill="1"/>
    <xf numFmtId="0" fontId="47" fillId="8" borderId="43" xfId="0" applyFont="1" applyFill="1" applyBorder="1" applyAlignment="1">
      <alignment horizontal="center"/>
    </xf>
    <xf numFmtId="0" fontId="47" fillId="8" borderId="32" xfId="0" applyFont="1" applyFill="1" applyBorder="1" applyAlignment="1">
      <alignment horizontal="center"/>
    </xf>
    <xf numFmtId="168" fontId="0" fillId="0" borderId="4" xfId="557" applyNumberFormat="1" applyFont="1" applyFill="1" applyBorder="1"/>
    <xf numFmtId="168" fontId="0" fillId="8" borderId="50" xfId="557" applyNumberFormat="1" applyFont="1" applyFill="1" applyBorder="1"/>
    <xf numFmtId="166" fontId="11" fillId="29" borderId="7" xfId="545" applyNumberFormat="1" applyFont="1" applyFill="1" applyBorder="1" applyAlignment="1" applyProtection="1">
      <alignment horizontal="right" vertical="center" indent="1"/>
    </xf>
    <xf numFmtId="167" fontId="11" fillId="29" borderId="7" xfId="0" applyNumberFormat="1" applyFont="1" applyFill="1" applyBorder="1" applyAlignment="1">
      <alignment horizontal="right" vertical="center" indent="1"/>
    </xf>
    <xf numFmtId="166" fontId="11" fillId="0" borderId="7" xfId="545" applyNumberFormat="1" applyFont="1" applyFill="1" applyBorder="1" applyAlignment="1" applyProtection="1">
      <alignment horizontal="right" vertical="center" indent="1"/>
    </xf>
    <xf numFmtId="0" fontId="52" fillId="0" borderId="0" xfId="0" applyFont="1" applyProtection="1"/>
    <xf numFmtId="167" fontId="52" fillId="0" borderId="0" xfId="0" applyNumberFormat="1" applyFont="1" applyProtection="1"/>
    <xf numFmtId="0" fontId="53" fillId="0" borderId="0" xfId="0" applyFont="1" applyProtection="1"/>
    <xf numFmtId="0" fontId="54" fillId="0" borderId="0" xfId="0" applyFont="1" applyProtection="1"/>
    <xf numFmtId="0" fontId="4" fillId="10" borderId="0" xfId="0" applyFont="1" applyFill="1" applyProtection="1"/>
    <xf numFmtId="0" fontId="0" fillId="0" borderId="0" xfId="0" applyProtection="1"/>
    <xf numFmtId="0" fontId="2" fillId="10" borderId="30" xfId="0" applyFont="1" applyFill="1" applyBorder="1" applyProtection="1"/>
    <xf numFmtId="0" fontId="2" fillId="3" borderId="0" xfId="0" applyFont="1" applyFill="1" applyProtection="1"/>
    <xf numFmtId="0" fontId="6" fillId="3" borderId="0" xfId="0" applyFont="1" applyFill="1" applyProtection="1"/>
    <xf numFmtId="0" fontId="6" fillId="3" borderId="9" xfId="0" applyFont="1" applyFill="1" applyBorder="1" applyProtection="1"/>
    <xf numFmtId="0" fontId="2" fillId="3" borderId="7" xfId="0" applyFont="1" applyFill="1" applyBorder="1" applyProtection="1"/>
    <xf numFmtId="3" fontId="2" fillId="0" borderId="26" xfId="0" applyNumberFormat="1" applyFont="1" applyBorder="1" applyProtection="1"/>
    <xf numFmtId="164" fontId="2" fillId="0" borderId="2" xfId="0" applyNumberFormat="1" applyFont="1" applyBorder="1" applyProtection="1"/>
    <xf numFmtId="164" fontId="2" fillId="4" borderId="2" xfId="0" applyNumberFormat="1" applyFont="1" applyFill="1" applyBorder="1" applyProtection="1"/>
    <xf numFmtId="164" fontId="2" fillId="5" borderId="2" xfId="0" applyNumberFormat="1" applyFont="1" applyFill="1" applyBorder="1" applyProtection="1"/>
    <xf numFmtId="0" fontId="6" fillId="3" borderId="7" xfId="0" applyFont="1" applyFill="1" applyBorder="1" applyProtection="1"/>
    <xf numFmtId="3" fontId="2" fillId="4" borderId="26" xfId="0" applyNumberFormat="1" applyFont="1" applyFill="1" applyBorder="1" applyProtection="1"/>
    <xf numFmtId="167" fontId="2" fillId="4" borderId="2" xfId="0" applyNumberFormat="1" applyFont="1" applyFill="1" applyBorder="1" applyProtection="1"/>
    <xf numFmtId="0" fontId="2" fillId="0" borderId="0" xfId="0" applyFont="1" applyAlignment="1" applyProtection="1">
      <alignment horizontal="center" vertical="center"/>
    </xf>
    <xf numFmtId="0" fontId="6" fillId="0" borderId="0" xfId="0" applyFont="1" applyProtection="1"/>
    <xf numFmtId="3" fontId="2" fillId="0" borderId="28" xfId="0" applyNumberFormat="1" applyFont="1" applyBorder="1" applyProtection="1"/>
    <xf numFmtId="164" fontId="2" fillId="0" borderId="0" xfId="0" applyNumberFormat="1" applyFont="1" applyProtection="1"/>
    <xf numFmtId="164" fontId="58" fillId="0" borderId="0" xfId="0" applyNumberFormat="1" applyFont="1" applyProtection="1"/>
    <xf numFmtId="3" fontId="58" fillId="0" borderId="28" xfId="0" applyNumberFormat="1" applyFont="1" applyBorder="1" applyProtection="1"/>
    <xf numFmtId="0" fontId="2" fillId="3" borderId="8" xfId="0" applyFont="1" applyFill="1" applyBorder="1" applyProtection="1"/>
    <xf numFmtId="0" fontId="6" fillId="3" borderId="8" xfId="0" applyFont="1" applyFill="1" applyBorder="1" applyProtection="1"/>
    <xf numFmtId="3" fontId="2" fillId="4" borderId="2" xfId="0" applyNumberFormat="1" applyFont="1" applyFill="1" applyBorder="1" applyProtection="1"/>
    <xf numFmtId="0" fontId="3" fillId="0" borderId="0" xfId="0" applyFont="1" applyProtection="1"/>
    <xf numFmtId="167" fontId="2" fillId="0" borderId="0" xfId="0" applyNumberFormat="1" applyFont="1" applyProtection="1"/>
    <xf numFmtId="3" fontId="2" fillId="0" borderId="0" xfId="0" applyNumberFormat="1" applyFont="1" applyProtection="1"/>
    <xf numFmtId="167" fontId="2" fillId="0" borderId="29" xfId="0" applyNumberFormat="1" applyFont="1" applyBorder="1" applyProtection="1"/>
    <xf numFmtId="0" fontId="39" fillId="0" borderId="0" xfId="0" applyFont="1" applyAlignment="1" applyProtection="1">
      <alignment horizontal="left" indent="2"/>
    </xf>
    <xf numFmtId="167" fontId="2" fillId="0" borderId="2" xfId="0" applyNumberFormat="1" applyFont="1" applyBorder="1" applyProtection="1"/>
    <xf numFmtId="167" fontId="2" fillId="0" borderId="27" xfId="0" applyNumberFormat="1" applyFont="1" applyBorder="1" applyProtection="1"/>
    <xf numFmtId="167" fontId="2" fillId="4" borderId="27" xfId="0" applyNumberFormat="1" applyFont="1" applyFill="1" applyBorder="1" applyProtection="1"/>
    <xf numFmtId="0" fontId="0" fillId="9" borderId="0" xfId="0" applyFill="1" applyProtection="1"/>
    <xf numFmtId="3" fontId="0" fillId="9" borderId="28" xfId="0" applyNumberFormat="1" applyFill="1" applyBorder="1" applyProtection="1"/>
    <xf numFmtId="167" fontId="0" fillId="9" borderId="0" xfId="0" applyNumberFormat="1" applyFill="1" applyProtection="1"/>
    <xf numFmtId="3" fontId="0" fillId="9" borderId="0" xfId="0" applyNumberFormat="1" applyFill="1" applyProtection="1"/>
    <xf numFmtId="167" fontId="0" fillId="9" borderId="29" xfId="0" applyNumberFormat="1" applyFill="1" applyBorder="1" applyProtection="1"/>
    <xf numFmtId="3" fontId="0" fillId="0" borderId="28" xfId="0" applyNumberFormat="1" applyBorder="1" applyProtection="1"/>
    <xf numFmtId="167" fontId="0" fillId="0" borderId="0" xfId="0" applyNumberFormat="1" applyProtection="1"/>
    <xf numFmtId="3" fontId="0" fillId="0" borderId="0" xfId="0" applyNumberFormat="1" applyProtection="1"/>
    <xf numFmtId="167" fontId="0" fillId="0" borderId="29" xfId="0" applyNumberFormat="1" applyBorder="1" applyProtection="1"/>
    <xf numFmtId="167" fontId="2" fillId="5" borderId="2" xfId="0" applyNumberFormat="1" applyFont="1" applyFill="1" applyBorder="1" applyProtection="1"/>
    <xf numFmtId="3" fontId="2" fillId="0" borderId="2" xfId="0" applyNumberFormat="1" applyFont="1" applyBorder="1" applyProtection="1"/>
    <xf numFmtId="167" fontId="2" fillId="5" borderId="27" xfId="0" applyNumberFormat="1" applyFont="1" applyFill="1" applyBorder="1" applyProtection="1"/>
    <xf numFmtId="0" fontId="0" fillId="0" borderId="7" xfId="0" applyBorder="1" applyProtection="1"/>
    <xf numFmtId="3" fontId="0" fillId="0" borderId="34" xfId="0" applyNumberFormat="1" applyBorder="1" applyProtection="1"/>
    <xf numFmtId="167" fontId="0" fillId="0" borderId="7" xfId="0" applyNumberFormat="1" applyBorder="1" applyProtection="1"/>
    <xf numFmtId="3" fontId="0" fillId="0" borderId="7" xfId="0" applyNumberFormat="1" applyBorder="1" applyProtection="1"/>
    <xf numFmtId="167" fontId="0" fillId="0" borderId="33" xfId="0" applyNumberFormat="1" applyBorder="1" applyProtection="1"/>
    <xf numFmtId="164" fontId="0" fillId="0" borderId="7" xfId="0" applyNumberFormat="1" applyBorder="1" applyProtection="1"/>
    <xf numFmtId="0" fontId="2" fillId="3" borderId="0" xfId="0" applyFont="1" applyFill="1" applyAlignment="1" applyProtection="1">
      <alignment horizontal="center" vertical="center"/>
    </xf>
    <xf numFmtId="0" fontId="4" fillId="0" borderId="0" xfId="0" applyFont="1" applyProtection="1"/>
    <xf numFmtId="167" fontId="4" fillId="0" borderId="0" xfId="0" applyNumberFormat="1" applyFont="1" applyProtection="1"/>
    <xf numFmtId="0" fontId="2" fillId="0" borderId="0" xfId="0" applyFont="1" applyProtection="1"/>
    <xf numFmtId="0" fontId="2" fillId="0" borderId="8"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6" xfId="0" applyFont="1" applyBorder="1" applyAlignment="1" applyProtection="1">
      <alignment horizontal="left" vertical="top"/>
    </xf>
    <xf numFmtId="0" fontId="6" fillId="0" borderId="5"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2" fontId="6" fillId="0" borderId="5" xfId="0" applyNumberFormat="1" applyFont="1" applyBorder="1" applyAlignment="1" applyProtection="1">
      <alignment horizontal="center" vertical="center" wrapText="1"/>
    </xf>
    <xf numFmtId="2" fontId="6" fillId="0" borderId="4" xfId="0" applyNumberFormat="1" applyFont="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167" fontId="6" fillId="0" borderId="21" xfId="0" applyNumberFormat="1" applyFont="1" applyBorder="1" applyAlignment="1" applyProtection="1">
      <alignment horizontal="center" vertical="center" wrapText="1"/>
    </xf>
    <xf numFmtId="167" fontId="6" fillId="0" borderId="23" xfId="0" applyNumberFormat="1" applyFont="1" applyBorder="1" applyAlignment="1" applyProtection="1">
      <alignment horizontal="center" vertical="center" wrapText="1"/>
    </xf>
    <xf numFmtId="167" fontId="6" fillId="0" borderId="25" xfId="0" applyNumberFormat="1"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10" fillId="0" borderId="0" xfId="0" applyFont="1" applyAlignment="1" applyProtection="1">
      <alignment horizontal="left" wrapText="1"/>
    </xf>
    <xf numFmtId="0" fontId="9" fillId="13" borderId="17" xfId="0" applyFont="1" applyFill="1" applyBorder="1" applyAlignment="1" applyProtection="1">
      <alignment horizontal="center" vertical="center"/>
    </xf>
    <xf numFmtId="0" fontId="9" fillId="13" borderId="18" xfId="0" applyFont="1" applyFill="1" applyBorder="1" applyAlignment="1" applyProtection="1">
      <alignment horizontal="center" vertical="center"/>
    </xf>
    <xf numFmtId="0" fontId="9" fillId="13" borderId="19" xfId="0" applyFont="1" applyFill="1" applyBorder="1" applyAlignment="1" applyProtection="1">
      <alignment horizontal="center" vertical="center"/>
    </xf>
    <xf numFmtId="0" fontId="9" fillId="12" borderId="17" xfId="0" applyFont="1" applyFill="1" applyBorder="1" applyAlignment="1" applyProtection="1">
      <alignment horizontal="center" vertical="center"/>
    </xf>
    <xf numFmtId="0" fontId="9" fillId="12" borderId="18" xfId="0" applyFont="1" applyFill="1" applyBorder="1" applyAlignment="1" applyProtection="1">
      <alignment horizontal="center" vertical="center"/>
    </xf>
    <xf numFmtId="0" fontId="9" fillId="12" borderId="19" xfId="0" applyFont="1" applyFill="1" applyBorder="1" applyAlignment="1" applyProtection="1">
      <alignment horizontal="center" vertical="center"/>
    </xf>
    <xf numFmtId="0" fontId="9" fillId="11" borderId="17" xfId="0" applyFont="1" applyFill="1" applyBorder="1" applyAlignment="1" applyProtection="1">
      <alignment horizontal="center" vertical="center"/>
    </xf>
    <xf numFmtId="0" fontId="9" fillId="11" borderId="18" xfId="0" applyFont="1" applyFill="1" applyBorder="1" applyAlignment="1" applyProtection="1">
      <alignment horizontal="center" vertical="center"/>
    </xf>
    <xf numFmtId="0" fontId="9" fillId="11" borderId="19" xfId="0" applyFont="1" applyFill="1" applyBorder="1" applyAlignment="1" applyProtection="1">
      <alignment horizontal="center" vertical="center"/>
    </xf>
    <xf numFmtId="0" fontId="9" fillId="16" borderId="17" xfId="0" applyFont="1" applyFill="1" applyBorder="1" applyAlignment="1" applyProtection="1">
      <alignment horizontal="center" vertical="center"/>
    </xf>
    <xf numFmtId="0" fontId="9" fillId="16" borderId="18" xfId="0" applyFont="1" applyFill="1" applyBorder="1" applyAlignment="1" applyProtection="1">
      <alignment horizontal="center" vertical="center"/>
    </xf>
    <xf numFmtId="0" fontId="9" fillId="16" borderId="19" xfId="0" applyFont="1" applyFill="1" applyBorder="1" applyAlignment="1" applyProtection="1">
      <alignment horizontal="center" vertical="center"/>
    </xf>
    <xf numFmtId="0" fontId="9" fillId="14" borderId="17" xfId="0" applyFont="1" applyFill="1" applyBorder="1" applyAlignment="1" applyProtection="1">
      <alignment horizontal="center" vertical="center"/>
    </xf>
    <xf numFmtId="0" fontId="9" fillId="14" borderId="18" xfId="0" applyFont="1" applyFill="1" applyBorder="1" applyAlignment="1" applyProtection="1">
      <alignment horizontal="center" vertical="center"/>
    </xf>
    <xf numFmtId="0" fontId="9" fillId="14" borderId="19" xfId="0" applyFont="1" applyFill="1" applyBorder="1" applyAlignment="1" applyProtection="1">
      <alignment horizontal="center" vertical="center"/>
    </xf>
    <xf numFmtId="0" fontId="9" fillId="15" borderId="17" xfId="0" applyFont="1" applyFill="1" applyBorder="1" applyAlignment="1" applyProtection="1">
      <alignment horizontal="center" vertical="center"/>
    </xf>
    <xf numFmtId="0" fontId="9" fillId="15" borderId="18" xfId="0" applyFont="1" applyFill="1" applyBorder="1" applyAlignment="1" applyProtection="1">
      <alignment horizontal="center" vertical="center"/>
    </xf>
    <xf numFmtId="0" fontId="9" fillId="15" borderId="19" xfId="0" applyFont="1" applyFill="1" applyBorder="1" applyAlignment="1" applyProtection="1">
      <alignment horizontal="center" vertical="center"/>
    </xf>
    <xf numFmtId="0" fontId="2" fillId="0" borderId="8"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5" fillId="3" borderId="8" xfId="0" applyFont="1" applyFill="1" applyBorder="1" applyAlignment="1">
      <alignment horizontal="center" vertical="top"/>
    </xf>
    <xf numFmtId="0" fontId="5" fillId="3" borderId="6" xfId="0" applyFont="1" applyFill="1" applyBorder="1" applyAlignment="1">
      <alignment horizontal="center" vertical="top"/>
    </xf>
    <xf numFmtId="0" fontId="51" fillId="3" borderId="8" xfId="0" applyFont="1" applyFill="1" applyBorder="1" applyAlignment="1">
      <alignment horizontal="center" vertical="top"/>
    </xf>
    <xf numFmtId="0" fontId="51" fillId="3" borderId="6" xfId="0" applyFont="1" applyFill="1" applyBorder="1" applyAlignment="1">
      <alignment horizontal="center" vertical="top"/>
    </xf>
    <xf numFmtId="0" fontId="5" fillId="3" borderId="39" xfId="0" applyFont="1" applyFill="1" applyBorder="1" applyAlignment="1">
      <alignment horizontal="center" vertical="top"/>
    </xf>
    <xf numFmtId="0" fontId="5" fillId="3" borderId="0" xfId="0" applyFont="1" applyFill="1" applyAlignment="1">
      <alignment horizontal="center" vertical="top"/>
    </xf>
    <xf numFmtId="0" fontId="0" fillId="3" borderId="8" xfId="0" applyFill="1" applyBorder="1" applyAlignment="1">
      <alignment horizontal="left" vertical="top"/>
    </xf>
    <xf numFmtId="0" fontId="0" fillId="3" borderId="6" xfId="0" applyFill="1" applyBorder="1" applyAlignment="1">
      <alignment horizontal="left" vertical="top"/>
    </xf>
    <xf numFmtId="0" fontId="5" fillId="3" borderId="8" xfId="0" applyFont="1" applyFill="1" applyBorder="1" applyAlignment="1" applyProtection="1">
      <alignment horizontal="center" vertical="top"/>
      <protection locked="0"/>
    </xf>
    <xf numFmtId="0" fontId="5" fillId="3" borderId="6" xfId="0" applyFont="1" applyFill="1" applyBorder="1" applyAlignment="1" applyProtection="1">
      <alignment horizontal="center" vertical="top"/>
      <protection locked="0"/>
    </xf>
    <xf numFmtId="0" fontId="47" fillId="3" borderId="8" xfId="0" applyFont="1" applyFill="1" applyBorder="1" applyAlignment="1">
      <alignment horizontal="center"/>
    </xf>
    <xf numFmtId="0" fontId="47" fillId="3" borderId="6" xfId="0" applyFont="1" applyFill="1" applyBorder="1" applyAlignment="1">
      <alignment horizontal="center"/>
    </xf>
    <xf numFmtId="0" fontId="47" fillId="3" borderId="39" xfId="0" applyFont="1" applyFill="1" applyBorder="1" applyAlignment="1">
      <alignment horizontal="center"/>
    </xf>
    <xf numFmtId="0" fontId="47" fillId="3" borderId="0" xfId="0" applyFont="1" applyFill="1" applyAlignment="1">
      <alignment horizontal="center"/>
    </xf>
    <xf numFmtId="0" fontId="6" fillId="12" borderId="11" xfId="0" applyFont="1" applyFill="1" applyBorder="1" applyAlignment="1">
      <alignment horizontal="center"/>
    </xf>
    <xf numFmtId="0" fontId="6" fillId="12" borderId="13" xfId="0" applyFont="1" applyFill="1" applyBorder="1" applyAlignment="1">
      <alignment horizontal="center"/>
    </xf>
    <xf numFmtId="0" fontId="6" fillId="13" borderId="11" xfId="0" applyFont="1" applyFill="1" applyBorder="1" applyAlignment="1">
      <alignment horizontal="center"/>
    </xf>
    <xf numFmtId="0" fontId="6" fillId="13" borderId="13" xfId="0" applyFont="1" applyFill="1" applyBorder="1" applyAlignment="1">
      <alignment horizontal="center"/>
    </xf>
    <xf numFmtId="0" fontId="6" fillId="14" borderId="11" xfId="0" applyFont="1" applyFill="1" applyBorder="1" applyAlignment="1">
      <alignment horizontal="center"/>
    </xf>
    <xf numFmtId="0" fontId="6" fillId="14" borderId="13" xfId="0" applyFont="1" applyFill="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15" borderId="11" xfId="0" applyFont="1" applyFill="1" applyBorder="1" applyAlignment="1">
      <alignment horizontal="center"/>
    </xf>
    <xf numFmtId="0" fontId="6" fillId="15" borderId="13" xfId="0" applyFont="1" applyFill="1" applyBorder="1" applyAlignment="1">
      <alignment horizontal="center"/>
    </xf>
    <xf numFmtId="0" fontId="6" fillId="16" borderId="11" xfId="0" applyFont="1" applyFill="1" applyBorder="1" applyAlignment="1">
      <alignment horizontal="center"/>
    </xf>
    <xf numFmtId="0" fontId="6" fillId="16" borderId="13" xfId="0" applyFont="1" applyFill="1" applyBorder="1" applyAlignment="1">
      <alignment horizontal="center"/>
    </xf>
    <xf numFmtId="0" fontId="6" fillId="11" borderId="11" xfId="0" applyFont="1" applyFill="1" applyBorder="1" applyAlignment="1">
      <alignment horizontal="center"/>
    </xf>
    <xf numFmtId="0" fontId="6" fillId="11" borderId="13" xfId="0" applyFont="1" applyFill="1" applyBorder="1" applyAlignment="1">
      <alignment horizontal="center"/>
    </xf>
    <xf numFmtId="0" fontId="41" fillId="26" borderId="52" xfId="0" applyFont="1" applyFill="1" applyBorder="1" applyAlignment="1">
      <alignment horizontal="center"/>
    </xf>
    <xf numFmtId="0" fontId="41" fillId="26" borderId="42" xfId="0" applyFont="1" applyFill="1" applyBorder="1" applyAlignment="1">
      <alignment horizontal="center"/>
    </xf>
    <xf numFmtId="0" fontId="41" fillId="26" borderId="48" xfId="0" applyFont="1" applyFill="1" applyBorder="1" applyAlignment="1">
      <alignment horizontal="center"/>
    </xf>
    <xf numFmtId="0" fontId="6" fillId="26" borderId="2" xfId="0" applyFont="1" applyFill="1" applyBorder="1" applyAlignment="1">
      <alignment horizontal="center" vertical="center" wrapText="1"/>
    </xf>
    <xf numFmtId="0" fontId="8" fillId="8" borderId="31" xfId="0" applyFont="1" applyFill="1" applyBorder="1" applyAlignment="1">
      <alignment horizontal="center" wrapText="1"/>
    </xf>
    <xf numFmtId="0" fontId="8" fillId="8" borderId="9" xfId="0" applyFont="1" applyFill="1" applyBorder="1" applyAlignment="1">
      <alignment horizontal="center" wrapText="1"/>
    </xf>
    <xf numFmtId="0" fontId="8" fillId="8" borderId="47" xfId="0" applyFont="1" applyFill="1" applyBorder="1" applyAlignment="1">
      <alignment horizontal="center" wrapText="1"/>
    </xf>
    <xf numFmtId="0" fontId="43" fillId="8" borderId="41" xfId="0" applyFont="1" applyFill="1" applyBorder="1" applyAlignment="1" applyProtection="1">
      <alignment horizontal="left" vertical="top" wrapText="1"/>
      <protection locked="0"/>
    </xf>
    <xf numFmtId="0" fontId="43" fillId="8" borderId="42" xfId="0" applyFont="1" applyFill="1" applyBorder="1" applyAlignment="1" applyProtection="1">
      <alignment horizontal="left" vertical="top" wrapText="1"/>
      <protection locked="0"/>
    </xf>
    <xf numFmtId="0" fontId="43" fillId="8" borderId="48" xfId="0" applyFont="1" applyFill="1" applyBorder="1" applyAlignment="1" applyProtection="1">
      <alignment horizontal="left" vertical="top" wrapText="1"/>
      <protection locked="0"/>
    </xf>
    <xf numFmtId="0" fontId="43" fillId="8" borderId="39" xfId="0" applyFont="1" applyFill="1" applyBorder="1" applyAlignment="1" applyProtection="1">
      <alignment horizontal="left" vertical="top" wrapText="1"/>
      <protection locked="0"/>
    </xf>
    <xf numFmtId="0" fontId="43" fillId="8" borderId="0" xfId="0" applyFont="1" applyFill="1" applyAlignment="1" applyProtection="1">
      <alignment horizontal="left" vertical="top" wrapText="1"/>
      <protection locked="0"/>
    </xf>
    <xf numFmtId="0" fontId="43" fillId="8" borderId="29" xfId="0" applyFont="1" applyFill="1" applyBorder="1" applyAlignment="1" applyProtection="1">
      <alignment horizontal="left" vertical="top" wrapText="1"/>
      <protection locked="0"/>
    </xf>
    <xf numFmtId="0" fontId="43" fillId="8" borderId="31" xfId="0" applyFont="1" applyFill="1" applyBorder="1" applyAlignment="1" applyProtection="1">
      <alignment horizontal="left" vertical="top" wrapText="1"/>
      <protection locked="0"/>
    </xf>
    <xf numFmtId="0" fontId="43" fillId="8" borderId="9" xfId="0" applyFont="1" applyFill="1" applyBorder="1" applyAlignment="1" applyProtection="1">
      <alignment horizontal="left" vertical="top" wrapText="1"/>
      <protection locked="0"/>
    </xf>
    <xf numFmtId="0" fontId="43" fillId="8" borderId="47" xfId="0" applyFont="1" applyFill="1" applyBorder="1" applyAlignment="1" applyProtection="1">
      <alignment horizontal="left" vertical="top" wrapText="1"/>
      <protection locked="0"/>
    </xf>
    <xf numFmtId="0" fontId="41" fillId="21" borderId="34" xfId="0" applyFont="1" applyFill="1" applyBorder="1" applyAlignment="1">
      <alignment horizontal="center"/>
    </xf>
    <xf numFmtId="0" fontId="41" fillId="21" borderId="7" xfId="0" applyFont="1" applyFill="1" applyBorder="1" applyAlignment="1">
      <alignment horizontal="center"/>
    </xf>
    <xf numFmtId="0" fontId="41" fillId="21" borderId="33" xfId="0" applyFont="1" applyFill="1" applyBorder="1" applyAlignment="1">
      <alignment horizontal="center"/>
    </xf>
    <xf numFmtId="0" fontId="8" fillId="8" borderId="8" xfId="0" applyFont="1" applyFill="1" applyBorder="1" applyAlignment="1">
      <alignment horizontal="center" wrapText="1"/>
    </xf>
    <xf numFmtId="0" fontId="8" fillId="8" borderId="7" xfId="0" applyFont="1" applyFill="1" applyBorder="1" applyAlignment="1">
      <alignment horizontal="center" wrapText="1"/>
    </xf>
    <xf numFmtId="0" fontId="8" fillId="8" borderId="33" xfId="0" applyFont="1" applyFill="1" applyBorder="1" applyAlignment="1">
      <alignment horizontal="center" wrapText="1"/>
    </xf>
    <xf numFmtId="0" fontId="43" fillId="8" borderId="41" xfId="0" applyFont="1" applyFill="1" applyBorder="1" applyAlignment="1">
      <alignment horizontal="left" vertical="top" wrapText="1"/>
    </xf>
    <xf numFmtId="0" fontId="43" fillId="8" borderId="42" xfId="0" applyFont="1" applyFill="1" applyBorder="1" applyAlignment="1">
      <alignment horizontal="left" vertical="top" wrapText="1"/>
    </xf>
    <xf numFmtId="0" fontId="43" fillId="8" borderId="48" xfId="0" applyFont="1" applyFill="1" applyBorder="1" applyAlignment="1">
      <alignment horizontal="left" vertical="top" wrapText="1"/>
    </xf>
    <xf numFmtId="0" fontId="43" fillId="8" borderId="3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29" xfId="0" applyFont="1" applyFill="1" applyBorder="1" applyAlignment="1">
      <alignment horizontal="left" vertical="top" wrapText="1"/>
    </xf>
    <xf numFmtId="0" fontId="43" fillId="8" borderId="31" xfId="0" applyFont="1" applyFill="1" applyBorder="1" applyAlignment="1">
      <alignment horizontal="left" vertical="top" wrapText="1"/>
    </xf>
    <xf numFmtId="0" fontId="43" fillId="8" borderId="9" xfId="0" applyFont="1" applyFill="1" applyBorder="1" applyAlignment="1">
      <alignment horizontal="left" vertical="top" wrapText="1"/>
    </xf>
    <xf numFmtId="0" fontId="43" fillId="8" borderId="47" xfId="0" applyFont="1" applyFill="1" applyBorder="1" applyAlignment="1">
      <alignment horizontal="left" vertical="top" wrapText="1"/>
    </xf>
    <xf numFmtId="0" fontId="41" fillId="27" borderId="52" xfId="0" applyFont="1" applyFill="1" applyBorder="1" applyAlignment="1">
      <alignment horizontal="center"/>
    </xf>
    <xf numFmtId="0" fontId="41" fillId="27" borderId="42" xfId="0" applyFont="1" applyFill="1" applyBorder="1" applyAlignment="1">
      <alignment horizontal="center"/>
    </xf>
    <xf numFmtId="0" fontId="41" fillId="27" borderId="48" xfId="0" applyFont="1" applyFill="1" applyBorder="1" applyAlignment="1">
      <alignment horizontal="center"/>
    </xf>
    <xf numFmtId="0" fontId="6" fillId="27" borderId="2"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41" fillId="22" borderId="34" xfId="0" applyFont="1" applyFill="1" applyBorder="1" applyAlignment="1">
      <alignment horizontal="center"/>
    </xf>
    <xf numFmtId="0" fontId="41" fillId="22" borderId="7" xfId="0" applyFont="1" applyFill="1" applyBorder="1" applyAlignment="1">
      <alignment horizontal="center"/>
    </xf>
    <xf numFmtId="0" fontId="41" fillId="22" borderId="33" xfId="0" applyFont="1" applyFill="1" applyBorder="1" applyAlignment="1">
      <alignment horizontal="center"/>
    </xf>
    <xf numFmtId="0" fontId="6" fillId="25"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55" fillId="20" borderId="34" xfId="0" applyFont="1" applyFill="1" applyBorder="1" applyAlignment="1">
      <alignment horizontal="center"/>
    </xf>
    <xf numFmtId="0" fontId="55" fillId="20" borderId="7" xfId="0" applyFont="1" applyFill="1" applyBorder="1" applyAlignment="1">
      <alignment horizontal="center"/>
    </xf>
    <xf numFmtId="0" fontId="55" fillId="20" borderId="33" xfId="0" applyFont="1" applyFill="1" applyBorder="1" applyAlignment="1">
      <alignment horizontal="center"/>
    </xf>
    <xf numFmtId="0" fontId="6" fillId="23" borderId="2" xfId="0" applyFont="1" applyFill="1" applyBorder="1" applyAlignment="1">
      <alignment horizontal="center" vertical="center" wrapText="1"/>
    </xf>
    <xf numFmtId="0" fontId="41" fillId="25" borderId="52" xfId="0" applyFont="1" applyFill="1" applyBorder="1" applyAlignment="1">
      <alignment horizontal="center"/>
    </xf>
    <xf numFmtId="0" fontId="41" fillId="25" borderId="42" xfId="0" applyFont="1" applyFill="1" applyBorder="1" applyAlignment="1">
      <alignment horizontal="center"/>
    </xf>
    <xf numFmtId="0" fontId="41" fillId="25" borderId="48" xfId="0" applyFont="1" applyFill="1" applyBorder="1" applyAlignment="1">
      <alignment horizontal="center"/>
    </xf>
    <xf numFmtId="0" fontId="41" fillId="23" borderId="34" xfId="0" applyFont="1" applyFill="1" applyBorder="1" applyAlignment="1">
      <alignment horizontal="center"/>
    </xf>
    <xf numFmtId="0" fontId="41" fillId="23" borderId="7" xfId="0" applyFont="1" applyFill="1" applyBorder="1" applyAlignment="1">
      <alignment horizontal="center"/>
    </xf>
    <xf numFmtId="0" fontId="41" fillId="23" borderId="33" xfId="0" applyFont="1" applyFill="1" applyBorder="1" applyAlignment="1">
      <alignment horizontal="center"/>
    </xf>
  </cellXfs>
  <cellStyles count="558">
    <cellStyle name="Comma" xfId="557"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 xr:uid="{00000000-0005-0000-0000-0000B8000000}"/>
    <cellStyle name="Normal 2 6 2" xfId="184" xr:uid="{00000000-0005-0000-0000-0000B9000000}"/>
    <cellStyle name="Normal 2 7" xfId="185" xr:uid="{00000000-0005-0000-0000-0000BA000000}"/>
    <cellStyle name="Normal 2 8" xfId="186" xr:uid="{00000000-0005-0000-0000-0000BB000000}"/>
    <cellStyle name="Normal 2 8 2" xfId="187" xr:uid="{00000000-0005-0000-0000-0000BC000000}"/>
    <cellStyle name="Normal 2 9" xfId="188" xr:uid="{00000000-0005-0000-0000-0000BD000000}"/>
    <cellStyle name="Normal 20" xfId="189" xr:uid="{00000000-0005-0000-0000-0000BE000000}"/>
    <cellStyle name="Normal 200" xfId="190" xr:uid="{00000000-0005-0000-0000-0000BF000000}"/>
    <cellStyle name="Normal 201" xfId="191" xr:uid="{00000000-0005-0000-0000-0000C0000000}"/>
    <cellStyle name="Normal 202" xfId="192" xr:uid="{00000000-0005-0000-0000-0000C1000000}"/>
    <cellStyle name="Normal 203" xfId="193" xr:uid="{00000000-0005-0000-0000-0000C2000000}"/>
    <cellStyle name="Normal 204" xfId="194" xr:uid="{00000000-0005-0000-0000-0000C3000000}"/>
    <cellStyle name="Normal 205" xfId="195" xr:uid="{00000000-0005-0000-0000-0000C4000000}"/>
    <cellStyle name="Normal 206" xfId="196" xr:uid="{00000000-0005-0000-0000-0000C5000000}"/>
    <cellStyle name="Normal 207" xfId="197" xr:uid="{00000000-0005-0000-0000-0000C6000000}"/>
    <cellStyle name="Normal 208" xfId="198" xr:uid="{00000000-0005-0000-0000-0000C7000000}"/>
    <cellStyle name="Normal 209" xfId="199" xr:uid="{00000000-0005-0000-0000-0000C8000000}"/>
    <cellStyle name="Normal 21" xfId="200" xr:uid="{00000000-0005-0000-0000-0000C9000000}"/>
    <cellStyle name="Normal 210" xfId="201" xr:uid="{00000000-0005-0000-0000-0000CA000000}"/>
    <cellStyle name="Normal 211" xfId="202" xr:uid="{00000000-0005-0000-0000-0000CB000000}"/>
    <cellStyle name="Normal 212" xfId="203" xr:uid="{00000000-0005-0000-0000-0000CC000000}"/>
    <cellStyle name="Normal 213" xfId="204" xr:uid="{00000000-0005-0000-0000-0000CD000000}"/>
    <cellStyle name="Normal 214" xfId="205" xr:uid="{00000000-0005-0000-0000-0000CE000000}"/>
    <cellStyle name="Normal 215" xfId="206" xr:uid="{00000000-0005-0000-0000-0000CF000000}"/>
    <cellStyle name="Normal 216" xfId="207" xr:uid="{00000000-0005-0000-0000-0000D0000000}"/>
    <cellStyle name="Normal 217" xfId="208" xr:uid="{00000000-0005-0000-0000-0000D1000000}"/>
    <cellStyle name="Normal 218" xfId="209" xr:uid="{00000000-0005-0000-0000-0000D2000000}"/>
    <cellStyle name="Normal 219" xfId="210" xr:uid="{00000000-0005-0000-0000-0000D3000000}"/>
    <cellStyle name="Normal 22" xfId="211" xr:uid="{00000000-0005-0000-0000-0000D4000000}"/>
    <cellStyle name="Normal 220" xfId="212" xr:uid="{00000000-0005-0000-0000-0000D5000000}"/>
    <cellStyle name="Normal 221" xfId="213" xr:uid="{00000000-0005-0000-0000-0000D6000000}"/>
    <cellStyle name="Normal 222" xfId="214" xr:uid="{00000000-0005-0000-0000-0000D7000000}"/>
    <cellStyle name="Normal 223" xfId="215" xr:uid="{00000000-0005-0000-0000-0000D8000000}"/>
    <cellStyle name="Normal 224" xfId="216" xr:uid="{00000000-0005-0000-0000-0000D9000000}"/>
    <cellStyle name="Normal 225" xfId="217" xr:uid="{00000000-0005-0000-0000-0000DA000000}"/>
    <cellStyle name="Normal 226" xfId="218" xr:uid="{00000000-0005-0000-0000-0000DB000000}"/>
    <cellStyle name="Normal 227" xfId="219" xr:uid="{00000000-0005-0000-0000-0000DC000000}"/>
    <cellStyle name="Normal 228" xfId="220" xr:uid="{00000000-0005-0000-0000-0000DD000000}"/>
    <cellStyle name="Normal 229" xfId="221" xr:uid="{00000000-0005-0000-0000-0000DE000000}"/>
    <cellStyle name="Normal 23" xfId="222" xr:uid="{00000000-0005-0000-0000-0000DF000000}"/>
    <cellStyle name="Normal 230" xfId="223" xr:uid="{00000000-0005-0000-0000-0000E0000000}"/>
    <cellStyle name="Normal 231" xfId="224" xr:uid="{00000000-0005-0000-0000-0000E1000000}"/>
    <cellStyle name="Normal 232" xfId="225" xr:uid="{00000000-0005-0000-0000-0000E2000000}"/>
    <cellStyle name="Normal 233" xfId="226" xr:uid="{00000000-0005-0000-0000-0000E3000000}"/>
    <cellStyle name="Normal 234" xfId="227" xr:uid="{00000000-0005-0000-0000-0000E4000000}"/>
    <cellStyle name="Normal 235" xfId="228" xr:uid="{00000000-0005-0000-0000-0000E5000000}"/>
    <cellStyle name="Normal 236" xfId="229" xr:uid="{00000000-0005-0000-0000-0000E6000000}"/>
    <cellStyle name="Normal 237" xfId="230" xr:uid="{00000000-0005-0000-0000-0000E7000000}"/>
    <cellStyle name="Normal 238" xfId="231" xr:uid="{00000000-0005-0000-0000-0000E8000000}"/>
    <cellStyle name="Normal 239" xfId="232" xr:uid="{00000000-0005-0000-0000-0000E9000000}"/>
    <cellStyle name="Normal 24" xfId="233" xr:uid="{00000000-0005-0000-0000-0000EA000000}"/>
    <cellStyle name="Normal 240" xfId="234" xr:uid="{00000000-0005-0000-0000-0000EB000000}"/>
    <cellStyle name="Normal 241" xfId="235" xr:uid="{00000000-0005-0000-0000-0000EC000000}"/>
    <cellStyle name="Normal 242" xfId="236" xr:uid="{00000000-0005-0000-0000-0000ED000000}"/>
    <cellStyle name="Normal 243" xfId="237" xr:uid="{00000000-0005-0000-0000-0000EE000000}"/>
    <cellStyle name="Normal 244" xfId="238" xr:uid="{00000000-0005-0000-0000-0000EF000000}"/>
    <cellStyle name="Normal 245" xfId="239" xr:uid="{00000000-0005-0000-0000-0000F0000000}"/>
    <cellStyle name="Normal 246" xfId="240" xr:uid="{00000000-0005-0000-0000-0000F1000000}"/>
    <cellStyle name="Normal 247" xfId="241" xr:uid="{00000000-0005-0000-0000-0000F2000000}"/>
    <cellStyle name="Normal 248" xfId="242" xr:uid="{00000000-0005-0000-0000-0000F3000000}"/>
    <cellStyle name="Normal 249" xfId="243" xr:uid="{00000000-0005-0000-0000-0000F4000000}"/>
    <cellStyle name="Normal 25" xfId="244" xr:uid="{00000000-0005-0000-0000-0000F5000000}"/>
    <cellStyle name="Normal 250" xfId="245" xr:uid="{00000000-0005-0000-0000-0000F6000000}"/>
    <cellStyle name="Normal 251" xfId="246" xr:uid="{00000000-0005-0000-0000-0000F7000000}"/>
    <cellStyle name="Normal 252" xfId="247" xr:uid="{00000000-0005-0000-0000-0000F8000000}"/>
    <cellStyle name="Normal 253" xfId="248" xr:uid="{00000000-0005-0000-0000-0000F9000000}"/>
    <cellStyle name="Normal 254" xfId="249" xr:uid="{00000000-0005-0000-0000-0000FA000000}"/>
    <cellStyle name="Normal 255" xfId="250" xr:uid="{00000000-0005-0000-0000-0000FB000000}"/>
    <cellStyle name="Normal 256" xfId="251" xr:uid="{00000000-0005-0000-0000-0000FC000000}"/>
    <cellStyle name="Normal 257" xfId="252" xr:uid="{00000000-0005-0000-0000-0000FD000000}"/>
    <cellStyle name="Normal 258" xfId="253" xr:uid="{00000000-0005-0000-0000-0000FE000000}"/>
    <cellStyle name="Normal 259" xfId="254" xr:uid="{00000000-0005-0000-0000-0000FF000000}"/>
    <cellStyle name="Normal 26" xfId="255" xr:uid="{00000000-0005-0000-0000-000000010000}"/>
    <cellStyle name="Normal 260" xfId="256" xr:uid="{00000000-0005-0000-0000-000001010000}"/>
    <cellStyle name="Normal 261" xfId="257" xr:uid="{00000000-0005-0000-0000-000002010000}"/>
    <cellStyle name="Normal 262" xfId="258" xr:uid="{00000000-0005-0000-0000-000003010000}"/>
    <cellStyle name="Normal 263" xfId="259" xr:uid="{00000000-0005-0000-0000-000004010000}"/>
    <cellStyle name="Normal 264" xfId="260" xr:uid="{00000000-0005-0000-0000-000005010000}"/>
    <cellStyle name="Normal 265" xfId="261" xr:uid="{00000000-0005-0000-0000-000006010000}"/>
    <cellStyle name="Normal 266" xfId="262" xr:uid="{00000000-0005-0000-0000-000007010000}"/>
    <cellStyle name="Normal 267" xfId="263" xr:uid="{00000000-0005-0000-0000-000008010000}"/>
    <cellStyle name="Normal 268" xfId="264" xr:uid="{00000000-0005-0000-0000-000009010000}"/>
    <cellStyle name="Normal 269" xfId="265" xr:uid="{00000000-0005-0000-0000-00000A010000}"/>
    <cellStyle name="Normal 27" xfId="266" xr:uid="{00000000-0005-0000-0000-00000B010000}"/>
    <cellStyle name="Normal 270" xfId="267" xr:uid="{00000000-0005-0000-0000-00000C010000}"/>
    <cellStyle name="Normal 271" xfId="268" xr:uid="{00000000-0005-0000-0000-00000D010000}"/>
    <cellStyle name="Normal 272" xfId="269" xr:uid="{00000000-0005-0000-0000-00000E010000}"/>
    <cellStyle name="Normal 273" xfId="270" xr:uid="{00000000-0005-0000-0000-00000F010000}"/>
    <cellStyle name="Normal 274" xfId="271" xr:uid="{00000000-0005-0000-0000-000010010000}"/>
    <cellStyle name="Normal 275" xfId="272" xr:uid="{00000000-0005-0000-0000-000011010000}"/>
    <cellStyle name="Normal 276" xfId="273" xr:uid="{00000000-0005-0000-0000-000012010000}"/>
    <cellStyle name="Normal 277" xfId="274" xr:uid="{00000000-0005-0000-0000-000013010000}"/>
    <cellStyle name="Normal 278" xfId="275" xr:uid="{00000000-0005-0000-0000-000014010000}"/>
    <cellStyle name="Normal 279" xfId="276" xr:uid="{00000000-0005-0000-0000-000015010000}"/>
    <cellStyle name="Normal 28" xfId="277" xr:uid="{00000000-0005-0000-0000-000016010000}"/>
    <cellStyle name="Normal 280" xfId="278" xr:uid="{00000000-0005-0000-0000-000017010000}"/>
    <cellStyle name="Normal 281" xfId="279" xr:uid="{00000000-0005-0000-0000-000018010000}"/>
    <cellStyle name="Normal 282" xfId="280" xr:uid="{00000000-0005-0000-0000-000019010000}"/>
    <cellStyle name="Normal 283" xfId="281" xr:uid="{00000000-0005-0000-0000-00001A010000}"/>
    <cellStyle name="Normal 284" xfId="282" xr:uid="{00000000-0005-0000-0000-00001B010000}"/>
    <cellStyle name="Normal 285" xfId="283" xr:uid="{00000000-0005-0000-0000-00001C010000}"/>
    <cellStyle name="Normal 286" xfId="284" xr:uid="{00000000-0005-0000-0000-00001D010000}"/>
    <cellStyle name="Normal 287" xfId="285" xr:uid="{00000000-0005-0000-0000-00001E010000}"/>
    <cellStyle name="Normal 288" xfId="286" xr:uid="{00000000-0005-0000-0000-00001F010000}"/>
    <cellStyle name="Normal 289" xfId="287" xr:uid="{00000000-0005-0000-0000-000020010000}"/>
    <cellStyle name="Normal 29" xfId="288" xr:uid="{00000000-0005-0000-0000-000021010000}"/>
    <cellStyle name="Normal 290" xfId="289" xr:uid="{00000000-0005-0000-0000-000022010000}"/>
    <cellStyle name="Normal 291" xfId="290" xr:uid="{00000000-0005-0000-0000-000023010000}"/>
    <cellStyle name="Normal 292" xfId="291" xr:uid="{00000000-0005-0000-0000-000024010000}"/>
    <cellStyle name="Normal 293" xfId="292" xr:uid="{00000000-0005-0000-0000-000025010000}"/>
    <cellStyle name="Normal 294" xfId="293" xr:uid="{00000000-0005-0000-0000-000026010000}"/>
    <cellStyle name="Normal 295" xfId="294" xr:uid="{00000000-0005-0000-0000-000027010000}"/>
    <cellStyle name="Normal 296" xfId="295" xr:uid="{00000000-0005-0000-0000-000028010000}"/>
    <cellStyle name="Normal 297" xfId="296" xr:uid="{00000000-0005-0000-0000-000029010000}"/>
    <cellStyle name="Normal 298" xfId="297" xr:uid="{00000000-0005-0000-0000-00002A010000}"/>
    <cellStyle name="Normal 299" xfId="298" xr:uid="{00000000-0005-0000-0000-00002B010000}"/>
    <cellStyle name="Normal 3" xfId="299" xr:uid="{00000000-0005-0000-0000-00002C010000}"/>
    <cellStyle name="Normal 3 10" xfId="300" xr:uid="{00000000-0005-0000-0000-00002D010000}"/>
    <cellStyle name="Normal 3 100" xfId="301" xr:uid="{00000000-0005-0000-0000-00002E010000}"/>
    <cellStyle name="Normal 3 101" xfId="302" xr:uid="{00000000-0005-0000-0000-00002F010000}"/>
    <cellStyle name="Normal 3 102" xfId="303" xr:uid="{00000000-0005-0000-0000-000030010000}"/>
    <cellStyle name="Normal 3 103" xfId="304" xr:uid="{00000000-0005-0000-0000-000031010000}"/>
    <cellStyle name="Normal 3 104" xfId="305" xr:uid="{00000000-0005-0000-0000-000032010000}"/>
    <cellStyle name="Normal 3 105" xfId="306" xr:uid="{00000000-0005-0000-0000-000033010000}"/>
    <cellStyle name="Normal 3 106" xfId="307" xr:uid="{00000000-0005-0000-0000-000034010000}"/>
    <cellStyle name="Normal 3 107" xfId="308" xr:uid="{00000000-0005-0000-0000-000035010000}"/>
    <cellStyle name="Normal 3 108" xfId="309" xr:uid="{00000000-0005-0000-0000-000036010000}"/>
    <cellStyle name="Normal 3 109" xfId="310" xr:uid="{00000000-0005-0000-0000-000037010000}"/>
    <cellStyle name="Normal 3 11" xfId="311" xr:uid="{00000000-0005-0000-0000-000038010000}"/>
    <cellStyle name="Normal 3 110" xfId="312" xr:uid="{00000000-0005-0000-0000-000039010000}"/>
    <cellStyle name="Normal 3 111" xfId="313" xr:uid="{00000000-0005-0000-0000-00003A010000}"/>
    <cellStyle name="Normal 3 112" xfId="314" xr:uid="{00000000-0005-0000-0000-00003B010000}"/>
    <cellStyle name="Normal 3 113" xfId="315" xr:uid="{00000000-0005-0000-0000-00003C010000}"/>
    <cellStyle name="Normal 3 114" xfId="316" xr:uid="{00000000-0005-0000-0000-00003D010000}"/>
    <cellStyle name="Normal 3 115" xfId="317" xr:uid="{00000000-0005-0000-0000-00003E010000}"/>
    <cellStyle name="Normal 3 116" xfId="318" xr:uid="{00000000-0005-0000-0000-00003F010000}"/>
    <cellStyle name="Normal 3 117" xfId="319" xr:uid="{00000000-0005-0000-0000-000040010000}"/>
    <cellStyle name="Normal 3 118" xfId="320" xr:uid="{00000000-0005-0000-0000-000041010000}"/>
    <cellStyle name="Normal 3 119" xfId="321" xr:uid="{00000000-0005-0000-0000-000042010000}"/>
    <cellStyle name="Normal 3 12" xfId="322" xr:uid="{00000000-0005-0000-0000-000043010000}"/>
    <cellStyle name="Normal 3 120" xfId="323" xr:uid="{00000000-0005-0000-0000-000044010000}"/>
    <cellStyle name="Normal 3 121" xfId="324" xr:uid="{00000000-0005-0000-0000-000045010000}"/>
    <cellStyle name="Normal 3 122" xfId="325" xr:uid="{00000000-0005-0000-0000-000046010000}"/>
    <cellStyle name="Normal 3 123" xfId="326" xr:uid="{00000000-0005-0000-0000-000047010000}"/>
    <cellStyle name="Normal 3 124" xfId="327" xr:uid="{00000000-0005-0000-0000-000048010000}"/>
    <cellStyle name="Normal 3 125" xfId="328" xr:uid="{00000000-0005-0000-0000-000049010000}"/>
    <cellStyle name="Normal 3 126" xfId="329" xr:uid="{00000000-0005-0000-0000-00004A010000}"/>
    <cellStyle name="Normal 3 127" xfId="330" xr:uid="{00000000-0005-0000-0000-00004B010000}"/>
    <cellStyle name="Normal 3 128" xfId="331" xr:uid="{00000000-0005-0000-0000-00004C010000}"/>
    <cellStyle name="Normal 3 128 2" xfId="332" xr:uid="{00000000-0005-0000-0000-00004D010000}"/>
    <cellStyle name="Normal 3 129" xfId="333" xr:uid="{00000000-0005-0000-0000-00004E010000}"/>
    <cellStyle name="Normal 3 13" xfId="334" xr:uid="{00000000-0005-0000-0000-00004F010000}"/>
    <cellStyle name="Normal 3 14" xfId="335" xr:uid="{00000000-0005-0000-0000-000050010000}"/>
    <cellStyle name="Normal 3 15" xfId="336" xr:uid="{00000000-0005-0000-0000-000051010000}"/>
    <cellStyle name="Normal 3 16" xfId="337" xr:uid="{00000000-0005-0000-0000-000052010000}"/>
    <cellStyle name="Normal 3 17" xfId="338" xr:uid="{00000000-0005-0000-0000-000053010000}"/>
    <cellStyle name="Normal 3 18" xfId="339" xr:uid="{00000000-0005-0000-0000-000054010000}"/>
    <cellStyle name="Normal 3 19" xfId="340" xr:uid="{00000000-0005-0000-0000-000055010000}"/>
    <cellStyle name="Normal 3 2" xfId="341" xr:uid="{00000000-0005-0000-0000-000056010000}"/>
    <cellStyle name="Normal 3 20" xfId="342" xr:uid="{00000000-0005-0000-0000-000057010000}"/>
    <cellStyle name="Normal 3 21" xfId="343" xr:uid="{00000000-0005-0000-0000-000058010000}"/>
    <cellStyle name="Normal 3 22" xfId="344" xr:uid="{00000000-0005-0000-0000-000059010000}"/>
    <cellStyle name="Normal 3 23" xfId="345" xr:uid="{00000000-0005-0000-0000-00005A010000}"/>
    <cellStyle name="Normal 3 24" xfId="346" xr:uid="{00000000-0005-0000-0000-00005B010000}"/>
    <cellStyle name="Normal 3 25" xfId="347" xr:uid="{00000000-0005-0000-0000-00005C010000}"/>
    <cellStyle name="Normal 3 26" xfId="348" xr:uid="{00000000-0005-0000-0000-00005D010000}"/>
    <cellStyle name="Normal 3 27" xfId="349" xr:uid="{00000000-0005-0000-0000-00005E010000}"/>
    <cellStyle name="Normal 3 28" xfId="350" xr:uid="{00000000-0005-0000-0000-00005F010000}"/>
    <cellStyle name="Normal 3 29" xfId="351" xr:uid="{00000000-0005-0000-0000-000060010000}"/>
    <cellStyle name="Normal 3 3" xfId="352" xr:uid="{00000000-0005-0000-0000-000061010000}"/>
    <cellStyle name="Normal 3 30" xfId="353" xr:uid="{00000000-0005-0000-0000-000062010000}"/>
    <cellStyle name="Normal 3 31" xfId="354" xr:uid="{00000000-0005-0000-0000-000063010000}"/>
    <cellStyle name="Normal 3 32" xfId="355" xr:uid="{00000000-0005-0000-0000-000064010000}"/>
    <cellStyle name="Normal 3 33" xfId="356" xr:uid="{00000000-0005-0000-0000-000065010000}"/>
    <cellStyle name="Normal 3 34" xfId="357" xr:uid="{00000000-0005-0000-0000-000066010000}"/>
    <cellStyle name="Normal 3 35" xfId="358" xr:uid="{00000000-0005-0000-0000-000067010000}"/>
    <cellStyle name="Normal 3 36" xfId="359" xr:uid="{00000000-0005-0000-0000-000068010000}"/>
    <cellStyle name="Normal 3 37" xfId="360" xr:uid="{00000000-0005-0000-0000-000069010000}"/>
    <cellStyle name="Normal 3 38" xfId="361" xr:uid="{00000000-0005-0000-0000-00006A010000}"/>
    <cellStyle name="Normal 3 39" xfId="362" xr:uid="{00000000-0005-0000-0000-00006B010000}"/>
    <cellStyle name="Normal 3 4" xfId="363" xr:uid="{00000000-0005-0000-0000-00006C010000}"/>
    <cellStyle name="Normal 3 40" xfId="364" xr:uid="{00000000-0005-0000-0000-00006D010000}"/>
    <cellStyle name="Normal 3 41" xfId="365" xr:uid="{00000000-0005-0000-0000-00006E010000}"/>
    <cellStyle name="Normal 3 42" xfId="366" xr:uid="{00000000-0005-0000-0000-00006F010000}"/>
    <cellStyle name="Normal 3 43" xfId="367" xr:uid="{00000000-0005-0000-0000-000070010000}"/>
    <cellStyle name="Normal 3 44" xfId="368" xr:uid="{00000000-0005-0000-0000-000071010000}"/>
    <cellStyle name="Normal 3 45" xfId="369" xr:uid="{00000000-0005-0000-0000-000072010000}"/>
    <cellStyle name="Normal 3 46" xfId="370" xr:uid="{00000000-0005-0000-0000-000073010000}"/>
    <cellStyle name="Normal 3 47" xfId="371" xr:uid="{00000000-0005-0000-0000-000074010000}"/>
    <cellStyle name="Normal 3 48" xfId="372" xr:uid="{00000000-0005-0000-0000-000075010000}"/>
    <cellStyle name="Normal 3 49" xfId="373" xr:uid="{00000000-0005-0000-0000-000076010000}"/>
    <cellStyle name="Normal 3 5" xfId="374" xr:uid="{00000000-0005-0000-0000-000077010000}"/>
    <cellStyle name="Normal 3 50" xfId="375" xr:uid="{00000000-0005-0000-0000-000078010000}"/>
    <cellStyle name="Normal 3 51" xfId="376" xr:uid="{00000000-0005-0000-0000-000079010000}"/>
    <cellStyle name="Normal 3 52" xfId="377" xr:uid="{00000000-0005-0000-0000-00007A010000}"/>
    <cellStyle name="Normal 3 53" xfId="378" xr:uid="{00000000-0005-0000-0000-00007B010000}"/>
    <cellStyle name="Normal 3 54" xfId="379" xr:uid="{00000000-0005-0000-0000-00007C010000}"/>
    <cellStyle name="Normal 3 55" xfId="380" xr:uid="{00000000-0005-0000-0000-00007D010000}"/>
    <cellStyle name="Normal 3 56" xfId="381" xr:uid="{00000000-0005-0000-0000-00007E010000}"/>
    <cellStyle name="Normal 3 57" xfId="382" xr:uid="{00000000-0005-0000-0000-00007F010000}"/>
    <cellStyle name="Normal 3 58" xfId="383" xr:uid="{00000000-0005-0000-0000-000080010000}"/>
    <cellStyle name="Normal 3 59" xfId="384" xr:uid="{00000000-0005-0000-0000-000081010000}"/>
    <cellStyle name="Normal 3 6" xfId="385" xr:uid="{00000000-0005-0000-0000-000082010000}"/>
    <cellStyle name="Normal 3 60" xfId="386" xr:uid="{00000000-0005-0000-0000-000083010000}"/>
    <cellStyle name="Normal 3 61" xfId="387" xr:uid="{00000000-0005-0000-0000-000084010000}"/>
    <cellStyle name="Normal 3 62" xfId="388" xr:uid="{00000000-0005-0000-0000-000085010000}"/>
    <cellStyle name="Normal 3 63" xfId="389" xr:uid="{00000000-0005-0000-0000-000086010000}"/>
    <cellStyle name="Normal 3 64" xfId="390" xr:uid="{00000000-0005-0000-0000-000087010000}"/>
    <cellStyle name="Normal 3 65" xfId="391" xr:uid="{00000000-0005-0000-0000-000088010000}"/>
    <cellStyle name="Normal 3 66" xfId="392" xr:uid="{00000000-0005-0000-0000-000089010000}"/>
    <cellStyle name="Normal 3 67" xfId="393" xr:uid="{00000000-0005-0000-0000-00008A010000}"/>
    <cellStyle name="Normal 3 68" xfId="394" xr:uid="{00000000-0005-0000-0000-00008B010000}"/>
    <cellStyle name="Normal 3 69" xfId="395" xr:uid="{00000000-0005-0000-0000-00008C010000}"/>
    <cellStyle name="Normal 3 7" xfId="396" xr:uid="{00000000-0005-0000-0000-00008D010000}"/>
    <cellStyle name="Normal 3 70" xfId="397" xr:uid="{00000000-0005-0000-0000-00008E010000}"/>
    <cellStyle name="Normal 3 71" xfId="398" xr:uid="{00000000-0005-0000-0000-00008F010000}"/>
    <cellStyle name="Normal 3 72" xfId="399" xr:uid="{00000000-0005-0000-0000-000090010000}"/>
    <cellStyle name="Normal 3 73" xfId="400" xr:uid="{00000000-0005-0000-0000-000091010000}"/>
    <cellStyle name="Normal 3 74" xfId="401" xr:uid="{00000000-0005-0000-0000-000092010000}"/>
    <cellStyle name="Normal 3 75" xfId="402" xr:uid="{00000000-0005-0000-0000-000093010000}"/>
    <cellStyle name="Normal 3 76" xfId="403" xr:uid="{00000000-0005-0000-0000-000094010000}"/>
    <cellStyle name="Normal 3 77" xfId="404" xr:uid="{00000000-0005-0000-0000-000095010000}"/>
    <cellStyle name="Normal 3 78" xfId="405" xr:uid="{00000000-0005-0000-0000-000096010000}"/>
    <cellStyle name="Normal 3 79" xfId="406" xr:uid="{00000000-0005-0000-0000-000097010000}"/>
    <cellStyle name="Normal 3 8" xfId="407" xr:uid="{00000000-0005-0000-0000-000098010000}"/>
    <cellStyle name="Normal 3 80" xfId="408" xr:uid="{00000000-0005-0000-0000-000099010000}"/>
    <cellStyle name="Normal 3 81" xfId="409" xr:uid="{00000000-0005-0000-0000-00009A010000}"/>
    <cellStyle name="Normal 3 82" xfId="410" xr:uid="{00000000-0005-0000-0000-00009B010000}"/>
    <cellStyle name="Normal 3 83" xfId="411" xr:uid="{00000000-0005-0000-0000-00009C010000}"/>
    <cellStyle name="Normal 3 84" xfId="412" xr:uid="{00000000-0005-0000-0000-00009D010000}"/>
    <cellStyle name="Normal 3 85" xfId="413" xr:uid="{00000000-0005-0000-0000-00009E010000}"/>
    <cellStyle name="Normal 3 86" xfId="414" xr:uid="{00000000-0005-0000-0000-00009F010000}"/>
    <cellStyle name="Normal 3 87" xfId="415" xr:uid="{00000000-0005-0000-0000-0000A0010000}"/>
    <cellStyle name="Normal 3 88" xfId="416" xr:uid="{00000000-0005-0000-0000-0000A1010000}"/>
    <cellStyle name="Normal 3 89" xfId="417" xr:uid="{00000000-0005-0000-0000-0000A2010000}"/>
    <cellStyle name="Normal 3 9" xfId="418" xr:uid="{00000000-0005-0000-0000-0000A3010000}"/>
    <cellStyle name="Normal 3 90" xfId="419" xr:uid="{00000000-0005-0000-0000-0000A4010000}"/>
    <cellStyle name="Normal 3 91" xfId="420" xr:uid="{00000000-0005-0000-0000-0000A5010000}"/>
    <cellStyle name="Normal 3 92" xfId="421" xr:uid="{00000000-0005-0000-0000-0000A6010000}"/>
    <cellStyle name="Normal 3 93" xfId="422" xr:uid="{00000000-0005-0000-0000-0000A7010000}"/>
    <cellStyle name="Normal 3 94" xfId="423" xr:uid="{00000000-0005-0000-0000-0000A8010000}"/>
    <cellStyle name="Normal 3 95" xfId="424" xr:uid="{00000000-0005-0000-0000-0000A9010000}"/>
    <cellStyle name="Normal 3 96" xfId="425" xr:uid="{00000000-0005-0000-0000-0000AA010000}"/>
    <cellStyle name="Normal 3 97" xfId="426" xr:uid="{00000000-0005-0000-0000-0000AB010000}"/>
    <cellStyle name="Normal 3 98" xfId="427" xr:uid="{00000000-0005-0000-0000-0000AC010000}"/>
    <cellStyle name="Normal 3 99" xfId="428" xr:uid="{00000000-0005-0000-0000-0000AD010000}"/>
    <cellStyle name="Normal 30" xfId="429" xr:uid="{00000000-0005-0000-0000-0000AE010000}"/>
    <cellStyle name="Normal 300" xfId="430" xr:uid="{00000000-0005-0000-0000-0000AF010000}"/>
    <cellStyle name="Normal 301" xfId="431" xr:uid="{00000000-0005-0000-0000-0000B0010000}"/>
    <cellStyle name="Normal 302" xfId="432" xr:uid="{00000000-0005-0000-0000-0000B1010000}"/>
    <cellStyle name="Normal 303" xfId="433" xr:uid="{00000000-0005-0000-0000-0000B2010000}"/>
    <cellStyle name="Normal 304" xfId="434" xr:uid="{00000000-0005-0000-0000-0000B3010000}"/>
    <cellStyle name="Normal 305" xfId="435" xr:uid="{00000000-0005-0000-0000-0000B4010000}"/>
    <cellStyle name="Normal 306" xfId="436" xr:uid="{00000000-0005-0000-0000-0000B5010000}"/>
    <cellStyle name="Normal 307" xfId="437" xr:uid="{00000000-0005-0000-0000-0000B6010000}"/>
    <cellStyle name="Normal 308" xfId="438" xr:uid="{00000000-0005-0000-0000-0000B7010000}"/>
    <cellStyle name="Normal 309" xfId="439" xr:uid="{00000000-0005-0000-0000-0000B8010000}"/>
    <cellStyle name="Normal 31" xfId="440" xr:uid="{00000000-0005-0000-0000-0000B9010000}"/>
    <cellStyle name="Normal 310" xfId="441" xr:uid="{00000000-0005-0000-0000-0000BA010000}"/>
    <cellStyle name="Normal 311" xfId="442" xr:uid="{00000000-0005-0000-0000-0000BB010000}"/>
    <cellStyle name="Normal 312" xfId="443" xr:uid="{00000000-0005-0000-0000-0000BC010000}"/>
    <cellStyle name="Normal 313" xfId="444" xr:uid="{00000000-0005-0000-0000-0000BD010000}"/>
    <cellStyle name="Normal 314" xfId="445" xr:uid="{00000000-0005-0000-0000-0000BE010000}"/>
    <cellStyle name="Normal 315" xfId="446" xr:uid="{00000000-0005-0000-0000-0000BF010000}"/>
    <cellStyle name="Normal 316" xfId="447" xr:uid="{00000000-0005-0000-0000-0000C0010000}"/>
    <cellStyle name="Normal 317" xfId="448" xr:uid="{00000000-0005-0000-0000-0000C1010000}"/>
    <cellStyle name="Normal 318" xfId="449" xr:uid="{00000000-0005-0000-0000-0000C2010000}"/>
    <cellStyle name="Normal 319" xfId="450" xr:uid="{00000000-0005-0000-0000-0000C3010000}"/>
    <cellStyle name="Normal 319 2" xfId="451" xr:uid="{00000000-0005-0000-0000-0000C4010000}"/>
    <cellStyle name="Normal 32" xfId="452" xr:uid="{00000000-0005-0000-0000-0000C5010000}"/>
    <cellStyle name="Normal 320" xfId="453" xr:uid="{00000000-0005-0000-0000-0000C6010000}"/>
    <cellStyle name="Normal 321" xfId="454" xr:uid="{00000000-0005-0000-0000-0000C7010000}"/>
    <cellStyle name="Normal 322" xfId="455" xr:uid="{00000000-0005-0000-0000-0000C8010000}"/>
    <cellStyle name="Normal 323" xfId="456" xr:uid="{00000000-0005-0000-0000-0000C9010000}"/>
    <cellStyle name="Normal 324" xfId="457" xr:uid="{00000000-0005-0000-0000-0000CA010000}"/>
    <cellStyle name="Normal 33" xfId="458" xr:uid="{00000000-0005-0000-0000-0000CB010000}"/>
    <cellStyle name="Normal 34" xfId="459" xr:uid="{00000000-0005-0000-0000-0000CC010000}"/>
    <cellStyle name="Normal 35" xfId="460" xr:uid="{00000000-0005-0000-0000-0000CD010000}"/>
    <cellStyle name="Normal 36" xfId="461" xr:uid="{00000000-0005-0000-0000-0000CE010000}"/>
    <cellStyle name="Normal 37" xfId="462" xr:uid="{00000000-0005-0000-0000-0000CF010000}"/>
    <cellStyle name="Normal 38" xfId="463" xr:uid="{00000000-0005-0000-0000-0000D0010000}"/>
    <cellStyle name="Normal 39" xfId="464" xr:uid="{00000000-0005-0000-0000-0000D1010000}"/>
    <cellStyle name="Normal 4" xfId="465" xr:uid="{00000000-0005-0000-0000-0000D2010000}"/>
    <cellStyle name="Normal 4 2" xfId="466" xr:uid="{00000000-0005-0000-0000-0000D3010000}"/>
    <cellStyle name="Normal 4 3" xfId="467" xr:uid="{00000000-0005-0000-0000-0000D4010000}"/>
    <cellStyle name="Normal 40" xfId="468" xr:uid="{00000000-0005-0000-0000-0000D5010000}"/>
    <cellStyle name="Normal 41" xfId="469" xr:uid="{00000000-0005-0000-0000-0000D6010000}"/>
    <cellStyle name="Normal 42" xfId="470" xr:uid="{00000000-0005-0000-0000-0000D7010000}"/>
    <cellStyle name="Normal 43" xfId="471" xr:uid="{00000000-0005-0000-0000-0000D8010000}"/>
    <cellStyle name="Normal 44" xfId="472" xr:uid="{00000000-0005-0000-0000-0000D9010000}"/>
    <cellStyle name="Normal 45" xfId="473" xr:uid="{00000000-0005-0000-0000-0000DA010000}"/>
    <cellStyle name="Normal 46" xfId="474" xr:uid="{00000000-0005-0000-0000-0000DB010000}"/>
    <cellStyle name="Normal 47" xfId="475" xr:uid="{00000000-0005-0000-0000-0000DC010000}"/>
    <cellStyle name="Normal 48" xfId="476" xr:uid="{00000000-0005-0000-0000-0000DD010000}"/>
    <cellStyle name="Normal 49" xfId="477" xr:uid="{00000000-0005-0000-0000-0000DE010000}"/>
    <cellStyle name="Normal 5" xfId="478" xr:uid="{00000000-0005-0000-0000-0000DF010000}"/>
    <cellStyle name="Normal 5 2" xfId="479" xr:uid="{00000000-0005-0000-0000-0000E0010000}"/>
    <cellStyle name="Normal 50" xfId="480" xr:uid="{00000000-0005-0000-0000-0000E1010000}"/>
    <cellStyle name="Normal 51" xfId="481" xr:uid="{00000000-0005-0000-0000-0000E2010000}"/>
    <cellStyle name="Normal 52" xfId="482" xr:uid="{00000000-0005-0000-0000-0000E3010000}"/>
    <cellStyle name="Normal 53" xfId="483" xr:uid="{00000000-0005-0000-0000-0000E4010000}"/>
    <cellStyle name="Normal 54" xfId="484" xr:uid="{00000000-0005-0000-0000-0000E5010000}"/>
    <cellStyle name="Normal 55" xfId="485" xr:uid="{00000000-0005-0000-0000-0000E6010000}"/>
    <cellStyle name="Normal 56" xfId="486" xr:uid="{00000000-0005-0000-0000-0000E7010000}"/>
    <cellStyle name="Normal 57" xfId="487" xr:uid="{00000000-0005-0000-0000-0000E8010000}"/>
    <cellStyle name="Normal 58" xfId="488" xr:uid="{00000000-0005-0000-0000-0000E9010000}"/>
    <cellStyle name="Normal 59" xfId="489" xr:uid="{00000000-0005-0000-0000-0000EA010000}"/>
    <cellStyle name="Normal 6" xfId="490" xr:uid="{00000000-0005-0000-0000-0000EB010000}"/>
    <cellStyle name="Normal 6 2" xfId="491" xr:uid="{00000000-0005-0000-0000-0000EC010000}"/>
    <cellStyle name="Normal 6 3" xfId="492" xr:uid="{00000000-0005-0000-0000-0000ED010000}"/>
    <cellStyle name="Normal 6 4" xfId="493" xr:uid="{00000000-0005-0000-0000-0000EE010000}"/>
    <cellStyle name="Normal 6 4 2" xfId="494" xr:uid="{00000000-0005-0000-0000-0000EF010000}"/>
    <cellStyle name="Normal 6 5" xfId="495" xr:uid="{00000000-0005-0000-0000-0000F0010000}"/>
    <cellStyle name="Normal 60" xfId="496" xr:uid="{00000000-0005-0000-0000-0000F1010000}"/>
    <cellStyle name="Normal 61" xfId="497" xr:uid="{00000000-0005-0000-0000-0000F2010000}"/>
    <cellStyle name="Normal 62" xfId="498" xr:uid="{00000000-0005-0000-0000-0000F3010000}"/>
    <cellStyle name="Normal 63" xfId="499" xr:uid="{00000000-0005-0000-0000-0000F4010000}"/>
    <cellStyle name="Normal 64" xfId="500" xr:uid="{00000000-0005-0000-0000-0000F5010000}"/>
    <cellStyle name="Normal 65" xfId="501" xr:uid="{00000000-0005-0000-0000-0000F6010000}"/>
    <cellStyle name="Normal 66" xfId="502" xr:uid="{00000000-0005-0000-0000-0000F7010000}"/>
    <cellStyle name="Normal 67" xfId="503" xr:uid="{00000000-0005-0000-0000-0000F8010000}"/>
    <cellStyle name="Normal 68" xfId="504" xr:uid="{00000000-0005-0000-0000-0000F9010000}"/>
    <cellStyle name="Normal 69" xfId="505" xr:uid="{00000000-0005-0000-0000-0000FA010000}"/>
    <cellStyle name="Normal 7" xfId="506" xr:uid="{00000000-0005-0000-0000-0000FB010000}"/>
    <cellStyle name="Normal 7 2" xfId="507" xr:uid="{00000000-0005-0000-0000-0000FC010000}"/>
    <cellStyle name="Normal 70" xfId="508" xr:uid="{00000000-0005-0000-0000-0000FD010000}"/>
    <cellStyle name="Normal 71" xfId="509" xr:uid="{00000000-0005-0000-0000-0000FE010000}"/>
    <cellStyle name="Normal 72" xfId="510" xr:uid="{00000000-0005-0000-0000-0000FF010000}"/>
    <cellStyle name="Normal 73" xfId="511" xr:uid="{00000000-0005-0000-0000-000000020000}"/>
    <cellStyle name="Normal 74" xfId="512" xr:uid="{00000000-0005-0000-0000-000001020000}"/>
    <cellStyle name="Normal 75" xfId="513" xr:uid="{00000000-0005-0000-0000-000002020000}"/>
    <cellStyle name="Normal 76" xfId="514" xr:uid="{00000000-0005-0000-0000-000003020000}"/>
    <cellStyle name="Normal 77" xfId="515" xr:uid="{00000000-0005-0000-0000-000004020000}"/>
    <cellStyle name="Normal 78" xfId="516" xr:uid="{00000000-0005-0000-0000-000005020000}"/>
    <cellStyle name="Normal 79" xfId="517" xr:uid="{00000000-0005-0000-0000-000006020000}"/>
    <cellStyle name="Normal 8" xfId="518" xr:uid="{00000000-0005-0000-0000-000007020000}"/>
    <cellStyle name="Normal 8 2" xfId="519" xr:uid="{00000000-0005-0000-0000-000008020000}"/>
    <cellStyle name="Normal 80" xfId="520" xr:uid="{00000000-0005-0000-0000-000009020000}"/>
    <cellStyle name="Normal 81" xfId="521" xr:uid="{00000000-0005-0000-0000-00000A020000}"/>
    <cellStyle name="Normal 82" xfId="522" xr:uid="{00000000-0005-0000-0000-00000B020000}"/>
    <cellStyle name="Normal 83" xfId="523" xr:uid="{00000000-0005-0000-0000-00000C020000}"/>
    <cellStyle name="Normal 84" xfId="524" xr:uid="{00000000-0005-0000-0000-00000D020000}"/>
    <cellStyle name="Normal 85" xfId="525" xr:uid="{00000000-0005-0000-0000-00000E020000}"/>
    <cellStyle name="Normal 86" xfId="526" xr:uid="{00000000-0005-0000-0000-00000F020000}"/>
    <cellStyle name="Normal 87" xfId="527" xr:uid="{00000000-0005-0000-0000-000010020000}"/>
    <cellStyle name="Normal 88" xfId="528" xr:uid="{00000000-0005-0000-0000-000011020000}"/>
    <cellStyle name="Normal 89" xfId="529" xr:uid="{00000000-0005-0000-0000-000012020000}"/>
    <cellStyle name="Normal 9" xfId="530" xr:uid="{00000000-0005-0000-0000-000013020000}"/>
    <cellStyle name="Normal 9 2" xfId="531" xr:uid="{00000000-0005-0000-0000-000014020000}"/>
    <cellStyle name="Normal 9 3" xfId="532" xr:uid="{00000000-0005-0000-0000-000015020000}"/>
    <cellStyle name="Normal 90" xfId="533" xr:uid="{00000000-0005-0000-0000-000016020000}"/>
    <cellStyle name="Normal 91" xfId="534" xr:uid="{00000000-0005-0000-0000-000017020000}"/>
    <cellStyle name="Normal 92" xfId="535" xr:uid="{00000000-0005-0000-0000-000018020000}"/>
    <cellStyle name="Normal 93" xfId="536" xr:uid="{00000000-0005-0000-0000-000019020000}"/>
    <cellStyle name="Normal 94" xfId="537" xr:uid="{00000000-0005-0000-0000-00001A020000}"/>
    <cellStyle name="Normal 95" xfId="538" xr:uid="{00000000-0005-0000-0000-00001B020000}"/>
    <cellStyle name="Normal 96" xfId="539" xr:uid="{00000000-0005-0000-0000-00001C020000}"/>
    <cellStyle name="Normal 97" xfId="540" xr:uid="{00000000-0005-0000-0000-00001D020000}"/>
    <cellStyle name="Normal 98" xfId="541" xr:uid="{00000000-0005-0000-0000-00001E020000}"/>
    <cellStyle name="Normal 99" xfId="542" xr:uid="{00000000-0005-0000-0000-00001F020000}"/>
    <cellStyle name="Note 2" xfId="543" xr:uid="{00000000-0005-0000-0000-000020020000}"/>
    <cellStyle name="Note 3" xfId="544" xr:uid="{00000000-0005-0000-0000-000021020000}"/>
    <cellStyle name="Percent 2" xfId="545" xr:uid="{00000000-0005-0000-0000-000022020000}"/>
    <cellStyle name="Percent 2 2" xfId="546" xr:uid="{00000000-0005-0000-0000-000023020000}"/>
    <cellStyle name="Percent 2 3" xfId="547" xr:uid="{00000000-0005-0000-0000-000024020000}"/>
    <cellStyle name="Percent 2 4" xfId="548" xr:uid="{00000000-0005-0000-0000-000025020000}"/>
    <cellStyle name="Percent 2 5" xfId="549" xr:uid="{00000000-0005-0000-0000-000026020000}"/>
    <cellStyle name="Percent 2 5 2" xfId="550" xr:uid="{00000000-0005-0000-0000-000027020000}"/>
    <cellStyle name="Percent 3" xfId="551" xr:uid="{00000000-0005-0000-0000-000028020000}"/>
    <cellStyle name="Percent 3 2" xfId="552" xr:uid="{00000000-0005-0000-0000-000029020000}"/>
    <cellStyle name="Percent 3 2 2" xfId="553" xr:uid="{00000000-0005-0000-0000-00002A020000}"/>
    <cellStyle name="Percent 4" xfId="554" xr:uid="{00000000-0005-0000-0000-00002B020000}"/>
    <cellStyle name="Percent 4 2" xfId="555" xr:uid="{00000000-0005-0000-0000-00002C020000}"/>
    <cellStyle name="Title 2" xfId="556" xr:uid="{00000000-0005-0000-0000-00002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38"/>
  <sheetViews>
    <sheetView showGridLines="0" tabSelected="1" zoomScale="90" zoomScaleNormal="90" workbookViewId="0">
      <pane xSplit="3" ySplit="5" topLeftCell="D6" activePane="bottomRight" state="frozen"/>
      <selection pane="topRight" activeCell="D1" sqref="D1"/>
      <selection pane="bottomLeft" activeCell="A6" sqref="A6"/>
      <selection pane="bottomRight" activeCell="BH30" sqref="BH29:BH30"/>
    </sheetView>
  </sheetViews>
  <sheetFormatPr defaultColWidth="9.140625" defaultRowHeight="15"/>
  <cols>
    <col min="1" max="1" width="2.140625" style="390" customWidth="1"/>
    <col min="2" max="2" width="21" style="390" customWidth="1"/>
    <col min="3" max="3" width="20" style="390" customWidth="1"/>
    <col min="4" max="4" width="13.85546875" style="390" hidden="1" customWidth="1"/>
    <col min="5" max="5" width="11.42578125" style="390" hidden="1" customWidth="1"/>
    <col min="6" max="6" width="10.42578125" style="390" hidden="1" customWidth="1"/>
    <col min="7" max="7" width="10.7109375" style="390" hidden="1" customWidth="1"/>
    <col min="8" max="8" width="16.42578125" style="426" hidden="1" customWidth="1"/>
    <col min="9" max="9" width="14.140625" style="390" hidden="1" customWidth="1"/>
    <col min="10" max="10" width="11.42578125" style="390" hidden="1" customWidth="1"/>
    <col min="11" max="11" width="9.140625" style="390" hidden="1" customWidth="1"/>
    <col min="12" max="12" width="10.7109375" style="390" hidden="1" customWidth="1"/>
    <col min="13" max="13" width="14.42578125" style="426" hidden="1" customWidth="1"/>
    <col min="14" max="14" width="14.140625" style="390" hidden="1" customWidth="1"/>
    <col min="15" max="15" width="11.42578125" style="390" hidden="1" customWidth="1"/>
    <col min="16" max="16" width="9.140625" style="390" hidden="1" customWidth="1"/>
    <col min="17" max="17" width="10.7109375" style="390" hidden="1" customWidth="1"/>
    <col min="18" max="18" width="14.42578125" style="426" hidden="1" customWidth="1"/>
    <col min="19" max="19" width="14.28515625" style="390" hidden="1" customWidth="1"/>
    <col min="20" max="20" width="11.42578125" style="390" hidden="1" customWidth="1"/>
    <col min="21" max="21" width="9.140625" style="390" hidden="1" customWidth="1"/>
    <col min="22" max="22" width="10.7109375" style="390" hidden="1" customWidth="1"/>
    <col min="23" max="23" width="14.42578125" style="426" hidden="1" customWidth="1"/>
    <col min="24" max="24" width="14.140625" style="390" hidden="1" customWidth="1"/>
    <col min="25" max="25" width="11.42578125" style="390" hidden="1" customWidth="1"/>
    <col min="26" max="26" width="9.140625" style="390" hidden="1" customWidth="1"/>
    <col min="27" max="27" width="10.7109375" style="390" hidden="1" customWidth="1"/>
    <col min="28" max="28" width="14.42578125" style="426" hidden="1" customWidth="1"/>
    <col min="29" max="29" width="14.140625" style="390" hidden="1" customWidth="1"/>
    <col min="30" max="30" width="11.42578125" style="390" hidden="1" customWidth="1"/>
    <col min="31" max="31" width="9.140625" style="390" hidden="1" customWidth="1"/>
    <col min="32" max="32" width="10.7109375" style="390" hidden="1" customWidth="1"/>
    <col min="33" max="33" width="14.42578125" style="426" hidden="1" customWidth="1"/>
    <col min="34" max="34" width="14.140625" style="390" hidden="1" customWidth="1"/>
    <col min="35" max="35" width="11.42578125" style="390" hidden="1" customWidth="1"/>
    <col min="36" max="36" width="9.140625" style="390" hidden="1" customWidth="1"/>
    <col min="37" max="37" width="10.7109375" style="390" hidden="1" customWidth="1"/>
    <col min="38" max="38" width="14.42578125" style="426" hidden="1" customWidth="1"/>
    <col min="39" max="39" width="14.140625" style="390" hidden="1" customWidth="1"/>
    <col min="40" max="40" width="11.42578125" style="390" hidden="1" customWidth="1"/>
    <col min="41" max="41" width="9.140625" style="390" hidden="1" customWidth="1"/>
    <col min="42" max="42" width="10.7109375" style="390" hidden="1" customWidth="1"/>
    <col min="43" max="43" width="14.42578125" style="426" hidden="1" customWidth="1"/>
    <col min="44" max="44" width="14.140625" style="390" customWidth="1"/>
    <col min="45" max="45" width="11.42578125" style="390" customWidth="1"/>
    <col min="46" max="46" width="9.140625" style="390" hidden="1" customWidth="1"/>
    <col min="47" max="47" width="10.7109375" style="390" customWidth="1"/>
    <col min="48" max="48" width="14.42578125" style="426" customWidth="1"/>
    <col min="49" max="49" width="14.140625" style="390" customWidth="1"/>
    <col min="50" max="50" width="11.42578125" style="390" customWidth="1"/>
    <col min="51" max="51" width="9.140625" style="390" hidden="1" customWidth="1"/>
    <col min="52" max="52" width="10.7109375" style="390" customWidth="1"/>
    <col min="53" max="53" width="14.42578125" style="426" customWidth="1"/>
    <col min="54" max="54" width="14.140625" style="390" hidden="1" customWidth="1"/>
    <col min="55" max="55" width="11.42578125" style="390" hidden="1" customWidth="1"/>
    <col min="56" max="56" width="9.140625" style="390" hidden="1" customWidth="1"/>
    <col min="57" max="57" width="10.7109375" style="390" hidden="1" customWidth="1"/>
    <col min="58" max="58" width="14.42578125" style="426" hidden="1" customWidth="1"/>
    <col min="59" max="701" width="9.140625" style="390"/>
    <col min="702" max="702" width="0" style="390" hidden="1" customWidth="1"/>
    <col min="703" max="16384" width="9.140625" style="390"/>
  </cols>
  <sheetData>
    <row r="1" spans="2:58" s="385" customFormat="1" ht="15.75" thickBot="1">
      <c r="H1" s="386"/>
      <c r="M1" s="386"/>
      <c r="R1" s="386"/>
      <c r="W1" s="386"/>
      <c r="AB1" s="386"/>
      <c r="AG1" s="386"/>
      <c r="AL1" s="386"/>
      <c r="AQ1" s="386"/>
      <c r="AV1" s="386"/>
      <c r="BA1" s="386"/>
      <c r="BF1" s="386"/>
    </row>
    <row r="2" spans="2:58" s="385" customFormat="1" ht="23.25" customHeight="1">
      <c r="B2" s="387"/>
      <c r="C2" s="388"/>
      <c r="D2" s="470" t="s">
        <v>0</v>
      </c>
      <c r="E2" s="471"/>
      <c r="F2" s="471"/>
      <c r="G2" s="471"/>
      <c r="H2" s="472"/>
      <c r="I2" s="467" t="s">
        <v>1</v>
      </c>
      <c r="J2" s="468"/>
      <c r="K2" s="468"/>
      <c r="L2" s="468"/>
      <c r="M2" s="469"/>
      <c r="N2" s="464" t="s">
        <v>2</v>
      </c>
      <c r="O2" s="465"/>
      <c r="P2" s="465"/>
      <c r="Q2" s="465"/>
      <c r="R2" s="466"/>
      <c r="S2" s="476" t="s">
        <v>3</v>
      </c>
      <c r="T2" s="477"/>
      <c r="U2" s="477"/>
      <c r="V2" s="477"/>
      <c r="W2" s="478"/>
      <c r="X2" s="479" t="s">
        <v>4</v>
      </c>
      <c r="Y2" s="480"/>
      <c r="Z2" s="480"/>
      <c r="AA2" s="480"/>
      <c r="AB2" s="481"/>
      <c r="AC2" s="473" t="s">
        <v>5</v>
      </c>
      <c r="AD2" s="474"/>
      <c r="AE2" s="474"/>
      <c r="AF2" s="474"/>
      <c r="AG2" s="475"/>
      <c r="AH2" s="470" t="s">
        <v>6</v>
      </c>
      <c r="AI2" s="471"/>
      <c r="AJ2" s="471"/>
      <c r="AK2" s="471"/>
      <c r="AL2" s="472"/>
      <c r="AM2" s="467" t="s">
        <v>7</v>
      </c>
      <c r="AN2" s="468"/>
      <c r="AO2" s="468"/>
      <c r="AP2" s="468"/>
      <c r="AQ2" s="469"/>
      <c r="AR2" s="464" t="s">
        <v>8</v>
      </c>
      <c r="AS2" s="465"/>
      <c r="AT2" s="465"/>
      <c r="AU2" s="465"/>
      <c r="AV2" s="466"/>
      <c r="AW2" s="476" t="s">
        <v>9</v>
      </c>
      <c r="AX2" s="477"/>
      <c r="AY2" s="477"/>
      <c r="AZ2" s="477"/>
      <c r="BA2" s="478"/>
      <c r="BB2" s="479" t="s">
        <v>10</v>
      </c>
      <c r="BC2" s="480"/>
      <c r="BD2" s="480"/>
      <c r="BE2" s="480"/>
      <c r="BF2" s="481"/>
    </row>
    <row r="3" spans="2:58" ht="24" customHeight="1" thickBot="1">
      <c r="B3" s="389" t="s">
        <v>11</v>
      </c>
      <c r="D3" s="451" t="s">
        <v>12</v>
      </c>
      <c r="E3" s="445" t="s">
        <v>13</v>
      </c>
      <c r="F3" s="445" t="s">
        <v>14</v>
      </c>
      <c r="G3" s="448" t="s">
        <v>15</v>
      </c>
      <c r="H3" s="454" t="s">
        <v>16</v>
      </c>
      <c r="I3" s="451" t="s">
        <v>12</v>
      </c>
      <c r="J3" s="445" t="s">
        <v>13</v>
      </c>
      <c r="K3" s="445" t="s">
        <v>14</v>
      </c>
      <c r="L3" s="448" t="s">
        <v>15</v>
      </c>
      <c r="M3" s="454" t="s">
        <v>16</v>
      </c>
      <c r="N3" s="451" t="s">
        <v>12</v>
      </c>
      <c r="O3" s="445" t="s">
        <v>13</v>
      </c>
      <c r="P3" s="445" t="s">
        <v>14</v>
      </c>
      <c r="Q3" s="448" t="s">
        <v>15</v>
      </c>
      <c r="R3" s="454" t="s">
        <v>16</v>
      </c>
      <c r="S3" s="451" t="s">
        <v>12</v>
      </c>
      <c r="T3" s="445" t="s">
        <v>13</v>
      </c>
      <c r="U3" s="445" t="s">
        <v>14</v>
      </c>
      <c r="V3" s="448" t="s">
        <v>15</v>
      </c>
      <c r="W3" s="454" t="s">
        <v>16</v>
      </c>
      <c r="X3" s="451" t="s">
        <v>12</v>
      </c>
      <c r="Y3" s="445" t="s">
        <v>13</v>
      </c>
      <c r="Z3" s="445" t="s">
        <v>14</v>
      </c>
      <c r="AA3" s="448" t="s">
        <v>15</v>
      </c>
      <c r="AB3" s="454" t="s">
        <v>16</v>
      </c>
      <c r="AC3" s="451" t="s">
        <v>12</v>
      </c>
      <c r="AD3" s="445" t="s">
        <v>13</v>
      </c>
      <c r="AE3" s="445" t="s">
        <v>14</v>
      </c>
      <c r="AF3" s="448" t="s">
        <v>15</v>
      </c>
      <c r="AG3" s="454" t="s">
        <v>16</v>
      </c>
      <c r="AH3" s="451" t="s">
        <v>12</v>
      </c>
      <c r="AI3" s="445" t="s">
        <v>13</v>
      </c>
      <c r="AJ3" s="445" t="s">
        <v>14</v>
      </c>
      <c r="AK3" s="448" t="s">
        <v>15</v>
      </c>
      <c r="AL3" s="454" t="s">
        <v>16</v>
      </c>
      <c r="AM3" s="451" t="s">
        <v>12</v>
      </c>
      <c r="AN3" s="445" t="s">
        <v>13</v>
      </c>
      <c r="AO3" s="445" t="s">
        <v>14</v>
      </c>
      <c r="AP3" s="448" t="s">
        <v>15</v>
      </c>
      <c r="AQ3" s="454" t="s">
        <v>16</v>
      </c>
      <c r="AR3" s="451" t="s">
        <v>12</v>
      </c>
      <c r="AS3" s="445" t="s">
        <v>13</v>
      </c>
      <c r="AT3" s="445" t="s">
        <v>14</v>
      </c>
      <c r="AU3" s="448" t="s">
        <v>15</v>
      </c>
      <c r="AV3" s="454" t="s">
        <v>16</v>
      </c>
      <c r="AW3" s="451" t="s">
        <v>12</v>
      </c>
      <c r="AX3" s="445" t="s">
        <v>13</v>
      </c>
      <c r="AY3" s="445" t="s">
        <v>14</v>
      </c>
      <c r="AZ3" s="448" t="s">
        <v>15</v>
      </c>
      <c r="BA3" s="454" t="s">
        <v>16</v>
      </c>
      <c r="BB3" s="451" t="s">
        <v>12</v>
      </c>
      <c r="BC3" s="445" t="s">
        <v>13</v>
      </c>
      <c r="BD3" s="445" t="s">
        <v>14</v>
      </c>
      <c r="BE3" s="448" t="s">
        <v>15</v>
      </c>
      <c r="BF3" s="454" t="s">
        <v>16</v>
      </c>
    </row>
    <row r="4" spans="2:58" ht="18" customHeight="1" thickBot="1">
      <c r="B4" s="391" t="s">
        <v>17</v>
      </c>
      <c r="C4" s="392"/>
      <c r="D4" s="452"/>
      <c r="E4" s="446"/>
      <c r="F4" s="446"/>
      <c r="G4" s="449"/>
      <c r="H4" s="455"/>
      <c r="I4" s="452"/>
      <c r="J4" s="446"/>
      <c r="K4" s="446"/>
      <c r="L4" s="449"/>
      <c r="M4" s="455"/>
      <c r="N4" s="452"/>
      <c r="O4" s="446"/>
      <c r="P4" s="446"/>
      <c r="Q4" s="449"/>
      <c r="R4" s="455"/>
      <c r="S4" s="452"/>
      <c r="T4" s="446"/>
      <c r="U4" s="446"/>
      <c r="V4" s="449"/>
      <c r="W4" s="455"/>
      <c r="X4" s="452"/>
      <c r="Y4" s="446"/>
      <c r="Z4" s="446"/>
      <c r="AA4" s="449"/>
      <c r="AB4" s="455"/>
      <c r="AC4" s="452"/>
      <c r="AD4" s="446"/>
      <c r="AE4" s="446"/>
      <c r="AF4" s="449"/>
      <c r="AG4" s="455"/>
      <c r="AH4" s="452"/>
      <c r="AI4" s="446"/>
      <c r="AJ4" s="446"/>
      <c r="AK4" s="449"/>
      <c r="AL4" s="455"/>
      <c r="AM4" s="452"/>
      <c r="AN4" s="446"/>
      <c r="AO4" s="446"/>
      <c r="AP4" s="449"/>
      <c r="AQ4" s="455"/>
      <c r="AR4" s="452"/>
      <c r="AS4" s="446"/>
      <c r="AT4" s="446"/>
      <c r="AU4" s="449"/>
      <c r="AV4" s="455"/>
      <c r="AW4" s="452"/>
      <c r="AX4" s="446"/>
      <c r="AY4" s="446"/>
      <c r="AZ4" s="449"/>
      <c r="BA4" s="455"/>
      <c r="BB4" s="452"/>
      <c r="BC4" s="446"/>
      <c r="BD4" s="446"/>
      <c r="BE4" s="449"/>
      <c r="BF4" s="455"/>
    </row>
    <row r="5" spans="2:58" ht="18" customHeight="1">
      <c r="B5" s="393" t="s">
        <v>18</v>
      </c>
      <c r="C5" s="394" t="s">
        <v>19</v>
      </c>
      <c r="D5" s="453"/>
      <c r="E5" s="447"/>
      <c r="F5" s="447"/>
      <c r="G5" s="450"/>
      <c r="H5" s="456"/>
      <c r="I5" s="453"/>
      <c r="J5" s="447"/>
      <c r="K5" s="447"/>
      <c r="L5" s="450"/>
      <c r="M5" s="456"/>
      <c r="N5" s="453"/>
      <c r="O5" s="447"/>
      <c r="P5" s="447"/>
      <c r="Q5" s="450"/>
      <c r="R5" s="456"/>
      <c r="S5" s="453"/>
      <c r="T5" s="447"/>
      <c r="U5" s="447"/>
      <c r="V5" s="450"/>
      <c r="W5" s="456"/>
      <c r="X5" s="453"/>
      <c r="Y5" s="447"/>
      <c r="Z5" s="447"/>
      <c r="AA5" s="450"/>
      <c r="AB5" s="456"/>
      <c r="AC5" s="453"/>
      <c r="AD5" s="447"/>
      <c r="AE5" s="447"/>
      <c r="AF5" s="450"/>
      <c r="AG5" s="456"/>
      <c r="AH5" s="453"/>
      <c r="AI5" s="447"/>
      <c r="AJ5" s="447"/>
      <c r="AK5" s="450"/>
      <c r="AL5" s="456"/>
      <c r="AM5" s="453"/>
      <c r="AN5" s="447"/>
      <c r="AO5" s="447"/>
      <c r="AP5" s="450"/>
      <c r="AQ5" s="456"/>
      <c r="AR5" s="453"/>
      <c r="AS5" s="447"/>
      <c r="AT5" s="447"/>
      <c r="AU5" s="450"/>
      <c r="AV5" s="456"/>
      <c r="AW5" s="453"/>
      <c r="AX5" s="447"/>
      <c r="AY5" s="447"/>
      <c r="AZ5" s="450"/>
      <c r="BA5" s="456"/>
      <c r="BB5" s="453"/>
      <c r="BC5" s="447"/>
      <c r="BD5" s="447"/>
      <c r="BE5" s="450"/>
      <c r="BF5" s="456"/>
    </row>
    <row r="6" spans="2:58">
      <c r="B6" s="458" t="s">
        <v>20</v>
      </c>
      <c r="C6" s="395" t="s">
        <v>21</v>
      </c>
      <c r="D6" s="396">
        <v>2289</v>
      </c>
      <c r="E6" s="397">
        <v>33089</v>
      </c>
      <c r="F6" s="397"/>
      <c r="G6" s="398">
        <f>IF($B$4="quarter",SUM((E6/45),(F6/900)),IF($B$4="semester",SUM((E6/30),F6/900)))</f>
        <v>1102.9666666666667</v>
      </c>
      <c r="H6" s="185">
        <v>4449210</v>
      </c>
      <c r="I6" s="396">
        <v>2290</v>
      </c>
      <c r="J6" s="397">
        <v>34557</v>
      </c>
      <c r="K6" s="397"/>
      <c r="L6" s="398">
        <f>IF($B$4="quarter",SUM((J6/45),(K6/900)),IF($B$4="semester",SUM((J6/30),K6/900)))</f>
        <v>1151.9000000000001</v>
      </c>
      <c r="M6" s="185">
        <v>5061261</v>
      </c>
      <c r="N6" s="396">
        <v>2315</v>
      </c>
      <c r="O6" s="397">
        <v>33622</v>
      </c>
      <c r="P6" s="397"/>
      <c r="Q6" s="398">
        <f>IF($B$4="quarter",SUM((O6/45),(P6/900)),IF($B$4="semester",SUM((O6/30),P6/900)))</f>
        <v>1120.7333333333333</v>
      </c>
      <c r="R6" s="185">
        <v>4813460</v>
      </c>
      <c r="S6" s="396">
        <v>2390</v>
      </c>
      <c r="T6" s="397">
        <v>33988</v>
      </c>
      <c r="U6" s="397"/>
      <c r="V6" s="398">
        <f>IF($B$4="quarter",SUM((T6/45),(U6/900)),IF($B$4="semester",SUM((T6/30),U6/900)))</f>
        <v>1132.9333333333334</v>
      </c>
      <c r="W6" s="185">
        <v>5167515</v>
      </c>
      <c r="X6" s="396">
        <v>2391</v>
      </c>
      <c r="Y6" s="397">
        <v>33439</v>
      </c>
      <c r="Z6" s="397"/>
      <c r="AA6" s="398">
        <f>IF($B$4="quarter",SUM((Y6/45),(Z6/900)),IF($B$4="semester",SUM((Y6/30),Z6/900)))</f>
        <v>1114.6333333333334</v>
      </c>
      <c r="AB6" s="185">
        <v>5271395</v>
      </c>
      <c r="AC6" s="396">
        <v>2199</v>
      </c>
      <c r="AD6" s="397">
        <v>32627</v>
      </c>
      <c r="AE6" s="399"/>
      <c r="AF6" s="398">
        <f>IF($B$4="quarter",SUM((AD6/45),(AE6/900)),IF($B$4="semester",SUM((AD6/30),AE6/900)))</f>
        <v>1087.5666666666666</v>
      </c>
      <c r="AG6" s="185">
        <v>5778048</v>
      </c>
      <c r="AH6" s="396">
        <v>1944</v>
      </c>
      <c r="AI6" s="397">
        <v>30776</v>
      </c>
      <c r="AJ6" s="399"/>
      <c r="AK6" s="398">
        <f>IF($B$4="quarter",SUM((AI6/45),(AJ6/900)),IF($B$4="semester",SUM((AI6/30),AJ6/900)))</f>
        <v>1025.8666666666666</v>
      </c>
      <c r="AL6" s="185">
        <v>5881245</v>
      </c>
      <c r="AM6" s="396">
        <v>1973</v>
      </c>
      <c r="AN6" s="397">
        <v>30109</v>
      </c>
      <c r="AO6" s="399"/>
      <c r="AP6" s="398">
        <f>IF($B$4="quarter",SUM((AN6/45),(AO6/900)),IF($B$4="semester",SUM((AN6/30),AO6/900)))</f>
        <v>1003.6333333333333</v>
      </c>
      <c r="AQ6" s="185">
        <v>5929024</v>
      </c>
      <c r="AR6" s="396">
        <v>1799</v>
      </c>
      <c r="AS6" s="397">
        <v>27614</v>
      </c>
      <c r="AT6" s="399"/>
      <c r="AU6" s="398">
        <f>IF($B$4="quarter",SUM((AS6/45),(AT6/900)),IF($B$4="semester",SUM((AS6/30),AT6/900)))</f>
        <v>920.4666666666667</v>
      </c>
      <c r="AV6" s="185">
        <v>5412602</v>
      </c>
      <c r="AW6" s="396">
        <v>2747</v>
      </c>
      <c r="AX6" s="397">
        <v>25308</v>
      </c>
      <c r="AY6" s="399"/>
      <c r="AZ6" s="398">
        <f>IF($B$4="quarter",SUM((AX6/45),(AY6/900)),IF($B$4="semester",SUM((AX6/30),AY6/900)))</f>
        <v>843.6</v>
      </c>
      <c r="BA6" s="185">
        <v>4617150</v>
      </c>
      <c r="BB6" s="20">
        <v>0</v>
      </c>
      <c r="BC6" s="1">
        <v>0</v>
      </c>
      <c r="BD6" s="399"/>
      <c r="BE6" s="398">
        <f>IF($B$4="quarter",SUM((BC6/45),(BD6/900)),IF($B$4="semester",SUM((BC6/30),BD6/900)))</f>
        <v>0</v>
      </c>
      <c r="BF6" s="21"/>
    </row>
    <row r="7" spans="2:58">
      <c r="B7" s="459"/>
      <c r="C7" s="395" t="s">
        <v>22</v>
      </c>
      <c r="D7" s="396">
        <v>595</v>
      </c>
      <c r="E7" s="397">
        <v>11762</v>
      </c>
      <c r="F7" s="397"/>
      <c r="G7" s="398">
        <f>IF($B$4="quarter",SUM((E7/45),(F7/900)),IF($B$4="semester",SUM((E7/30),F7/900)))</f>
        <v>392.06666666666666</v>
      </c>
      <c r="H7" s="185">
        <v>1904114</v>
      </c>
      <c r="I7" s="396">
        <v>576</v>
      </c>
      <c r="J7" s="397">
        <v>11643</v>
      </c>
      <c r="K7" s="397"/>
      <c r="L7" s="398">
        <f>IF($B$4="quarter",SUM((J7/45),(K7/900)),IF($B$4="semester",SUM((J7/30),K7/900)))</f>
        <v>388.1</v>
      </c>
      <c r="M7" s="185">
        <v>1553517</v>
      </c>
      <c r="N7" s="396">
        <v>578</v>
      </c>
      <c r="O7" s="397">
        <v>11611</v>
      </c>
      <c r="P7" s="397"/>
      <c r="Q7" s="398">
        <f>IF($B$4="quarter",SUM((O7/45),(P7/900)),IF($B$4="semester",SUM((O7/30),P7/900)))</f>
        <v>387.03333333333336</v>
      </c>
      <c r="R7" s="185">
        <v>1690946</v>
      </c>
      <c r="S7" s="396">
        <v>557</v>
      </c>
      <c r="T7" s="397">
        <v>11475</v>
      </c>
      <c r="U7" s="397"/>
      <c r="V7" s="398">
        <f>IF($B$4="quarter",SUM((T7/45),(U7/900)),IF($B$4="semester",SUM((T7/30),U7/900)))</f>
        <v>382.5</v>
      </c>
      <c r="W7" s="185">
        <v>1871998</v>
      </c>
      <c r="X7" s="396">
        <v>555</v>
      </c>
      <c r="Y7" s="397">
        <v>11647</v>
      </c>
      <c r="Z7" s="397"/>
      <c r="AA7" s="398">
        <f>IF($B$4="quarter",SUM((Y7/45),(Z7/900)),IF($B$4="semester",SUM((Y7/30),Z7/900)))</f>
        <v>388.23333333333335</v>
      </c>
      <c r="AB7" s="185">
        <v>2117492</v>
      </c>
      <c r="AC7" s="396">
        <v>504</v>
      </c>
      <c r="AD7" s="397">
        <v>11001</v>
      </c>
      <c r="AE7" s="399"/>
      <c r="AF7" s="398">
        <f>IF($B$4="quarter",SUM((AD7/45),(AE7/900)),IF($B$4="semester",SUM((AD7/30),AE7/900)))</f>
        <v>366.7</v>
      </c>
      <c r="AG7" s="185">
        <v>1728408</v>
      </c>
      <c r="AH7" s="396">
        <v>483</v>
      </c>
      <c r="AI7" s="397">
        <v>10734</v>
      </c>
      <c r="AJ7" s="399"/>
      <c r="AK7" s="398">
        <f>IF($B$4="quarter",SUM((AI7/45),(AJ7/900)),IF($B$4="semester",SUM((AI7/30),AJ7/900)))</f>
        <v>357.8</v>
      </c>
      <c r="AL7" s="185">
        <v>1844318</v>
      </c>
      <c r="AM7" s="396">
        <v>518</v>
      </c>
      <c r="AN7" s="397">
        <v>11650</v>
      </c>
      <c r="AO7" s="399"/>
      <c r="AP7" s="398">
        <f>IF($B$4="quarter",SUM((AN7/45),(AO7/900)),IF($B$4="semester",SUM((AN7/30),AO7/900)))</f>
        <v>388.33333333333331</v>
      </c>
      <c r="AQ7" s="185">
        <v>2032647</v>
      </c>
      <c r="AR7" s="396">
        <v>445</v>
      </c>
      <c r="AS7" s="397">
        <v>9950</v>
      </c>
      <c r="AT7" s="399"/>
      <c r="AU7" s="398">
        <f>IF($B$4="quarter",SUM((AS7/45),(AT7/900)),IF($B$4="semester",SUM((AS7/30),AT7/900)))</f>
        <v>331.66666666666669</v>
      </c>
      <c r="AV7" s="185">
        <v>2236509</v>
      </c>
      <c r="AW7" s="396">
        <v>885</v>
      </c>
      <c r="AX7" s="397">
        <v>10868</v>
      </c>
      <c r="AY7" s="399"/>
      <c r="AZ7" s="398">
        <f>IF($B$4="quarter",SUM((AX7/45),(AY7/900)),IF($B$4="semester",SUM((AX7/30),AY7/900)))</f>
        <v>362.26666666666665</v>
      </c>
      <c r="BA7" s="185">
        <v>2185546</v>
      </c>
      <c r="BB7" s="20">
        <v>0</v>
      </c>
      <c r="BC7" s="1">
        <v>0</v>
      </c>
      <c r="BD7" s="399"/>
      <c r="BE7" s="398">
        <f>IF($B$4="quarter",SUM((BC7/45),(BD7/900)),IF($B$4="semester",SUM((BC7/30),BD7/900)))</f>
        <v>0</v>
      </c>
      <c r="BF7" s="21"/>
    </row>
    <row r="8" spans="2:58">
      <c r="B8" s="460"/>
      <c r="C8" s="400" t="s">
        <v>23</v>
      </c>
      <c r="D8" s="401">
        <f t="shared" ref="D8:AQ8" si="0">SUM(D6:D7)</f>
        <v>2884</v>
      </c>
      <c r="E8" s="398">
        <f t="shared" si="0"/>
        <v>44851</v>
      </c>
      <c r="F8" s="398">
        <f t="shared" si="0"/>
        <v>0</v>
      </c>
      <c r="G8" s="398">
        <f t="shared" si="0"/>
        <v>1495.0333333333333</v>
      </c>
      <c r="H8" s="402">
        <f t="shared" si="0"/>
        <v>6353324</v>
      </c>
      <c r="I8" s="401">
        <f t="shared" si="0"/>
        <v>2866</v>
      </c>
      <c r="J8" s="398">
        <f t="shared" si="0"/>
        <v>46200</v>
      </c>
      <c r="K8" s="398">
        <f t="shared" si="0"/>
        <v>0</v>
      </c>
      <c r="L8" s="398">
        <f t="shared" si="0"/>
        <v>1540</v>
      </c>
      <c r="M8" s="402">
        <f t="shared" si="0"/>
        <v>6614778</v>
      </c>
      <c r="N8" s="401">
        <f t="shared" si="0"/>
        <v>2893</v>
      </c>
      <c r="O8" s="398">
        <f t="shared" si="0"/>
        <v>45233</v>
      </c>
      <c r="P8" s="398">
        <f t="shared" si="0"/>
        <v>0</v>
      </c>
      <c r="Q8" s="398">
        <f t="shared" si="0"/>
        <v>1507.7666666666667</v>
      </c>
      <c r="R8" s="402">
        <f t="shared" si="0"/>
        <v>6504406</v>
      </c>
      <c r="S8" s="401">
        <f t="shared" si="0"/>
        <v>2947</v>
      </c>
      <c r="T8" s="398">
        <f t="shared" si="0"/>
        <v>45463</v>
      </c>
      <c r="U8" s="398">
        <f t="shared" si="0"/>
        <v>0</v>
      </c>
      <c r="V8" s="398">
        <f t="shared" si="0"/>
        <v>1515.4333333333334</v>
      </c>
      <c r="W8" s="402">
        <f t="shared" si="0"/>
        <v>7039513</v>
      </c>
      <c r="X8" s="401">
        <f t="shared" si="0"/>
        <v>2946</v>
      </c>
      <c r="Y8" s="398">
        <f t="shared" si="0"/>
        <v>45086</v>
      </c>
      <c r="Z8" s="398">
        <f t="shared" si="0"/>
        <v>0</v>
      </c>
      <c r="AA8" s="398">
        <f t="shared" si="0"/>
        <v>1502.8666666666668</v>
      </c>
      <c r="AB8" s="402">
        <f t="shared" si="0"/>
        <v>7388887</v>
      </c>
      <c r="AC8" s="401">
        <f t="shared" si="0"/>
        <v>2703</v>
      </c>
      <c r="AD8" s="398">
        <f t="shared" si="0"/>
        <v>43628</v>
      </c>
      <c r="AE8" s="399">
        <f t="shared" si="0"/>
        <v>0</v>
      </c>
      <c r="AF8" s="398">
        <f t="shared" si="0"/>
        <v>1454.2666666666667</v>
      </c>
      <c r="AG8" s="402">
        <f t="shared" si="0"/>
        <v>7506456</v>
      </c>
      <c r="AH8" s="401">
        <f t="shared" si="0"/>
        <v>2427</v>
      </c>
      <c r="AI8" s="398">
        <f t="shared" si="0"/>
        <v>41510</v>
      </c>
      <c r="AJ8" s="398">
        <f t="shared" si="0"/>
        <v>0</v>
      </c>
      <c r="AK8" s="398">
        <f t="shared" si="0"/>
        <v>1383.6666666666665</v>
      </c>
      <c r="AL8" s="402">
        <f t="shared" si="0"/>
        <v>7725563</v>
      </c>
      <c r="AM8" s="401">
        <f t="shared" si="0"/>
        <v>2491</v>
      </c>
      <c r="AN8" s="398">
        <f t="shared" si="0"/>
        <v>41759</v>
      </c>
      <c r="AO8" s="399">
        <f t="shared" si="0"/>
        <v>0</v>
      </c>
      <c r="AP8" s="398">
        <f t="shared" si="0"/>
        <v>1391.9666666666667</v>
      </c>
      <c r="AQ8" s="402">
        <f t="shared" si="0"/>
        <v>7961671</v>
      </c>
      <c r="AR8" s="401">
        <f t="shared" ref="AR8:AU8" si="1">SUM(AR6:AR7)</f>
        <v>2244</v>
      </c>
      <c r="AS8" s="398">
        <f t="shared" si="1"/>
        <v>37564</v>
      </c>
      <c r="AT8" s="399">
        <f t="shared" si="1"/>
        <v>0</v>
      </c>
      <c r="AU8" s="398">
        <f t="shared" si="1"/>
        <v>1252.1333333333334</v>
      </c>
      <c r="AV8" s="402">
        <f>SUM(AV6:AV7)</f>
        <v>7649111</v>
      </c>
      <c r="AW8" s="401">
        <f t="shared" ref="AW8" si="2">SUM(AW6:AW7)</f>
        <v>3632</v>
      </c>
      <c r="AX8" s="398">
        <f t="shared" ref="AX8" si="3">SUM(AX6:AX7)</f>
        <v>36176</v>
      </c>
      <c r="AY8" s="399">
        <f t="shared" ref="AY8" si="4">SUM(AY6:AY7)</f>
        <v>0</v>
      </c>
      <c r="AZ8" s="398">
        <f t="shared" ref="AZ8" si="5">SUM(AZ6:AZ7)</f>
        <v>1205.8666666666668</v>
      </c>
      <c r="BA8" s="402">
        <f>SUM(BA6:BA7)</f>
        <v>6802696</v>
      </c>
      <c r="BB8" s="401">
        <f t="shared" ref="BB8" si="6">SUM(BB6:BB7)</f>
        <v>0</v>
      </c>
      <c r="BC8" s="398">
        <f t="shared" ref="BC8" si="7">SUM(BC6:BC7)</f>
        <v>0</v>
      </c>
      <c r="BD8" s="399">
        <f t="shared" ref="BD8" si="8">SUM(BD6:BD7)</f>
        <v>0</v>
      </c>
      <c r="BE8" s="398">
        <f t="shared" ref="BE8" si="9">SUM(BE6:BE7)</f>
        <v>0</v>
      </c>
      <c r="BF8" s="402">
        <f>SUM(BF6:BF7)</f>
        <v>0</v>
      </c>
    </row>
    <row r="9" spans="2:58">
      <c r="B9" s="403"/>
      <c r="C9" s="404"/>
      <c r="D9" s="405"/>
      <c r="E9" s="406"/>
      <c r="F9" s="406"/>
      <c r="G9" s="406"/>
      <c r="H9" s="22"/>
      <c r="I9" s="405"/>
      <c r="J9" s="406"/>
      <c r="K9" s="406"/>
      <c r="L9" s="406"/>
      <c r="M9" s="22"/>
      <c r="N9" s="405"/>
      <c r="O9" s="406"/>
      <c r="P9" s="406"/>
      <c r="Q9" s="406"/>
      <c r="R9" s="22"/>
      <c r="S9" s="405"/>
      <c r="T9" s="406"/>
      <c r="U9" s="406"/>
      <c r="V9" s="406"/>
      <c r="W9" s="22"/>
      <c r="X9" s="405"/>
      <c r="Y9" s="406"/>
      <c r="Z9" s="406"/>
      <c r="AA9" s="406"/>
      <c r="AB9" s="22"/>
      <c r="AC9" s="405"/>
      <c r="AD9" s="406"/>
      <c r="AE9" s="406"/>
      <c r="AF9" s="407"/>
      <c r="AG9" s="220"/>
      <c r="AH9" s="408"/>
      <c r="AI9" s="407"/>
      <c r="AJ9" s="407"/>
      <c r="AK9" s="407"/>
      <c r="AL9" s="220"/>
      <c r="AM9" s="408"/>
      <c r="AN9" s="407"/>
      <c r="AO9" s="407"/>
      <c r="AP9" s="407"/>
      <c r="AQ9" s="220"/>
      <c r="AR9" s="405"/>
      <c r="AS9" s="406"/>
      <c r="AT9" s="406"/>
      <c r="AU9" s="406"/>
      <c r="AV9" s="22"/>
      <c r="AW9" s="405"/>
      <c r="AX9" s="406"/>
      <c r="AY9" s="406"/>
      <c r="AZ9" s="406"/>
      <c r="BA9" s="22"/>
      <c r="BB9" s="405"/>
      <c r="BC9" s="406"/>
      <c r="BD9" s="406"/>
      <c r="BE9" s="406"/>
      <c r="BF9" s="22"/>
    </row>
    <row r="10" spans="2:58">
      <c r="B10" s="458" t="s">
        <v>24</v>
      </c>
      <c r="C10" s="409" t="s">
        <v>21</v>
      </c>
      <c r="D10" s="396">
        <v>323</v>
      </c>
      <c r="E10" s="397">
        <v>2914</v>
      </c>
      <c r="F10" s="399"/>
      <c r="G10" s="398">
        <f>IF($B$4="quarter",SUM((E10/36),(F10/900)),IF($B$4="semester",SUM((E10/24),F10/900)))</f>
        <v>121.41666666666667</v>
      </c>
      <c r="H10" s="185">
        <v>4449210</v>
      </c>
      <c r="I10" s="396">
        <v>332</v>
      </c>
      <c r="J10" s="397">
        <v>3440</v>
      </c>
      <c r="K10" s="399"/>
      <c r="L10" s="398">
        <f>IF($B$4="quarter",SUM((J10/36),(K10/900)),IF($B$4="semester",SUM((J10/24),K10/900)))</f>
        <v>143.33333333333334</v>
      </c>
      <c r="M10" s="185">
        <v>762885</v>
      </c>
      <c r="N10" s="396">
        <v>417</v>
      </c>
      <c r="O10" s="397">
        <v>3919</v>
      </c>
      <c r="P10" s="399"/>
      <c r="Q10" s="398">
        <f>IF($B$4="quarter",SUM((O10/36),(P10/900)),IF($B$4="semester",SUM((O10/24),P10/900)))</f>
        <v>163.29166666666666</v>
      </c>
      <c r="R10" s="185">
        <v>896809</v>
      </c>
      <c r="S10" s="396">
        <v>418</v>
      </c>
      <c r="T10" s="397">
        <v>4813</v>
      </c>
      <c r="U10" s="399"/>
      <c r="V10" s="398">
        <f>IF($B$4="quarter",SUM((T10/36),(U10/900)),IF($B$4="semester",SUM((T10/24),U10/900)))</f>
        <v>200.54166666666666</v>
      </c>
      <c r="W10" s="185">
        <v>1159891</v>
      </c>
      <c r="X10" s="396">
        <v>451</v>
      </c>
      <c r="Y10" s="397">
        <v>4433</v>
      </c>
      <c r="Z10" s="399"/>
      <c r="AA10" s="398">
        <f>IF($B$4="quarter",SUM((Y10/36),(Z10/900)),IF($B$4="semester",SUM((Y10/24),Z10/900)))</f>
        <v>184.70833333333334</v>
      </c>
      <c r="AB10" s="185">
        <v>1064141</v>
      </c>
      <c r="AC10" s="396">
        <v>435</v>
      </c>
      <c r="AD10" s="397">
        <v>4800</v>
      </c>
      <c r="AE10" s="399"/>
      <c r="AF10" s="398">
        <f>IF($B$4="quarter",SUM((AD10/36),(AE10/900)),IF($B$4="semester",SUM((AD10/24),AE10/900)))</f>
        <v>200</v>
      </c>
      <c r="AG10" s="185">
        <v>1268772</v>
      </c>
      <c r="AH10" s="396">
        <v>404</v>
      </c>
      <c r="AI10" s="397">
        <v>4400</v>
      </c>
      <c r="AJ10" s="399"/>
      <c r="AK10" s="398">
        <f>IF($B$4="quarter",SUM((AI10/36),(AJ10/900)),IF($B$4="semester",SUM((AI10/24),AJ10/900)))</f>
        <v>183.33333333333334</v>
      </c>
      <c r="AL10" s="185">
        <v>1131832</v>
      </c>
      <c r="AM10" s="396">
        <v>394</v>
      </c>
      <c r="AN10" s="397">
        <v>4396</v>
      </c>
      <c r="AO10" s="399"/>
      <c r="AP10" s="398">
        <f>IF($B$4="quarter",SUM((AN10/36),(AO10/900)),IF($B$4="semester",SUM((AN10/24),AO10/900)))</f>
        <v>183.16666666666666</v>
      </c>
      <c r="AQ10" s="185">
        <v>1254668</v>
      </c>
      <c r="AR10" s="396">
        <v>336</v>
      </c>
      <c r="AS10" s="397">
        <v>4442</v>
      </c>
      <c r="AT10" s="399"/>
      <c r="AU10" s="398">
        <f>IF($B$4="quarter",SUM((AS10/36),(AT10/900)),IF($B$4="semester",SUM((AS10/24),AT10/900)))</f>
        <v>185.08333333333334</v>
      </c>
      <c r="AV10" s="185">
        <v>1392405</v>
      </c>
      <c r="AW10" s="396">
        <v>723</v>
      </c>
      <c r="AX10" s="397">
        <v>4393</v>
      </c>
      <c r="AY10" s="399"/>
      <c r="AZ10" s="398">
        <f>IF($B$4="quarter",SUM((AX10/36),(AY10/900)),IF($B$4="semester",SUM((AX10/24),AY10/900)))</f>
        <v>183.04166666666666</v>
      </c>
      <c r="BA10" s="185">
        <v>1403707</v>
      </c>
      <c r="BB10" s="20">
        <v>0</v>
      </c>
      <c r="BC10" s="1">
        <v>0</v>
      </c>
      <c r="BD10" s="399"/>
      <c r="BE10" s="398">
        <f>IF($B$4="quarter",SUM((BC10/36),(BD10/900)),IF($B$4="semester",SUM((BC10/24),BD10/900)))</f>
        <v>0</v>
      </c>
      <c r="BF10" s="21"/>
    </row>
    <row r="11" spans="2:58">
      <c r="B11" s="459"/>
      <c r="C11" s="409" t="s">
        <v>22</v>
      </c>
      <c r="D11" s="396">
        <v>129</v>
      </c>
      <c r="E11" s="397">
        <v>1385</v>
      </c>
      <c r="F11" s="399"/>
      <c r="G11" s="398">
        <f>IF($B$4="quarter",SUM((E11/36),(F11/900)),IF($B$4="semester",SUM((E11/24),F11/900)))</f>
        <v>57.708333333333336</v>
      </c>
      <c r="H11" s="185">
        <v>1904114</v>
      </c>
      <c r="I11" s="396">
        <v>112</v>
      </c>
      <c r="J11" s="397">
        <v>1301</v>
      </c>
      <c r="K11" s="399"/>
      <c r="L11" s="398">
        <f>IF($B$4="quarter",SUM((J11/36),(K11/900)),IF($B$4="semester",SUM((J11/24),K11/900)))</f>
        <v>54.208333333333336</v>
      </c>
      <c r="M11" s="185">
        <v>359005</v>
      </c>
      <c r="N11" s="396">
        <v>130</v>
      </c>
      <c r="O11" s="397">
        <v>1368</v>
      </c>
      <c r="P11" s="399"/>
      <c r="Q11" s="398">
        <f>IF($B$4="quarter",SUM((O11/36),(P11/900)),IF($B$4="semester",SUM((O11/24),P11/900)))</f>
        <v>57</v>
      </c>
      <c r="R11" s="185">
        <v>419936</v>
      </c>
      <c r="S11" s="396">
        <v>114</v>
      </c>
      <c r="T11" s="397">
        <v>1351</v>
      </c>
      <c r="U11" s="399"/>
      <c r="V11" s="398">
        <f>IF($B$4="quarter",SUM((T11/36),(U11/900)),IF($B$4="semester",SUM((T11/24),U11/900)))</f>
        <v>56.291666666666664</v>
      </c>
      <c r="W11" s="185">
        <v>540611</v>
      </c>
      <c r="X11" s="396">
        <v>102</v>
      </c>
      <c r="Y11" s="397">
        <v>1014</v>
      </c>
      <c r="Z11" s="399"/>
      <c r="AA11" s="398">
        <f>IF($B$4="quarter",SUM((Y11/36),(Z11/900)),IF($B$4="semester",SUM((Y11/24),Z11/900)))</f>
        <v>42.25</v>
      </c>
      <c r="AB11" s="185">
        <v>499302</v>
      </c>
      <c r="AC11" s="396">
        <v>95</v>
      </c>
      <c r="AD11" s="397">
        <v>1142</v>
      </c>
      <c r="AE11" s="399"/>
      <c r="AF11" s="398">
        <f>IF($B$4="quarter",SUM((AD11/36),(AE11/900)),IF($B$4="semester",SUM((AD11/24),AE11/900)))</f>
        <v>47.583333333333336</v>
      </c>
      <c r="AG11" s="185">
        <v>293516</v>
      </c>
      <c r="AH11" s="396">
        <v>89</v>
      </c>
      <c r="AI11" s="397">
        <v>1027</v>
      </c>
      <c r="AJ11" s="399"/>
      <c r="AK11" s="398">
        <f>IF($B$4="quarter",SUM((AI11/36),(AJ11/900)),IF($B$4="semester",SUM((AI11/24),AJ11/900)))</f>
        <v>42.791666666666664</v>
      </c>
      <c r="AL11" s="185">
        <v>259198</v>
      </c>
      <c r="AM11" s="396">
        <v>65</v>
      </c>
      <c r="AN11" s="397">
        <v>900</v>
      </c>
      <c r="AO11" s="399"/>
      <c r="AP11" s="398">
        <f>IF($B$4="quarter",SUM((AN11/36),(AO11/900)),IF($B$4="semester",SUM((AN11/24),AO11/900)))</f>
        <v>37.5</v>
      </c>
      <c r="AQ11" s="185">
        <v>239869</v>
      </c>
      <c r="AR11" s="396">
        <v>52</v>
      </c>
      <c r="AS11" s="397">
        <v>1110</v>
      </c>
      <c r="AT11" s="399"/>
      <c r="AU11" s="398">
        <f>IF($B$4="quarter",SUM((AS11/36),(AT11/900)),IF($B$4="semester",SUM((AS11/24),AT11/900)))</f>
        <v>46.25</v>
      </c>
      <c r="AV11" s="185">
        <v>334207</v>
      </c>
      <c r="AW11" s="396">
        <v>131</v>
      </c>
      <c r="AX11" s="397">
        <v>782</v>
      </c>
      <c r="AY11" s="399"/>
      <c r="AZ11" s="398">
        <f>IF($B$4="quarter",SUM((AX11/36),(AY11/900)),IF($B$4="semester",SUM((AX11/24),AY11/900)))</f>
        <v>32.583333333333336</v>
      </c>
      <c r="BA11" s="185">
        <v>252157</v>
      </c>
      <c r="BB11" s="20">
        <v>0</v>
      </c>
      <c r="BC11" s="1">
        <v>0</v>
      </c>
      <c r="BD11" s="399"/>
      <c r="BE11" s="398">
        <f>IF($B$4="quarter",SUM((BC11/36),(BD11/900)),IF($B$4="semester",SUM((BC11/24),BD11/900)))</f>
        <v>0</v>
      </c>
      <c r="BF11" s="21"/>
    </row>
    <row r="12" spans="2:58">
      <c r="B12" s="460"/>
      <c r="C12" s="410" t="s">
        <v>23</v>
      </c>
      <c r="D12" s="401">
        <f t="shared" ref="D12:AQ12" si="10">SUM(D10:D11)</f>
        <v>452</v>
      </c>
      <c r="E12" s="398">
        <f t="shared" si="10"/>
        <v>4299</v>
      </c>
      <c r="F12" s="399">
        <f t="shared" si="10"/>
        <v>0</v>
      </c>
      <c r="G12" s="398">
        <f t="shared" si="10"/>
        <v>179.125</v>
      </c>
      <c r="H12" s="402">
        <f t="shared" si="10"/>
        <v>6353324</v>
      </c>
      <c r="I12" s="401">
        <f t="shared" si="10"/>
        <v>444</v>
      </c>
      <c r="J12" s="398">
        <f t="shared" si="10"/>
        <v>4741</v>
      </c>
      <c r="K12" s="399">
        <f t="shared" si="10"/>
        <v>0</v>
      </c>
      <c r="L12" s="398">
        <f t="shared" si="10"/>
        <v>197.54166666666669</v>
      </c>
      <c r="M12" s="402">
        <f t="shared" si="10"/>
        <v>1121890</v>
      </c>
      <c r="N12" s="401">
        <f t="shared" si="10"/>
        <v>547</v>
      </c>
      <c r="O12" s="398">
        <f t="shared" si="10"/>
        <v>5287</v>
      </c>
      <c r="P12" s="399">
        <f t="shared" si="10"/>
        <v>0</v>
      </c>
      <c r="Q12" s="398">
        <f t="shared" si="10"/>
        <v>220.29166666666666</v>
      </c>
      <c r="R12" s="402">
        <f t="shared" si="10"/>
        <v>1316745</v>
      </c>
      <c r="S12" s="401">
        <f t="shared" si="10"/>
        <v>532</v>
      </c>
      <c r="T12" s="398">
        <f t="shared" si="10"/>
        <v>6164</v>
      </c>
      <c r="U12" s="399">
        <f t="shared" si="10"/>
        <v>0</v>
      </c>
      <c r="V12" s="398">
        <f t="shared" si="10"/>
        <v>256.83333333333331</v>
      </c>
      <c r="W12" s="402">
        <f t="shared" si="10"/>
        <v>1700502</v>
      </c>
      <c r="X12" s="401">
        <f t="shared" si="10"/>
        <v>553</v>
      </c>
      <c r="Y12" s="398">
        <f t="shared" si="10"/>
        <v>5447</v>
      </c>
      <c r="Z12" s="399">
        <f t="shared" si="10"/>
        <v>0</v>
      </c>
      <c r="AA12" s="398">
        <f t="shared" si="10"/>
        <v>226.95833333333334</v>
      </c>
      <c r="AB12" s="402">
        <f t="shared" si="10"/>
        <v>1563443</v>
      </c>
      <c r="AC12" s="401">
        <f t="shared" si="10"/>
        <v>530</v>
      </c>
      <c r="AD12" s="398">
        <f t="shared" si="10"/>
        <v>5942</v>
      </c>
      <c r="AE12" s="399">
        <f t="shared" si="10"/>
        <v>0</v>
      </c>
      <c r="AF12" s="398">
        <f t="shared" si="10"/>
        <v>247.58333333333334</v>
      </c>
      <c r="AG12" s="402">
        <f t="shared" si="10"/>
        <v>1562288</v>
      </c>
      <c r="AH12" s="401">
        <f t="shared" si="10"/>
        <v>493</v>
      </c>
      <c r="AI12" s="398">
        <f t="shared" si="10"/>
        <v>5427</v>
      </c>
      <c r="AJ12" s="399">
        <f t="shared" si="10"/>
        <v>0</v>
      </c>
      <c r="AK12" s="398">
        <f t="shared" si="10"/>
        <v>226.125</v>
      </c>
      <c r="AL12" s="402">
        <f t="shared" si="10"/>
        <v>1391030</v>
      </c>
      <c r="AM12" s="401">
        <f t="shared" si="10"/>
        <v>459</v>
      </c>
      <c r="AN12" s="398">
        <f t="shared" si="10"/>
        <v>5296</v>
      </c>
      <c r="AO12" s="399">
        <f t="shared" si="10"/>
        <v>0</v>
      </c>
      <c r="AP12" s="398">
        <f t="shared" si="10"/>
        <v>220.66666666666666</v>
      </c>
      <c r="AQ12" s="402">
        <f t="shared" si="10"/>
        <v>1494537</v>
      </c>
      <c r="AR12" s="401">
        <f t="shared" ref="AR12:AU12" si="11">SUM(AR10:AR11)</f>
        <v>388</v>
      </c>
      <c r="AS12" s="398">
        <f t="shared" si="11"/>
        <v>5552</v>
      </c>
      <c r="AT12" s="399">
        <f t="shared" si="11"/>
        <v>0</v>
      </c>
      <c r="AU12" s="398">
        <f t="shared" si="11"/>
        <v>231.33333333333334</v>
      </c>
      <c r="AV12" s="402">
        <f>SUM(AV10:AV11)</f>
        <v>1726612</v>
      </c>
      <c r="AW12" s="401">
        <f t="shared" ref="AW12" si="12">SUM(AW10:AW11)</f>
        <v>854</v>
      </c>
      <c r="AX12" s="398">
        <f t="shared" ref="AX12" si="13">SUM(AX10:AX11)</f>
        <v>5175</v>
      </c>
      <c r="AY12" s="399">
        <f t="shared" ref="AY12" si="14">SUM(AY10:AY11)</f>
        <v>0</v>
      </c>
      <c r="AZ12" s="398">
        <f t="shared" ref="AZ12" si="15">SUM(AZ10:AZ11)</f>
        <v>215.625</v>
      </c>
      <c r="BA12" s="402">
        <f>SUM(BA10:BA11)</f>
        <v>1655864</v>
      </c>
      <c r="BB12" s="401">
        <f t="shared" ref="BB12" si="16">SUM(BB10:BB11)</f>
        <v>0</v>
      </c>
      <c r="BC12" s="398">
        <f t="shared" ref="BC12" si="17">SUM(BC10:BC11)</f>
        <v>0</v>
      </c>
      <c r="BD12" s="399">
        <f t="shared" ref="BD12" si="18">SUM(BD10:BD11)</f>
        <v>0</v>
      </c>
      <c r="BE12" s="398">
        <f t="shared" ref="BE12" si="19">SUM(BE10:BE11)</f>
        <v>0</v>
      </c>
      <c r="BF12" s="402">
        <f>SUM(BF10:BF11)</f>
        <v>0</v>
      </c>
    </row>
    <row r="13" spans="2:58">
      <c r="B13" s="403"/>
      <c r="C13" s="404"/>
      <c r="D13" s="405"/>
      <c r="E13" s="406"/>
      <c r="F13" s="406"/>
      <c r="G13" s="406"/>
      <c r="H13" s="22"/>
      <c r="I13" s="405"/>
      <c r="J13" s="406"/>
      <c r="K13" s="406"/>
      <c r="L13" s="406"/>
      <c r="M13" s="22"/>
      <c r="N13" s="405"/>
      <c r="O13" s="406"/>
      <c r="P13" s="406"/>
      <c r="Q13" s="406"/>
      <c r="R13" s="22"/>
      <c r="S13" s="405"/>
      <c r="T13" s="406"/>
      <c r="U13" s="406"/>
      <c r="V13" s="406"/>
      <c r="W13" s="22"/>
      <c r="X13" s="405"/>
      <c r="Y13" s="406"/>
      <c r="Z13" s="406"/>
      <c r="AA13" s="406"/>
      <c r="AB13" s="22"/>
      <c r="AC13" s="405"/>
      <c r="AD13" s="406"/>
      <c r="AE13" s="406"/>
      <c r="AF13" s="407"/>
      <c r="AG13" s="220"/>
      <c r="AH13" s="408"/>
      <c r="AI13" s="407"/>
      <c r="AJ13" s="407"/>
      <c r="AK13" s="407"/>
      <c r="AL13" s="220"/>
      <c r="AM13" s="408"/>
      <c r="AN13" s="407"/>
      <c r="AO13" s="407"/>
      <c r="AP13" s="407"/>
      <c r="AQ13" s="220"/>
      <c r="AR13" s="405"/>
      <c r="AS13" s="406"/>
      <c r="AT13" s="406"/>
      <c r="AU13" s="406"/>
      <c r="AV13" s="22"/>
      <c r="AW13" s="405"/>
      <c r="AX13" s="406"/>
      <c r="AY13" s="406"/>
      <c r="AZ13" s="406"/>
      <c r="BA13" s="22"/>
      <c r="BB13" s="405"/>
      <c r="BC13" s="406"/>
      <c r="BD13" s="406"/>
      <c r="BE13" s="406"/>
      <c r="BF13" s="22"/>
    </row>
    <row r="14" spans="2:58">
      <c r="B14" s="458" t="s">
        <v>25</v>
      </c>
      <c r="C14" s="409" t="s">
        <v>21</v>
      </c>
      <c r="D14" s="396">
        <v>0</v>
      </c>
      <c r="E14" s="397">
        <v>0</v>
      </c>
      <c r="F14" s="399"/>
      <c r="G14" s="398">
        <f>IF($B$4="quarter",SUM((E14/36),(F14/900)),IF($B$4="semester",SUM((E14/24),F14/900)))</f>
        <v>0</v>
      </c>
      <c r="H14" s="185">
        <v>0</v>
      </c>
      <c r="I14" s="396">
        <v>0</v>
      </c>
      <c r="J14" s="397">
        <v>0</v>
      </c>
      <c r="K14" s="399"/>
      <c r="L14" s="398">
        <f>IF($B$4="quarter",SUM((J14/36),(K14/900)),IF($B$4="semester",SUM((J14/24),K14/900)))</f>
        <v>0</v>
      </c>
      <c r="M14" s="185">
        <v>0</v>
      </c>
      <c r="N14" s="396">
        <v>0</v>
      </c>
      <c r="O14" s="397">
        <v>0</v>
      </c>
      <c r="P14" s="399"/>
      <c r="Q14" s="398">
        <f>IF($B$4="quarter",SUM((O14/36),(P14/900)),IF($B$4="semester",SUM((O14/24),P14/900)))</f>
        <v>0</v>
      </c>
      <c r="R14" s="185">
        <v>0</v>
      </c>
      <c r="S14" s="396">
        <v>0</v>
      </c>
      <c r="T14" s="397">
        <v>0</v>
      </c>
      <c r="U14" s="399"/>
      <c r="V14" s="398">
        <f>IF($B$4="quarter",SUM((T14/36),(U14/900)),IF($B$4="semester",SUM((T14/24),U14/900)))</f>
        <v>0</v>
      </c>
      <c r="W14" s="185">
        <v>0</v>
      </c>
      <c r="X14" s="396">
        <v>0</v>
      </c>
      <c r="Y14" s="397">
        <v>0</v>
      </c>
      <c r="Z14" s="399"/>
      <c r="AA14" s="398">
        <f>IF($B$4="quarter",SUM((Y14/36),(Z14/900)),IF($B$4="semester",SUM((Y14/24),Z14/900)))</f>
        <v>0</v>
      </c>
      <c r="AB14" s="185">
        <v>0</v>
      </c>
      <c r="AC14" s="396">
        <v>0</v>
      </c>
      <c r="AD14" s="397">
        <v>0</v>
      </c>
      <c r="AE14" s="399"/>
      <c r="AF14" s="398">
        <f>IF($B$4="quarter",SUM((AD14/36),(AE14/900)),IF($B$4="semester",SUM((AD14/24),AE14/900)))</f>
        <v>0</v>
      </c>
      <c r="AG14" s="185">
        <v>0</v>
      </c>
      <c r="AH14" s="396">
        <v>0</v>
      </c>
      <c r="AI14" s="397">
        <v>0</v>
      </c>
      <c r="AJ14" s="399"/>
      <c r="AK14" s="398">
        <f>IF($B$4="quarter",SUM((AI14/36),(AJ14/900)),IF($B$4="semester",SUM((AI14/24),AJ14/900)))</f>
        <v>0</v>
      </c>
      <c r="AL14" s="185">
        <v>0</v>
      </c>
      <c r="AM14" s="396">
        <v>0</v>
      </c>
      <c r="AN14" s="397">
        <v>0</v>
      </c>
      <c r="AO14" s="399"/>
      <c r="AP14" s="398">
        <f>IF($B$4="quarter",SUM((AN14/36),(AO14/900)),IF($B$4="semester",SUM((AN14/24),AO14/900)))</f>
        <v>0</v>
      </c>
      <c r="AQ14" s="185">
        <v>0</v>
      </c>
      <c r="AR14" s="396">
        <v>0</v>
      </c>
      <c r="AS14" s="397">
        <v>0</v>
      </c>
      <c r="AT14" s="399"/>
      <c r="AU14" s="398">
        <f>IF($B$4="quarter",SUM((AS14/36),(AT14/900)),IF($B$4="semester",SUM((AS14/24),AT14/900)))</f>
        <v>0</v>
      </c>
      <c r="AV14" s="185">
        <v>0</v>
      </c>
      <c r="AW14" s="396">
        <v>0</v>
      </c>
      <c r="AX14" s="397">
        <v>0</v>
      </c>
      <c r="AY14" s="399"/>
      <c r="AZ14" s="398">
        <f>IF($B$4="quarter",SUM((AX14/36),(AY14/900)),IF($B$4="semester",SUM((AX14/24),AY14/900)))</f>
        <v>0</v>
      </c>
      <c r="BA14" s="185">
        <v>0</v>
      </c>
      <c r="BB14" s="20">
        <v>0</v>
      </c>
      <c r="BC14" s="1">
        <v>0</v>
      </c>
      <c r="BD14" s="399"/>
      <c r="BE14" s="398">
        <f>IF($B$4="quarter",SUM((BC14/36),(BD14/900)),IF($B$4="semester",SUM((BC14/24),BD14/900)))</f>
        <v>0</v>
      </c>
      <c r="BF14" s="21">
        <v>0</v>
      </c>
    </row>
    <row r="15" spans="2:58">
      <c r="B15" s="459"/>
      <c r="C15" s="409" t="s">
        <v>22</v>
      </c>
      <c r="D15" s="396">
        <v>0</v>
      </c>
      <c r="E15" s="397">
        <v>0</v>
      </c>
      <c r="F15" s="399"/>
      <c r="G15" s="398">
        <f>IF($B$4="quarter",SUM((E15/36),(F15/900)),IF($B$4="semester",SUM((E15/24),F15/900)))</f>
        <v>0</v>
      </c>
      <c r="H15" s="185">
        <v>0</v>
      </c>
      <c r="I15" s="396">
        <v>0</v>
      </c>
      <c r="J15" s="397">
        <v>0</v>
      </c>
      <c r="K15" s="399"/>
      <c r="L15" s="398">
        <f>IF($B$4="quarter",SUM((J15/36),(K15/900)),IF($B$4="semester",SUM((J15/24),K15/900)))</f>
        <v>0</v>
      </c>
      <c r="M15" s="185">
        <v>0</v>
      </c>
      <c r="N15" s="396">
        <v>0</v>
      </c>
      <c r="O15" s="397">
        <v>0</v>
      </c>
      <c r="P15" s="399"/>
      <c r="Q15" s="398">
        <f>IF($B$4="quarter",SUM((O15/36),(P15/900)),IF($B$4="semester",SUM((O15/24),P15/900)))</f>
        <v>0</v>
      </c>
      <c r="R15" s="185">
        <v>0</v>
      </c>
      <c r="S15" s="396">
        <v>0</v>
      </c>
      <c r="T15" s="397">
        <v>0</v>
      </c>
      <c r="U15" s="399"/>
      <c r="V15" s="398">
        <f>IF($B$4="quarter",SUM((T15/36),(U15/900)),IF($B$4="semester",SUM((T15/24),U15/900)))</f>
        <v>0</v>
      </c>
      <c r="W15" s="185">
        <v>0</v>
      </c>
      <c r="X15" s="396">
        <v>0</v>
      </c>
      <c r="Y15" s="397">
        <v>0</v>
      </c>
      <c r="Z15" s="399"/>
      <c r="AA15" s="398">
        <f>IF($B$4="quarter",SUM((Y15/36),(Z15/900)),IF($B$4="semester",SUM((Y15/24),Z15/900)))</f>
        <v>0</v>
      </c>
      <c r="AB15" s="185">
        <v>0</v>
      </c>
      <c r="AC15" s="396">
        <v>0</v>
      </c>
      <c r="AD15" s="397">
        <v>0</v>
      </c>
      <c r="AE15" s="399"/>
      <c r="AF15" s="398">
        <f>IF($B$4="quarter",SUM((AD15/36),(AE15/900)),IF($B$4="semester",SUM((AD15/24),AE15/900)))</f>
        <v>0</v>
      </c>
      <c r="AG15" s="185">
        <v>0</v>
      </c>
      <c r="AH15" s="396">
        <v>0</v>
      </c>
      <c r="AI15" s="397">
        <v>0</v>
      </c>
      <c r="AJ15" s="399"/>
      <c r="AK15" s="398">
        <f>IF($B$4="quarter",SUM((AI15/36),(AJ15/900)),IF($B$4="semester",SUM((AI15/24),AJ15/900)))</f>
        <v>0</v>
      </c>
      <c r="AL15" s="185">
        <v>0</v>
      </c>
      <c r="AM15" s="396">
        <v>0</v>
      </c>
      <c r="AN15" s="397">
        <v>0</v>
      </c>
      <c r="AO15" s="399"/>
      <c r="AP15" s="398">
        <f>IF($B$4="quarter",SUM((AN15/36),(AO15/900)),IF($B$4="semester",SUM((AN15/24),AO15/900)))</f>
        <v>0</v>
      </c>
      <c r="AQ15" s="185">
        <v>0</v>
      </c>
      <c r="AR15" s="396">
        <v>0</v>
      </c>
      <c r="AS15" s="397">
        <v>0</v>
      </c>
      <c r="AT15" s="399"/>
      <c r="AU15" s="398">
        <f>IF($B$4="quarter",SUM((AS15/36),(AT15/900)),IF($B$4="semester",SUM((AS15/24),AT15/900)))</f>
        <v>0</v>
      </c>
      <c r="AV15" s="185">
        <v>0</v>
      </c>
      <c r="AW15" s="396">
        <v>0</v>
      </c>
      <c r="AX15" s="397">
        <v>0</v>
      </c>
      <c r="AY15" s="399"/>
      <c r="AZ15" s="398">
        <f>IF($B$4="quarter",SUM((AX15/36),(AY15/900)),IF($B$4="semester",SUM((AX15/24),AY15/900)))</f>
        <v>0</v>
      </c>
      <c r="BA15" s="185">
        <v>0</v>
      </c>
      <c r="BB15" s="20">
        <v>0</v>
      </c>
      <c r="BC15" s="1">
        <v>0</v>
      </c>
      <c r="BD15" s="399"/>
      <c r="BE15" s="398">
        <f>IF($B$4="quarter",SUM((BC15/36),(BD15/900)),IF($B$4="semester",SUM((BC15/24),BD15/900)))</f>
        <v>0</v>
      </c>
      <c r="BF15" s="21">
        <v>0</v>
      </c>
    </row>
    <row r="16" spans="2:58">
      <c r="B16" s="460"/>
      <c r="C16" s="410" t="s">
        <v>23</v>
      </c>
      <c r="D16" s="401">
        <f t="shared" ref="D16:AF16" si="20">SUM(D14:D15)</f>
        <v>0</v>
      </c>
      <c r="E16" s="398">
        <f t="shared" si="20"/>
        <v>0</v>
      </c>
      <c r="F16" s="399">
        <f t="shared" si="20"/>
        <v>0</v>
      </c>
      <c r="G16" s="398">
        <f t="shared" si="20"/>
        <v>0</v>
      </c>
      <c r="H16" s="402">
        <f>SUM(H14:H15)</f>
        <v>0</v>
      </c>
      <c r="I16" s="401">
        <f t="shared" si="20"/>
        <v>0</v>
      </c>
      <c r="J16" s="398">
        <f t="shared" si="20"/>
        <v>0</v>
      </c>
      <c r="K16" s="399">
        <f t="shared" si="20"/>
        <v>0</v>
      </c>
      <c r="L16" s="398">
        <f t="shared" si="20"/>
        <v>0</v>
      </c>
      <c r="M16" s="402">
        <f>SUM(M14:M15)</f>
        <v>0</v>
      </c>
      <c r="N16" s="401">
        <f t="shared" si="20"/>
        <v>0</v>
      </c>
      <c r="O16" s="398">
        <f t="shared" si="20"/>
        <v>0</v>
      </c>
      <c r="P16" s="399">
        <f t="shared" si="20"/>
        <v>0</v>
      </c>
      <c r="Q16" s="398">
        <f t="shared" si="20"/>
        <v>0</v>
      </c>
      <c r="R16" s="402">
        <f>SUM(R14:R15)</f>
        <v>0</v>
      </c>
      <c r="S16" s="401">
        <f t="shared" si="20"/>
        <v>0</v>
      </c>
      <c r="T16" s="398">
        <f t="shared" si="20"/>
        <v>0</v>
      </c>
      <c r="U16" s="399">
        <f t="shared" si="20"/>
        <v>0</v>
      </c>
      <c r="V16" s="398">
        <f t="shared" si="20"/>
        <v>0</v>
      </c>
      <c r="W16" s="402">
        <f>SUM(W14:W15)</f>
        <v>0</v>
      </c>
      <c r="X16" s="401">
        <f t="shared" si="20"/>
        <v>0</v>
      </c>
      <c r="Y16" s="398">
        <f t="shared" si="20"/>
        <v>0</v>
      </c>
      <c r="Z16" s="399">
        <f t="shared" si="20"/>
        <v>0</v>
      </c>
      <c r="AA16" s="398">
        <f t="shared" si="20"/>
        <v>0</v>
      </c>
      <c r="AB16" s="402">
        <f>SUM(AB14:AB15)</f>
        <v>0</v>
      </c>
      <c r="AC16" s="401">
        <f t="shared" si="20"/>
        <v>0</v>
      </c>
      <c r="AD16" s="398">
        <f t="shared" si="20"/>
        <v>0</v>
      </c>
      <c r="AE16" s="399">
        <f t="shared" si="20"/>
        <v>0</v>
      </c>
      <c r="AF16" s="398">
        <f t="shared" si="20"/>
        <v>0</v>
      </c>
      <c r="AG16" s="402">
        <f>SUM(AG14:AG15)</f>
        <v>0</v>
      </c>
      <c r="AH16" s="401">
        <f t="shared" ref="AH16:AU16" si="21">SUM(AH14:AH15)</f>
        <v>0</v>
      </c>
      <c r="AI16" s="398">
        <f t="shared" si="21"/>
        <v>0</v>
      </c>
      <c r="AJ16" s="399">
        <f t="shared" si="21"/>
        <v>0</v>
      </c>
      <c r="AK16" s="398">
        <f t="shared" si="21"/>
        <v>0</v>
      </c>
      <c r="AL16" s="402">
        <f>SUM(AL14:AL15)</f>
        <v>0</v>
      </c>
      <c r="AM16" s="401">
        <f t="shared" si="21"/>
        <v>0</v>
      </c>
      <c r="AN16" s="398">
        <f t="shared" si="21"/>
        <v>0</v>
      </c>
      <c r="AO16" s="399">
        <f t="shared" si="21"/>
        <v>0</v>
      </c>
      <c r="AP16" s="398">
        <f t="shared" si="21"/>
        <v>0</v>
      </c>
      <c r="AQ16" s="402">
        <f>SUM(AQ14:AQ15)</f>
        <v>0</v>
      </c>
      <c r="AR16" s="401">
        <f t="shared" si="21"/>
        <v>0</v>
      </c>
      <c r="AS16" s="398">
        <f t="shared" si="21"/>
        <v>0</v>
      </c>
      <c r="AT16" s="399">
        <f t="shared" si="21"/>
        <v>0</v>
      </c>
      <c r="AU16" s="398">
        <f t="shared" si="21"/>
        <v>0</v>
      </c>
      <c r="AV16" s="402">
        <f>SUM(AV14:AV15)</f>
        <v>0</v>
      </c>
      <c r="AW16" s="401">
        <f t="shared" ref="AW16" si="22">SUM(AW14:AW15)</f>
        <v>0</v>
      </c>
      <c r="AX16" s="398">
        <f t="shared" ref="AX16" si="23">SUM(AX14:AX15)</f>
        <v>0</v>
      </c>
      <c r="AY16" s="399">
        <f t="shared" ref="AY16" si="24">SUM(AY14:AY15)</f>
        <v>0</v>
      </c>
      <c r="AZ16" s="398">
        <f t="shared" ref="AZ16" si="25">SUM(AZ14:AZ15)</f>
        <v>0</v>
      </c>
      <c r="BA16" s="402">
        <f>SUM(BA14:BA15)</f>
        <v>0</v>
      </c>
      <c r="BB16" s="401">
        <f t="shared" ref="BB16" si="26">SUM(BB14:BB15)</f>
        <v>0</v>
      </c>
      <c r="BC16" s="398">
        <f t="shared" ref="BC16" si="27">SUM(BC14:BC15)</f>
        <v>0</v>
      </c>
      <c r="BD16" s="399">
        <f t="shared" ref="BD16" si="28">SUM(BD14:BD15)</f>
        <v>0</v>
      </c>
      <c r="BE16" s="398">
        <f t="shared" ref="BE16" si="29">SUM(BE14:BE15)</f>
        <v>0</v>
      </c>
      <c r="BF16" s="402">
        <f>SUM(BF14:BF15)</f>
        <v>0</v>
      </c>
    </row>
    <row r="17" spans="2:58">
      <c r="B17" s="403"/>
      <c r="C17" s="404"/>
      <c r="D17" s="405"/>
      <c r="E17" s="406"/>
      <c r="F17" s="406"/>
      <c r="G17" s="406"/>
      <c r="H17" s="22"/>
      <c r="I17" s="405"/>
      <c r="J17" s="406"/>
      <c r="K17" s="406"/>
      <c r="L17" s="406"/>
      <c r="M17" s="22"/>
      <c r="N17" s="405"/>
      <c r="O17" s="406"/>
      <c r="P17" s="406"/>
      <c r="Q17" s="406"/>
      <c r="R17" s="22"/>
      <c r="S17" s="405"/>
      <c r="T17" s="406"/>
      <c r="U17" s="406"/>
      <c r="V17" s="406"/>
      <c r="W17" s="22"/>
      <c r="X17" s="405"/>
      <c r="Y17" s="406"/>
      <c r="Z17" s="406"/>
      <c r="AA17" s="406"/>
      <c r="AB17" s="22"/>
      <c r="AC17" s="405"/>
      <c r="AD17" s="406"/>
      <c r="AE17" s="406"/>
      <c r="AF17" s="407"/>
      <c r="AG17" s="220"/>
      <c r="AH17" s="408"/>
      <c r="AI17" s="407"/>
      <c r="AJ17" s="407"/>
      <c r="AK17" s="407"/>
      <c r="AL17" s="220"/>
      <c r="AM17" s="408"/>
      <c r="AN17" s="407"/>
      <c r="AO17" s="407"/>
      <c r="AP17" s="407"/>
      <c r="AQ17" s="220"/>
      <c r="AR17" s="405"/>
      <c r="AS17" s="406"/>
      <c r="AT17" s="406"/>
      <c r="AU17" s="406"/>
      <c r="AV17" s="22"/>
      <c r="AW17" s="405"/>
      <c r="AX17" s="406"/>
      <c r="AY17" s="406"/>
      <c r="AZ17" s="406"/>
      <c r="BA17" s="22"/>
      <c r="BB17" s="405"/>
      <c r="BC17" s="406"/>
      <c r="BD17" s="406"/>
      <c r="BE17" s="406"/>
      <c r="BF17" s="22"/>
    </row>
    <row r="18" spans="2:58">
      <c r="B18" s="458" t="s">
        <v>26</v>
      </c>
      <c r="C18" s="409" t="s">
        <v>21</v>
      </c>
      <c r="D18" s="401">
        <f t="shared" ref="D18:G19" si="30">D14+D10+D6</f>
        <v>2612</v>
      </c>
      <c r="E18" s="398">
        <f t="shared" si="30"/>
        <v>36003</v>
      </c>
      <c r="F18" s="398">
        <f t="shared" si="30"/>
        <v>0</v>
      </c>
      <c r="G18" s="398">
        <f t="shared" si="30"/>
        <v>1224.3833333333334</v>
      </c>
      <c r="H18" s="219">
        <f>H6+H10+H14</f>
        <v>8898420</v>
      </c>
      <c r="I18" s="401">
        <f t="shared" ref="I18:L19" si="31">I14+I10+I6</f>
        <v>2622</v>
      </c>
      <c r="J18" s="398">
        <f t="shared" si="31"/>
        <v>37997</v>
      </c>
      <c r="K18" s="398">
        <f t="shared" si="31"/>
        <v>0</v>
      </c>
      <c r="L18" s="398">
        <f t="shared" si="31"/>
        <v>1295.2333333333333</v>
      </c>
      <c r="M18" s="219">
        <f>M6+M10+M14</f>
        <v>5824146</v>
      </c>
      <c r="N18" s="401">
        <f t="shared" ref="N18:Q19" si="32">N14+N10+N6</f>
        <v>2732</v>
      </c>
      <c r="O18" s="398">
        <f t="shared" si="32"/>
        <v>37541</v>
      </c>
      <c r="P18" s="411">
        <f t="shared" si="32"/>
        <v>0</v>
      </c>
      <c r="Q18" s="398">
        <f t="shared" si="32"/>
        <v>1284.0250000000001</v>
      </c>
      <c r="R18" s="219">
        <f>R6+R10+R14</f>
        <v>5710269</v>
      </c>
      <c r="S18" s="401">
        <f t="shared" ref="S18:V19" si="33">S14+S10+S6</f>
        <v>2808</v>
      </c>
      <c r="T18" s="398">
        <f t="shared" si="33"/>
        <v>38801</v>
      </c>
      <c r="U18" s="398">
        <f t="shared" si="33"/>
        <v>0</v>
      </c>
      <c r="V18" s="398">
        <f t="shared" si="33"/>
        <v>1333.4750000000001</v>
      </c>
      <c r="W18" s="219">
        <f>W6+W10+W14</f>
        <v>6327406</v>
      </c>
      <c r="X18" s="401">
        <f t="shared" ref="X18:AA19" si="34">X14+X10+X6</f>
        <v>2842</v>
      </c>
      <c r="Y18" s="398">
        <f t="shared" si="34"/>
        <v>37872</v>
      </c>
      <c r="Z18" s="398">
        <f t="shared" si="34"/>
        <v>0</v>
      </c>
      <c r="AA18" s="398">
        <f t="shared" si="34"/>
        <v>1299.3416666666667</v>
      </c>
      <c r="AB18" s="219">
        <f>AB6+AB10+AB14</f>
        <v>6335536</v>
      </c>
      <c r="AC18" s="401">
        <f t="shared" ref="AC18:AF19" si="35">AC14+AC10+AC6</f>
        <v>2634</v>
      </c>
      <c r="AD18" s="398">
        <f t="shared" si="35"/>
        <v>37427</v>
      </c>
      <c r="AE18" s="399">
        <f t="shared" si="35"/>
        <v>0</v>
      </c>
      <c r="AF18" s="398">
        <f t="shared" si="35"/>
        <v>1287.5666666666666</v>
      </c>
      <c r="AG18" s="219">
        <f>AG6+AG10+AG14</f>
        <v>7046820</v>
      </c>
      <c r="AH18" s="401">
        <f t="shared" ref="AH18:AK19" si="36">AH14+AH10+AH6</f>
        <v>2348</v>
      </c>
      <c r="AI18" s="398">
        <f t="shared" si="36"/>
        <v>35176</v>
      </c>
      <c r="AJ18" s="399">
        <f t="shared" si="36"/>
        <v>0</v>
      </c>
      <c r="AK18" s="398">
        <f t="shared" si="36"/>
        <v>1209.1999999999998</v>
      </c>
      <c r="AL18" s="219">
        <f>AL6+AL10+AL14</f>
        <v>7013077</v>
      </c>
      <c r="AM18" s="401">
        <f t="shared" ref="AM18:AP19" si="37">AM14+AM10+AM6</f>
        <v>2367</v>
      </c>
      <c r="AN18" s="398">
        <f t="shared" si="37"/>
        <v>34505</v>
      </c>
      <c r="AO18" s="399">
        <f t="shared" si="37"/>
        <v>0</v>
      </c>
      <c r="AP18" s="398">
        <f t="shared" si="37"/>
        <v>1186.8</v>
      </c>
      <c r="AQ18" s="219">
        <f>AQ6+AQ10+AQ14</f>
        <v>7183692</v>
      </c>
      <c r="AR18" s="401">
        <f t="shared" ref="AR18:AU19" si="38">AR14+AR10+AR6</f>
        <v>2135</v>
      </c>
      <c r="AS18" s="398">
        <f t="shared" si="38"/>
        <v>32056</v>
      </c>
      <c r="AT18" s="399">
        <f t="shared" si="38"/>
        <v>0</v>
      </c>
      <c r="AU18" s="398">
        <f t="shared" si="38"/>
        <v>1105.55</v>
      </c>
      <c r="AV18" s="219">
        <f>AV6+AV10+AV14</f>
        <v>6805007</v>
      </c>
      <c r="AW18" s="401">
        <f t="shared" ref="AW18:AZ18" si="39">AW14+AW10+AW6</f>
        <v>3470</v>
      </c>
      <c r="AX18" s="398">
        <f t="shared" si="39"/>
        <v>29701</v>
      </c>
      <c r="AY18" s="399">
        <f t="shared" si="39"/>
        <v>0</v>
      </c>
      <c r="AZ18" s="398">
        <f t="shared" si="39"/>
        <v>1026.6416666666667</v>
      </c>
      <c r="BA18" s="219">
        <f>BA6+BA10+BA14</f>
        <v>6020857</v>
      </c>
      <c r="BB18" s="401">
        <f t="shared" ref="BB18:BE18" si="40">BB14+BB10+BB6</f>
        <v>0</v>
      </c>
      <c r="BC18" s="398">
        <f t="shared" si="40"/>
        <v>0</v>
      </c>
      <c r="BD18" s="399">
        <f t="shared" si="40"/>
        <v>0</v>
      </c>
      <c r="BE18" s="398">
        <f t="shared" si="40"/>
        <v>0</v>
      </c>
      <c r="BF18" s="219">
        <f>BF6+BF10+BF14</f>
        <v>0</v>
      </c>
    </row>
    <row r="19" spans="2:58">
      <c r="B19" s="459"/>
      <c r="C19" s="409" t="s">
        <v>22</v>
      </c>
      <c r="D19" s="401">
        <f t="shared" si="30"/>
        <v>724</v>
      </c>
      <c r="E19" s="398">
        <f t="shared" si="30"/>
        <v>13147</v>
      </c>
      <c r="F19" s="398">
        <f t="shared" si="30"/>
        <v>0</v>
      </c>
      <c r="G19" s="398">
        <f t="shared" si="30"/>
        <v>449.77499999999998</v>
      </c>
      <c r="H19" s="219">
        <f>H7+H11+H15</f>
        <v>3808228</v>
      </c>
      <c r="I19" s="401">
        <f t="shared" si="31"/>
        <v>688</v>
      </c>
      <c r="J19" s="398">
        <f t="shared" si="31"/>
        <v>12944</v>
      </c>
      <c r="K19" s="398">
        <f t="shared" si="31"/>
        <v>0</v>
      </c>
      <c r="L19" s="398">
        <f t="shared" si="31"/>
        <v>442.30833333333334</v>
      </c>
      <c r="M19" s="219">
        <f>M7+M11+M15</f>
        <v>1912522</v>
      </c>
      <c r="N19" s="401">
        <f t="shared" si="32"/>
        <v>708</v>
      </c>
      <c r="O19" s="398">
        <f t="shared" si="32"/>
        <v>12979</v>
      </c>
      <c r="P19" s="411">
        <f t="shared" si="32"/>
        <v>0</v>
      </c>
      <c r="Q19" s="398">
        <f t="shared" si="32"/>
        <v>444.03333333333336</v>
      </c>
      <c r="R19" s="219">
        <f>R7+R11+R15</f>
        <v>2110882</v>
      </c>
      <c r="S19" s="401">
        <f t="shared" si="33"/>
        <v>671</v>
      </c>
      <c r="T19" s="398">
        <f t="shared" si="33"/>
        <v>12826</v>
      </c>
      <c r="U19" s="398">
        <f t="shared" si="33"/>
        <v>0</v>
      </c>
      <c r="V19" s="398">
        <f t="shared" si="33"/>
        <v>438.79166666666669</v>
      </c>
      <c r="W19" s="219">
        <f>W7+W11+W15</f>
        <v>2412609</v>
      </c>
      <c r="X19" s="401">
        <f t="shared" si="34"/>
        <v>657</v>
      </c>
      <c r="Y19" s="398">
        <f t="shared" si="34"/>
        <v>12661</v>
      </c>
      <c r="Z19" s="398">
        <f t="shared" si="34"/>
        <v>0</v>
      </c>
      <c r="AA19" s="398">
        <f t="shared" si="34"/>
        <v>430.48333333333335</v>
      </c>
      <c r="AB19" s="219">
        <f>AB7+AB11+AB15</f>
        <v>2616794</v>
      </c>
      <c r="AC19" s="401">
        <f t="shared" si="35"/>
        <v>599</v>
      </c>
      <c r="AD19" s="398">
        <f t="shared" si="35"/>
        <v>12143</v>
      </c>
      <c r="AE19" s="399">
        <f t="shared" si="35"/>
        <v>0</v>
      </c>
      <c r="AF19" s="398">
        <f t="shared" si="35"/>
        <v>414.2833333333333</v>
      </c>
      <c r="AG19" s="219">
        <f>AG7+AG11+AG15</f>
        <v>2021924</v>
      </c>
      <c r="AH19" s="401">
        <f t="shared" si="36"/>
        <v>572</v>
      </c>
      <c r="AI19" s="398">
        <f t="shared" si="36"/>
        <v>11761</v>
      </c>
      <c r="AJ19" s="399">
        <f t="shared" si="36"/>
        <v>0</v>
      </c>
      <c r="AK19" s="398">
        <f t="shared" si="36"/>
        <v>400.5916666666667</v>
      </c>
      <c r="AL19" s="219">
        <f>AL7+AL11+AL15</f>
        <v>2103516</v>
      </c>
      <c r="AM19" s="401">
        <f t="shared" si="37"/>
        <v>583</v>
      </c>
      <c r="AN19" s="398">
        <f t="shared" si="37"/>
        <v>12550</v>
      </c>
      <c r="AO19" s="399">
        <f t="shared" si="37"/>
        <v>0</v>
      </c>
      <c r="AP19" s="398">
        <f t="shared" si="37"/>
        <v>425.83333333333331</v>
      </c>
      <c r="AQ19" s="219">
        <f>AQ7+AQ11+AQ15</f>
        <v>2272516</v>
      </c>
      <c r="AR19" s="401">
        <f t="shared" si="38"/>
        <v>497</v>
      </c>
      <c r="AS19" s="398">
        <f t="shared" si="38"/>
        <v>11060</v>
      </c>
      <c r="AT19" s="399">
        <f t="shared" si="38"/>
        <v>0</v>
      </c>
      <c r="AU19" s="398">
        <f t="shared" si="38"/>
        <v>377.91666666666669</v>
      </c>
      <c r="AV19" s="219">
        <f>AV7+AV11+AV15</f>
        <v>2570716</v>
      </c>
      <c r="AW19" s="401">
        <f t="shared" ref="AW19:AZ19" si="41">AW15+AW11+AW7</f>
        <v>1016</v>
      </c>
      <c r="AX19" s="398">
        <f t="shared" si="41"/>
        <v>11650</v>
      </c>
      <c r="AY19" s="399">
        <f t="shared" si="41"/>
        <v>0</v>
      </c>
      <c r="AZ19" s="398">
        <f t="shared" si="41"/>
        <v>394.84999999999997</v>
      </c>
      <c r="BA19" s="219">
        <f>BA7+BA11+BA15</f>
        <v>2437703</v>
      </c>
      <c r="BB19" s="401">
        <f t="shared" ref="BB19:BE19" si="42">BB15+BB11+BB7</f>
        <v>0</v>
      </c>
      <c r="BC19" s="398">
        <f t="shared" si="42"/>
        <v>0</v>
      </c>
      <c r="BD19" s="399">
        <f t="shared" si="42"/>
        <v>0</v>
      </c>
      <c r="BE19" s="398">
        <f t="shared" si="42"/>
        <v>0</v>
      </c>
      <c r="BF19" s="219">
        <f>BF7+BF11+BF15</f>
        <v>0</v>
      </c>
    </row>
    <row r="20" spans="2:58">
      <c r="B20" s="460"/>
      <c r="C20" s="410" t="s">
        <v>23</v>
      </c>
      <c r="D20" s="401">
        <f t="shared" ref="D20:AI20" si="43">SUM(D18:D19)</f>
        <v>3336</v>
      </c>
      <c r="E20" s="398">
        <f t="shared" si="43"/>
        <v>49150</v>
      </c>
      <c r="F20" s="398">
        <f t="shared" si="43"/>
        <v>0</v>
      </c>
      <c r="G20" s="398">
        <f t="shared" si="43"/>
        <v>1674.1583333333333</v>
      </c>
      <c r="H20" s="402">
        <f t="shared" si="43"/>
        <v>12706648</v>
      </c>
      <c r="I20" s="401">
        <f t="shared" si="43"/>
        <v>3310</v>
      </c>
      <c r="J20" s="398">
        <f t="shared" si="43"/>
        <v>50941</v>
      </c>
      <c r="K20" s="398">
        <f t="shared" si="43"/>
        <v>0</v>
      </c>
      <c r="L20" s="398">
        <f t="shared" si="43"/>
        <v>1737.5416666666667</v>
      </c>
      <c r="M20" s="402">
        <f t="shared" si="43"/>
        <v>7736668</v>
      </c>
      <c r="N20" s="401">
        <f t="shared" si="43"/>
        <v>3440</v>
      </c>
      <c r="O20" s="398">
        <f t="shared" si="43"/>
        <v>50520</v>
      </c>
      <c r="P20" s="411">
        <f t="shared" si="43"/>
        <v>0</v>
      </c>
      <c r="Q20" s="398">
        <f t="shared" si="43"/>
        <v>1728.0583333333334</v>
      </c>
      <c r="R20" s="402">
        <f t="shared" si="43"/>
        <v>7821151</v>
      </c>
      <c r="S20" s="401">
        <f t="shared" si="43"/>
        <v>3479</v>
      </c>
      <c r="T20" s="398">
        <f t="shared" si="43"/>
        <v>51627</v>
      </c>
      <c r="U20" s="398">
        <f t="shared" si="43"/>
        <v>0</v>
      </c>
      <c r="V20" s="398">
        <f t="shared" si="43"/>
        <v>1772.2666666666669</v>
      </c>
      <c r="W20" s="402">
        <f t="shared" si="43"/>
        <v>8740015</v>
      </c>
      <c r="X20" s="401">
        <f t="shared" si="43"/>
        <v>3499</v>
      </c>
      <c r="Y20" s="398">
        <f t="shared" si="43"/>
        <v>50533</v>
      </c>
      <c r="Z20" s="398">
        <f t="shared" si="43"/>
        <v>0</v>
      </c>
      <c r="AA20" s="398">
        <f t="shared" si="43"/>
        <v>1729.825</v>
      </c>
      <c r="AB20" s="402">
        <f t="shared" si="43"/>
        <v>8952330</v>
      </c>
      <c r="AC20" s="401">
        <f t="shared" si="43"/>
        <v>3233</v>
      </c>
      <c r="AD20" s="398">
        <f t="shared" si="43"/>
        <v>49570</v>
      </c>
      <c r="AE20" s="399">
        <f t="shared" si="43"/>
        <v>0</v>
      </c>
      <c r="AF20" s="398">
        <f t="shared" si="43"/>
        <v>1701.85</v>
      </c>
      <c r="AG20" s="402">
        <f t="shared" si="43"/>
        <v>9068744</v>
      </c>
      <c r="AH20" s="401">
        <f t="shared" si="43"/>
        <v>2920</v>
      </c>
      <c r="AI20" s="398">
        <f t="shared" si="43"/>
        <v>46937</v>
      </c>
      <c r="AJ20" s="399">
        <f t="shared" ref="AJ20:BF20" si="44">SUM(AJ18:AJ19)</f>
        <v>0</v>
      </c>
      <c r="AK20" s="398">
        <f t="shared" si="44"/>
        <v>1609.7916666666665</v>
      </c>
      <c r="AL20" s="402">
        <f t="shared" si="44"/>
        <v>9116593</v>
      </c>
      <c r="AM20" s="401">
        <f t="shared" si="44"/>
        <v>2950</v>
      </c>
      <c r="AN20" s="398">
        <f t="shared" si="44"/>
        <v>47055</v>
      </c>
      <c r="AO20" s="399">
        <f t="shared" si="44"/>
        <v>0</v>
      </c>
      <c r="AP20" s="398">
        <f t="shared" si="44"/>
        <v>1612.6333333333332</v>
      </c>
      <c r="AQ20" s="402">
        <f t="shared" si="44"/>
        <v>9456208</v>
      </c>
      <c r="AR20" s="401">
        <f t="shared" si="44"/>
        <v>2632</v>
      </c>
      <c r="AS20" s="398">
        <f t="shared" si="44"/>
        <v>43116</v>
      </c>
      <c r="AT20" s="399">
        <f t="shared" si="44"/>
        <v>0</v>
      </c>
      <c r="AU20" s="398">
        <f t="shared" si="44"/>
        <v>1483.4666666666667</v>
      </c>
      <c r="AV20" s="402">
        <f t="shared" si="44"/>
        <v>9375723</v>
      </c>
      <c r="AW20" s="401">
        <f t="shared" si="44"/>
        <v>4486</v>
      </c>
      <c r="AX20" s="398">
        <f t="shared" si="44"/>
        <v>41351</v>
      </c>
      <c r="AY20" s="399">
        <f t="shared" si="44"/>
        <v>0</v>
      </c>
      <c r="AZ20" s="398">
        <f t="shared" si="44"/>
        <v>1421.4916666666666</v>
      </c>
      <c r="BA20" s="402">
        <f t="shared" si="44"/>
        <v>8458560</v>
      </c>
      <c r="BB20" s="401">
        <f t="shared" si="44"/>
        <v>0</v>
      </c>
      <c r="BC20" s="398">
        <f t="shared" si="44"/>
        <v>0</v>
      </c>
      <c r="BD20" s="399">
        <f t="shared" si="44"/>
        <v>0</v>
      </c>
      <c r="BE20" s="398">
        <f t="shared" si="44"/>
        <v>0</v>
      </c>
      <c r="BF20" s="402">
        <f t="shared" si="44"/>
        <v>0</v>
      </c>
    </row>
    <row r="21" spans="2:58" ht="24.75" customHeight="1">
      <c r="B21" s="412" t="s">
        <v>27</v>
      </c>
      <c r="D21" s="405"/>
      <c r="E21" s="406"/>
      <c r="F21" s="406"/>
      <c r="G21" s="406"/>
      <c r="H21" s="413"/>
      <c r="I21" s="414"/>
      <c r="J21" s="406"/>
      <c r="K21" s="406"/>
      <c r="L21" s="406"/>
      <c r="M21" s="415"/>
      <c r="N21" s="405"/>
      <c r="O21" s="406"/>
      <c r="P21" s="406"/>
      <c r="Q21" s="406"/>
      <c r="R21" s="415"/>
      <c r="S21" s="405"/>
      <c r="T21" s="406"/>
      <c r="U21" s="406"/>
      <c r="V21" s="406"/>
      <c r="W21" s="415"/>
      <c r="X21" s="405"/>
      <c r="Y21" s="406"/>
      <c r="Z21" s="406"/>
      <c r="AA21" s="406"/>
      <c r="AB21" s="415"/>
      <c r="AC21" s="405"/>
      <c r="AD21" s="406"/>
      <c r="AE21" s="406"/>
      <c r="AF21" s="406"/>
      <c r="AG21" s="415"/>
      <c r="AH21" s="405"/>
      <c r="AI21" s="406"/>
      <c r="AJ21" s="406"/>
      <c r="AK21" s="406"/>
      <c r="AL21" s="415"/>
      <c r="AM21" s="405"/>
      <c r="AN21" s="406"/>
      <c r="AO21" s="406"/>
      <c r="AP21" s="406"/>
      <c r="AQ21" s="415"/>
      <c r="AR21" s="405"/>
      <c r="AS21" s="406"/>
      <c r="AT21" s="406"/>
      <c r="AU21" s="406"/>
      <c r="AV21" s="415"/>
      <c r="AW21" s="405"/>
      <c r="AX21" s="406"/>
      <c r="AY21" s="406"/>
      <c r="AZ21" s="406"/>
      <c r="BA21" s="415"/>
      <c r="BB21" s="405"/>
      <c r="BC21" s="406"/>
      <c r="BD21" s="406"/>
      <c r="BE21" s="406"/>
      <c r="BF21" s="415"/>
    </row>
    <row r="22" spans="2:58">
      <c r="B22" s="416" t="s">
        <v>28</v>
      </c>
      <c r="D22" s="405"/>
      <c r="E22" s="406"/>
      <c r="F22" s="406"/>
      <c r="G22" s="406"/>
      <c r="H22" s="417">
        <v>0</v>
      </c>
      <c r="I22" s="414"/>
      <c r="J22" s="406"/>
      <c r="K22" s="406"/>
      <c r="L22" s="406"/>
      <c r="M22" s="418">
        <v>0</v>
      </c>
      <c r="N22" s="405"/>
      <c r="O22" s="406"/>
      <c r="P22" s="406"/>
      <c r="Q22" s="406"/>
      <c r="R22" s="418">
        <v>0</v>
      </c>
      <c r="S22" s="405"/>
      <c r="T22" s="406"/>
      <c r="U22" s="406"/>
      <c r="V22" s="406"/>
      <c r="W22" s="418">
        <v>0</v>
      </c>
      <c r="X22" s="405"/>
      <c r="Y22" s="406"/>
      <c r="Z22" s="406"/>
      <c r="AA22" s="406"/>
      <c r="AB22" s="418">
        <v>0</v>
      </c>
      <c r="AC22" s="405"/>
      <c r="AD22" s="406"/>
      <c r="AE22" s="406"/>
      <c r="AF22" s="406"/>
      <c r="AG22" s="418">
        <v>0</v>
      </c>
      <c r="AH22" s="405"/>
      <c r="AI22" s="406"/>
      <c r="AJ22" s="406"/>
      <c r="AK22" s="406"/>
      <c r="AL22" s="418"/>
      <c r="AM22" s="405"/>
      <c r="AN22" s="406"/>
      <c r="AO22" s="406"/>
      <c r="AP22" s="406"/>
      <c r="AQ22" s="418"/>
      <c r="AR22" s="405"/>
      <c r="AS22" s="406"/>
      <c r="AT22" s="406"/>
      <c r="AU22" s="406"/>
      <c r="AV22" s="418"/>
      <c r="AW22" s="405"/>
      <c r="AX22" s="406"/>
      <c r="AY22" s="406"/>
      <c r="AZ22" s="406"/>
      <c r="BA22" s="418">
        <v>0</v>
      </c>
      <c r="BB22" s="405"/>
      <c r="BC22" s="406"/>
      <c r="BD22" s="406"/>
      <c r="BE22" s="406"/>
      <c r="BF22" s="23"/>
    </row>
    <row r="23" spans="2:58">
      <c r="B23" s="416" t="s">
        <v>29</v>
      </c>
      <c r="D23" s="405"/>
      <c r="E23" s="406"/>
      <c r="F23" s="406"/>
      <c r="G23" s="406"/>
      <c r="H23" s="417">
        <v>1222344</v>
      </c>
      <c r="I23" s="414"/>
      <c r="J23" s="406"/>
      <c r="K23" s="406"/>
      <c r="L23" s="406"/>
      <c r="M23" s="418">
        <v>1373105</v>
      </c>
      <c r="N23" s="405"/>
      <c r="O23" s="406"/>
      <c r="P23" s="406"/>
      <c r="Q23" s="406"/>
      <c r="R23" s="418">
        <v>1452086</v>
      </c>
      <c r="S23" s="405"/>
      <c r="T23" s="414"/>
      <c r="U23" s="414"/>
      <c r="V23" s="414"/>
      <c r="W23" s="418">
        <v>1450330</v>
      </c>
      <c r="X23" s="405"/>
      <c r="Y23" s="414"/>
      <c r="Z23" s="414"/>
      <c r="AA23" s="414"/>
      <c r="AB23" s="418">
        <v>1531575</v>
      </c>
      <c r="AC23" s="405"/>
      <c r="AD23" s="414"/>
      <c r="AE23" s="414"/>
      <c r="AF23" s="414"/>
      <c r="AG23" s="418">
        <v>1627532.22</v>
      </c>
      <c r="AH23" s="405"/>
      <c r="AI23" s="414"/>
      <c r="AJ23" s="414"/>
      <c r="AK23" s="414"/>
      <c r="AL23" s="418">
        <v>1895714</v>
      </c>
      <c r="AM23" s="405"/>
      <c r="AN23" s="414"/>
      <c r="AO23" s="414"/>
      <c r="AP23" s="414"/>
      <c r="AQ23" s="418">
        <v>2164051</v>
      </c>
      <c r="AR23" s="405"/>
      <c r="AS23" s="414"/>
      <c r="AT23" s="414"/>
      <c r="AU23" s="414"/>
      <c r="AV23" s="418">
        <f>2038615.7+30730.47</f>
        <v>2069346.17</v>
      </c>
      <c r="AW23" s="405"/>
      <c r="AX23" s="414"/>
      <c r="AY23" s="414"/>
      <c r="AZ23" s="414"/>
      <c r="BA23" s="418">
        <v>2010963</v>
      </c>
      <c r="BB23" s="405"/>
      <c r="BC23" s="414"/>
      <c r="BD23" s="414"/>
      <c r="BE23" s="414"/>
      <c r="BF23" s="23"/>
    </row>
    <row r="24" spans="2:58">
      <c r="B24" s="416" t="s">
        <v>30</v>
      </c>
      <c r="D24" s="405"/>
      <c r="E24" s="406"/>
      <c r="F24" s="406"/>
      <c r="G24" s="406"/>
      <c r="H24" s="419">
        <f>H20-H22-H23</f>
        <v>11484304</v>
      </c>
      <c r="I24" s="414"/>
      <c r="J24" s="406"/>
      <c r="K24" s="406"/>
      <c r="L24" s="406"/>
      <c r="M24" s="419">
        <f>M20-M22-M23</f>
        <v>6363563</v>
      </c>
      <c r="N24" s="405"/>
      <c r="O24" s="406"/>
      <c r="P24" s="406"/>
      <c r="Q24" s="406"/>
      <c r="R24" s="419">
        <f>R20-R22-R23</f>
        <v>6369065</v>
      </c>
      <c r="S24" s="405"/>
      <c r="T24" s="406"/>
      <c r="U24" s="406"/>
      <c r="V24" s="406"/>
      <c r="W24" s="419">
        <f>W20-W22-W23</f>
        <v>7289685</v>
      </c>
      <c r="X24" s="405"/>
      <c r="Y24" s="406"/>
      <c r="Z24" s="406"/>
      <c r="AA24" s="406"/>
      <c r="AB24" s="419">
        <f>AB20-AB22-AB23</f>
        <v>7420755</v>
      </c>
      <c r="AC24" s="405"/>
      <c r="AD24" s="406"/>
      <c r="AE24" s="406"/>
      <c r="AF24" s="406"/>
      <c r="AG24" s="419">
        <f>AG20-AG22-AG23</f>
        <v>7441211.7800000003</v>
      </c>
      <c r="AH24" s="405"/>
      <c r="AI24" s="406"/>
      <c r="AJ24" s="406"/>
      <c r="AK24" s="406"/>
      <c r="AL24" s="419">
        <f>AL20-AL22-AL23</f>
        <v>7220879</v>
      </c>
      <c r="AM24" s="405"/>
      <c r="AN24" s="406"/>
      <c r="AO24" s="406"/>
      <c r="AP24" s="406"/>
      <c r="AQ24" s="419">
        <f>AQ20-AQ22-AQ23</f>
        <v>7292157</v>
      </c>
      <c r="AR24" s="405"/>
      <c r="AS24" s="406"/>
      <c r="AT24" s="406"/>
      <c r="AU24" s="406"/>
      <c r="AV24" s="419">
        <f>AV20-AV22-AV23</f>
        <v>7306376.8300000001</v>
      </c>
      <c r="AW24" s="405"/>
      <c r="AX24" s="406"/>
      <c r="AY24" s="406"/>
      <c r="AZ24" s="406"/>
      <c r="BA24" s="419">
        <f>BA20-BA22-BA23</f>
        <v>6447597</v>
      </c>
      <c r="BB24" s="405"/>
      <c r="BC24" s="406"/>
      <c r="BD24" s="406"/>
      <c r="BE24" s="406"/>
      <c r="BF24" s="419">
        <f>BF20-BF22-BF23</f>
        <v>0</v>
      </c>
    </row>
    <row r="25" spans="2:58">
      <c r="B25" s="416"/>
      <c r="D25" s="405"/>
      <c r="E25" s="406"/>
      <c r="F25" s="406"/>
      <c r="G25" s="406"/>
      <c r="H25" s="413"/>
      <c r="I25" s="414"/>
      <c r="J25" s="406"/>
      <c r="K25" s="406"/>
      <c r="L25" s="406"/>
      <c r="M25" s="415"/>
      <c r="N25" s="405"/>
      <c r="O25" s="406"/>
      <c r="P25" s="406"/>
      <c r="Q25" s="406"/>
      <c r="R25" s="415"/>
      <c r="S25" s="405"/>
      <c r="T25" s="406"/>
      <c r="U25" s="406"/>
      <c r="V25" s="406"/>
      <c r="W25" s="415"/>
      <c r="X25" s="405"/>
      <c r="Y25" s="406"/>
      <c r="Z25" s="406"/>
      <c r="AA25" s="406"/>
      <c r="AB25" s="415"/>
      <c r="AC25" s="405"/>
      <c r="AD25" s="406"/>
      <c r="AE25" s="406"/>
      <c r="AF25" s="406"/>
      <c r="AG25" s="415"/>
      <c r="AH25" s="405"/>
      <c r="AI25" s="406"/>
      <c r="AJ25" s="406"/>
      <c r="AK25" s="406"/>
      <c r="AL25" s="415"/>
      <c r="AM25" s="405"/>
      <c r="AN25" s="406"/>
      <c r="AO25" s="406"/>
      <c r="AP25" s="406"/>
      <c r="AQ25" s="415"/>
      <c r="AR25" s="405"/>
      <c r="AS25" s="406"/>
      <c r="AT25" s="406"/>
      <c r="AU25" s="406"/>
      <c r="AV25" s="415"/>
      <c r="AW25" s="405"/>
      <c r="AX25" s="406"/>
      <c r="AY25" s="406"/>
      <c r="AZ25" s="406"/>
      <c r="BA25" s="415"/>
      <c r="BB25" s="405"/>
      <c r="BC25" s="406"/>
      <c r="BD25" s="406"/>
      <c r="BE25" s="406"/>
      <c r="BF25" s="415"/>
    </row>
    <row r="26" spans="2:58" ht="11.25" customHeight="1">
      <c r="B26" s="420"/>
      <c r="C26" s="420"/>
      <c r="D26" s="421"/>
      <c r="E26" s="420"/>
      <c r="F26" s="420"/>
      <c r="G26" s="420"/>
      <c r="H26" s="422"/>
      <c r="I26" s="423"/>
      <c r="J26" s="420"/>
      <c r="K26" s="420"/>
      <c r="L26" s="420"/>
      <c r="M26" s="424"/>
      <c r="N26" s="421"/>
      <c r="O26" s="420"/>
      <c r="P26" s="420"/>
      <c r="Q26" s="420"/>
      <c r="R26" s="424"/>
      <c r="S26" s="421"/>
      <c r="T26" s="420"/>
      <c r="U26" s="420"/>
      <c r="V26" s="420"/>
      <c r="W26" s="424"/>
      <c r="X26" s="421"/>
      <c r="Y26" s="420"/>
      <c r="Z26" s="420"/>
      <c r="AA26" s="420"/>
      <c r="AB26" s="424"/>
      <c r="AC26" s="421"/>
      <c r="AD26" s="420"/>
      <c r="AE26" s="420"/>
      <c r="AF26" s="420"/>
      <c r="AG26" s="424"/>
      <c r="AH26" s="421"/>
      <c r="AI26" s="420"/>
      <c r="AJ26" s="420"/>
      <c r="AK26" s="420"/>
      <c r="AL26" s="424"/>
      <c r="AM26" s="421"/>
      <c r="AN26" s="420"/>
      <c r="AO26" s="420"/>
      <c r="AP26" s="420"/>
      <c r="AQ26" s="424"/>
      <c r="AR26" s="421"/>
      <c r="AS26" s="420"/>
      <c r="AT26" s="420"/>
      <c r="AU26" s="420"/>
      <c r="AV26" s="424"/>
      <c r="AW26" s="421"/>
      <c r="AX26" s="420"/>
      <c r="AY26" s="420"/>
      <c r="AZ26" s="420"/>
      <c r="BA26" s="424"/>
      <c r="BB26" s="421"/>
      <c r="BC26" s="420"/>
      <c r="BD26" s="420"/>
      <c r="BE26" s="420"/>
      <c r="BF26" s="424"/>
    </row>
    <row r="27" spans="2:58" ht="51" customHeight="1">
      <c r="B27" s="463" t="s">
        <v>31</v>
      </c>
      <c r="C27" s="463"/>
      <c r="D27" s="425"/>
      <c r="I27" s="427"/>
      <c r="M27" s="428"/>
      <c r="N27" s="425"/>
      <c r="R27" s="428"/>
      <c r="S27" s="425"/>
      <c r="W27" s="428"/>
      <c r="X27" s="425"/>
      <c r="AB27" s="428"/>
      <c r="AC27" s="425"/>
      <c r="AG27" s="428"/>
      <c r="AH27" s="425"/>
      <c r="AL27" s="428"/>
      <c r="AM27" s="425"/>
      <c r="AQ27" s="428"/>
      <c r="AR27" s="425"/>
      <c r="AV27" s="428"/>
      <c r="AW27" s="425"/>
      <c r="BA27" s="428"/>
      <c r="BB27" s="425"/>
      <c r="BF27" s="428"/>
    </row>
    <row r="28" spans="2:58">
      <c r="B28" s="461" t="s">
        <v>32</v>
      </c>
      <c r="C28" s="409" t="s">
        <v>21</v>
      </c>
      <c r="D28" s="396">
        <v>0</v>
      </c>
      <c r="E28" s="397">
        <v>0</v>
      </c>
      <c r="F28" s="399"/>
      <c r="G28" s="398">
        <f>IF($B$4="quarter",SUM((E28/45),(F28/900)),IF($B$4="semester",SUM((E28/30),F28/900)))</f>
        <v>0</v>
      </c>
      <c r="H28" s="429"/>
      <c r="I28" s="430">
        <v>0</v>
      </c>
      <c r="J28" s="397">
        <v>0</v>
      </c>
      <c r="K28" s="399"/>
      <c r="L28" s="398">
        <f>IF($B$4="quarter",SUM((J28/45),(K28/900)),IF($B$4="semester",SUM((J28/30),K28/900)))</f>
        <v>0</v>
      </c>
      <c r="M28" s="431"/>
      <c r="N28" s="396">
        <v>0</v>
      </c>
      <c r="O28" s="397">
        <v>0</v>
      </c>
      <c r="P28" s="399"/>
      <c r="Q28" s="398">
        <f>IF($B$4="quarter",SUM((O28/45),(P28/900)),IF($B$4="semester",SUM((O28/30),P28/900)))</f>
        <v>0</v>
      </c>
      <c r="R28" s="431"/>
      <c r="S28" s="396">
        <v>0</v>
      </c>
      <c r="T28" s="397">
        <v>0</v>
      </c>
      <c r="U28" s="399"/>
      <c r="V28" s="398">
        <f>IF($B$4="quarter",SUM((T28/45),(U28/900)),IF($B$4="semester",SUM((T28/30),U28/900)))</f>
        <v>0</v>
      </c>
      <c r="W28" s="431"/>
      <c r="X28" s="396">
        <v>0</v>
      </c>
      <c r="Y28" s="397">
        <v>0</v>
      </c>
      <c r="Z28" s="399"/>
      <c r="AA28" s="398">
        <f>IF($B$4="quarter",SUM((Y28/45),(Z28/900)),IF($B$4="semester",SUM((Y28/30),Z28/900)))</f>
        <v>0</v>
      </c>
      <c r="AB28" s="431"/>
      <c r="AC28" s="396">
        <v>0</v>
      </c>
      <c r="AD28" s="397">
        <v>0</v>
      </c>
      <c r="AE28" s="399"/>
      <c r="AF28" s="398">
        <f>IF($B$4="quarter",SUM((AD28/45),(AE28/900)),IF($B$4="semester",SUM((AD28/30),AE28/900)))</f>
        <v>0</v>
      </c>
      <c r="AG28" s="431"/>
      <c r="AH28" s="396">
        <v>0</v>
      </c>
      <c r="AI28" s="397">
        <v>0</v>
      </c>
      <c r="AJ28" s="399"/>
      <c r="AK28" s="398">
        <f>IF($B$4="quarter",SUM((AI28/45),(AJ28/900)),IF($B$4="semester",SUM((AI28/30),AJ28/900)))</f>
        <v>0</v>
      </c>
      <c r="AL28" s="431"/>
      <c r="AM28" s="396">
        <v>0</v>
      </c>
      <c r="AN28" s="397">
        <v>0</v>
      </c>
      <c r="AO28" s="399"/>
      <c r="AP28" s="398">
        <f>IF($B$4="quarter",SUM((AN28/45),(AO28/900)),IF($B$4="semester",SUM((AN28/30),AO28/900)))</f>
        <v>0</v>
      </c>
      <c r="AQ28" s="431"/>
      <c r="AR28" s="396">
        <v>0</v>
      </c>
      <c r="AS28" s="397">
        <v>0</v>
      </c>
      <c r="AT28" s="399"/>
      <c r="AU28" s="398">
        <f>IF($B$4="quarter",SUM((AS28/45),(AT28/900)),IF($B$4="semester",SUM((AS28/30),AT28/900)))</f>
        <v>0</v>
      </c>
      <c r="AV28" s="431"/>
      <c r="AW28" s="396">
        <v>0</v>
      </c>
      <c r="AX28" s="397">
        <v>0</v>
      </c>
      <c r="AY28" s="399"/>
      <c r="AZ28" s="398">
        <f>IF($B$4="quarter",SUM((AX28/45),(AY28/900)),IF($B$4="semester",SUM((AX28/30),AY28/900)))</f>
        <v>0</v>
      </c>
      <c r="BA28" s="431"/>
      <c r="BB28" s="20">
        <v>0</v>
      </c>
      <c r="BC28" s="1">
        <v>0</v>
      </c>
      <c r="BD28" s="399"/>
      <c r="BE28" s="398">
        <f>IF($B$4="quarter",SUM((BC28/45),(BD28/900)),IF($B$4="semester",SUM((BC28/30),BD28/900)))</f>
        <v>0</v>
      </c>
      <c r="BF28" s="431"/>
    </row>
    <row r="29" spans="2:58">
      <c r="B29" s="462"/>
      <c r="C29" s="409" t="s">
        <v>22</v>
      </c>
      <c r="D29" s="396">
        <v>0</v>
      </c>
      <c r="E29" s="397">
        <v>0</v>
      </c>
      <c r="F29" s="399"/>
      <c r="G29" s="398">
        <f>IF($B$4="quarter",SUM((E29/45),(F29/900)),IF($B$4="semester",SUM((E29/30),F29/900)))</f>
        <v>0</v>
      </c>
      <c r="H29" s="429"/>
      <c r="I29" s="430">
        <v>0</v>
      </c>
      <c r="J29" s="397">
        <v>0</v>
      </c>
      <c r="K29" s="399"/>
      <c r="L29" s="398">
        <f>IF($B$4="quarter",SUM((J29/45),(K29/900)),IF($B$4="semester",SUM((J29/30),K29/900)))</f>
        <v>0</v>
      </c>
      <c r="M29" s="431"/>
      <c r="N29" s="396">
        <v>0</v>
      </c>
      <c r="O29" s="397">
        <v>0</v>
      </c>
      <c r="P29" s="399"/>
      <c r="Q29" s="398">
        <f>IF($B$4="quarter",SUM((O29/45),(P29/900)),IF($B$4="semester",SUM((O29/30),P29/900)))</f>
        <v>0</v>
      </c>
      <c r="R29" s="431"/>
      <c r="S29" s="396">
        <v>0</v>
      </c>
      <c r="T29" s="397">
        <v>0</v>
      </c>
      <c r="U29" s="399"/>
      <c r="V29" s="398">
        <f>IF($B$4="quarter",SUM((T29/45),(U29/900)),IF($B$4="semester",SUM((T29/30),U29/900)))</f>
        <v>0</v>
      </c>
      <c r="W29" s="431"/>
      <c r="X29" s="396">
        <v>0</v>
      </c>
      <c r="Y29" s="397">
        <v>0</v>
      </c>
      <c r="Z29" s="399"/>
      <c r="AA29" s="398">
        <f>IF($B$4="quarter",SUM((Y29/45),(Z29/900)),IF($B$4="semester",SUM((Y29/30),Z29/900)))</f>
        <v>0</v>
      </c>
      <c r="AB29" s="431"/>
      <c r="AC29" s="396">
        <v>0</v>
      </c>
      <c r="AD29" s="397">
        <v>0</v>
      </c>
      <c r="AE29" s="399"/>
      <c r="AF29" s="398">
        <f>IF($B$4="quarter",SUM((AD29/45),(AE29/900)),IF($B$4="semester",SUM((AD29/30),AE29/900)))</f>
        <v>0</v>
      </c>
      <c r="AG29" s="431"/>
      <c r="AH29" s="396">
        <v>0</v>
      </c>
      <c r="AI29" s="397">
        <v>0</v>
      </c>
      <c r="AJ29" s="399"/>
      <c r="AK29" s="398">
        <f>IF($B$4="quarter",SUM((AI29/45),(AJ29/900)),IF($B$4="semester",SUM((AI29/30),AJ29/900)))</f>
        <v>0</v>
      </c>
      <c r="AL29" s="431"/>
      <c r="AM29" s="396">
        <v>0</v>
      </c>
      <c r="AN29" s="397">
        <v>0</v>
      </c>
      <c r="AO29" s="399"/>
      <c r="AP29" s="398">
        <f>IF($B$4="quarter",SUM((AN29/45),(AO29/900)),IF($B$4="semester",SUM((AN29/30),AO29/900)))</f>
        <v>0</v>
      </c>
      <c r="AQ29" s="431"/>
      <c r="AR29" s="396">
        <v>0</v>
      </c>
      <c r="AS29" s="397">
        <v>0</v>
      </c>
      <c r="AT29" s="399"/>
      <c r="AU29" s="398">
        <f>IF($B$4="quarter",SUM((AS29/45),(AT29/900)),IF($B$4="semester",SUM((AS29/30),AT29/900)))</f>
        <v>0</v>
      </c>
      <c r="AV29" s="431"/>
      <c r="AW29" s="396">
        <v>0</v>
      </c>
      <c r="AX29" s="397">
        <v>0</v>
      </c>
      <c r="AY29" s="399"/>
      <c r="AZ29" s="398">
        <f>IF($B$4="quarter",SUM((AX29/45),(AY29/900)),IF($B$4="semester",SUM((AX29/30),AY29/900)))</f>
        <v>0</v>
      </c>
      <c r="BA29" s="431"/>
      <c r="BB29" s="20">
        <v>0</v>
      </c>
      <c r="BC29" s="1">
        <v>0</v>
      </c>
      <c r="BD29" s="399"/>
      <c r="BE29" s="398">
        <f>IF($B$4="quarter",SUM((BC29/45),(BD29/900)),IF($B$4="semester",SUM((BC29/30),BD29/900)))</f>
        <v>0</v>
      </c>
      <c r="BF29" s="431"/>
    </row>
    <row r="30" spans="2:58">
      <c r="B30" s="462"/>
      <c r="C30" s="410" t="s">
        <v>23</v>
      </c>
      <c r="D30" s="401">
        <f>SUM(D28:D29)</f>
        <v>0</v>
      </c>
      <c r="E30" s="398">
        <f>SUM(E28:E29)</f>
        <v>0</v>
      </c>
      <c r="F30" s="398">
        <f>SUM(F28:F29)</f>
        <v>0</v>
      </c>
      <c r="G30" s="398">
        <f>SUM(G28:G29)</f>
        <v>0</v>
      </c>
      <c r="H30" s="429"/>
      <c r="I30" s="411">
        <f>SUM(I28:I29)</f>
        <v>0</v>
      </c>
      <c r="J30" s="398">
        <f>SUM(J28:J29)</f>
        <v>0</v>
      </c>
      <c r="K30" s="399"/>
      <c r="L30" s="398">
        <f>SUM(L28:L29)</f>
        <v>0</v>
      </c>
      <c r="M30" s="431"/>
      <c r="N30" s="401">
        <f>SUM(N28:N29)</f>
        <v>0</v>
      </c>
      <c r="O30" s="398">
        <f>SUM(O28:O29)</f>
        <v>0</v>
      </c>
      <c r="P30" s="399"/>
      <c r="Q30" s="398">
        <f>SUM(Q28:Q29)</f>
        <v>0</v>
      </c>
      <c r="R30" s="431"/>
      <c r="S30" s="401">
        <f>SUM(S28:S29)</f>
        <v>0</v>
      </c>
      <c r="T30" s="398">
        <f>SUM(T28:T29)</f>
        <v>0</v>
      </c>
      <c r="U30" s="399"/>
      <c r="V30" s="398">
        <f>SUM(V28:V29)</f>
        <v>0</v>
      </c>
      <c r="W30" s="431"/>
      <c r="X30" s="401">
        <f>SUM(X28:X29)</f>
        <v>0</v>
      </c>
      <c r="Y30" s="398">
        <f>SUM(Y28:Y29)</f>
        <v>0</v>
      </c>
      <c r="Z30" s="399"/>
      <c r="AA30" s="398">
        <f>SUM(AA28:AA29)</f>
        <v>0</v>
      </c>
      <c r="AB30" s="431"/>
      <c r="AC30" s="401">
        <f>SUM(AC28:AC29)</f>
        <v>0</v>
      </c>
      <c r="AD30" s="398">
        <f>SUM(AD28:AD29)</f>
        <v>0</v>
      </c>
      <c r="AE30" s="399"/>
      <c r="AF30" s="398">
        <f>SUM(AF28:AF29)</f>
        <v>0</v>
      </c>
      <c r="AG30" s="431"/>
      <c r="AH30" s="401">
        <f>SUM(AH28:AH29)</f>
        <v>0</v>
      </c>
      <c r="AI30" s="398">
        <f>SUM(AI28:AI29)</f>
        <v>0</v>
      </c>
      <c r="AJ30" s="399"/>
      <c r="AK30" s="398">
        <f>SUM(AK28:AK29)</f>
        <v>0</v>
      </c>
      <c r="AL30" s="431"/>
      <c r="AM30" s="401">
        <f>SUM(AM28:AM29)</f>
        <v>0</v>
      </c>
      <c r="AN30" s="398">
        <f>SUM(AN28:AN29)</f>
        <v>0</v>
      </c>
      <c r="AO30" s="399"/>
      <c r="AP30" s="398">
        <f>SUM(AP28:AP29)</f>
        <v>0</v>
      </c>
      <c r="AQ30" s="431"/>
      <c r="AR30" s="401">
        <f>SUM(AR28:AR29)</f>
        <v>0</v>
      </c>
      <c r="AS30" s="398">
        <f>SUM(AS28:AS29)</f>
        <v>0</v>
      </c>
      <c r="AT30" s="399"/>
      <c r="AU30" s="398">
        <f>SUM(AU28:AU29)</f>
        <v>0</v>
      </c>
      <c r="AV30" s="431"/>
      <c r="AW30" s="401">
        <f>SUM(AW28:AW29)</f>
        <v>0</v>
      </c>
      <c r="AX30" s="398">
        <f>SUM(AX28:AX29)</f>
        <v>0</v>
      </c>
      <c r="AY30" s="399"/>
      <c r="AZ30" s="398">
        <f>SUM(AZ28:AZ29)</f>
        <v>0</v>
      </c>
      <c r="BA30" s="431"/>
      <c r="BB30" s="401">
        <f>SUM(BB28:BB29)</f>
        <v>0</v>
      </c>
      <c r="BC30" s="398">
        <f>SUM(BC28:BC29)</f>
        <v>0</v>
      </c>
      <c r="BD30" s="399"/>
      <c r="BE30" s="398">
        <f>SUM(BE28:BE29)</f>
        <v>0</v>
      </c>
      <c r="BF30" s="431"/>
    </row>
    <row r="31" spans="2:58">
      <c r="B31" s="432"/>
      <c r="D31" s="433"/>
      <c r="E31" s="432"/>
      <c r="F31" s="432"/>
      <c r="G31" s="432"/>
      <c r="H31" s="434"/>
      <c r="I31" s="435"/>
      <c r="J31" s="432"/>
      <c r="K31" s="432"/>
      <c r="L31" s="432"/>
      <c r="M31" s="436"/>
      <c r="N31" s="433"/>
      <c r="O31" s="437"/>
      <c r="P31" s="432"/>
      <c r="Q31" s="432"/>
      <c r="R31" s="436"/>
      <c r="S31" s="433"/>
      <c r="T31" s="437"/>
      <c r="U31" s="432"/>
      <c r="V31" s="432"/>
      <c r="W31" s="436"/>
      <c r="X31" s="433"/>
      <c r="Y31" s="437"/>
      <c r="Z31" s="432"/>
      <c r="AA31" s="432"/>
      <c r="AB31" s="436"/>
      <c r="AC31" s="433"/>
      <c r="AD31" s="437"/>
      <c r="AE31" s="432"/>
      <c r="AF31" s="432"/>
      <c r="AG31" s="436"/>
      <c r="AH31" s="433"/>
      <c r="AI31" s="437"/>
      <c r="AJ31" s="432"/>
      <c r="AK31" s="432"/>
      <c r="AL31" s="436"/>
      <c r="AM31" s="433"/>
      <c r="AN31" s="437"/>
      <c r="AO31" s="432"/>
      <c r="AP31" s="432"/>
      <c r="AQ31" s="436"/>
      <c r="AR31" s="433"/>
      <c r="AS31" s="437"/>
      <c r="AT31" s="432"/>
      <c r="AU31" s="432"/>
      <c r="AV31" s="436"/>
      <c r="AW31" s="433"/>
      <c r="AX31" s="437"/>
      <c r="AY31" s="432"/>
      <c r="AZ31" s="432"/>
      <c r="BA31" s="436"/>
      <c r="BB31" s="433"/>
      <c r="BC31" s="437"/>
      <c r="BD31" s="432"/>
      <c r="BE31" s="432"/>
      <c r="BF31" s="436"/>
    </row>
    <row r="32" spans="2:58">
      <c r="B32" s="457" t="s">
        <v>33</v>
      </c>
      <c r="C32" s="409" t="s">
        <v>21</v>
      </c>
      <c r="D32" s="396">
        <v>1021</v>
      </c>
      <c r="E32" s="397">
        <v>6294</v>
      </c>
      <c r="F32" s="399"/>
      <c r="G32" s="398">
        <f>IF($B$4="quarter",SUM((E32/45),(F32/900)),IF($B$4="semester",SUM((E32/30),F32/900)))</f>
        <v>209.8</v>
      </c>
      <c r="H32" s="429"/>
      <c r="I32" s="430">
        <v>1002</v>
      </c>
      <c r="J32" s="397">
        <v>4356</v>
      </c>
      <c r="K32" s="399"/>
      <c r="L32" s="398">
        <f>IF($B$4="quarter",SUM((J32/45),(K32/900)),IF($B$4="semester",SUM((J32/30),K32/900)))</f>
        <v>145.19999999999999</v>
      </c>
      <c r="M32" s="431"/>
      <c r="N32" s="396">
        <v>1054</v>
      </c>
      <c r="O32" s="397">
        <v>6561</v>
      </c>
      <c r="P32" s="399"/>
      <c r="Q32" s="398">
        <f>IF($B$4="quarter",SUM((O32/45),(P32/900)),IF($B$4="semester",SUM((O32/30),P32/900)))</f>
        <v>218.7</v>
      </c>
      <c r="R32" s="431"/>
      <c r="S32" s="396">
        <v>1159</v>
      </c>
      <c r="T32" s="397">
        <v>7197</v>
      </c>
      <c r="U32" s="399"/>
      <c r="V32" s="398">
        <f>IF($B$4="quarter",SUM((T32/45),(U32/900)),IF($B$4="semester",SUM((T32/30),U32/900)))</f>
        <v>239.9</v>
      </c>
      <c r="W32" s="431"/>
      <c r="X32" s="396">
        <v>1184</v>
      </c>
      <c r="Y32" s="397">
        <v>7326</v>
      </c>
      <c r="Z32" s="399"/>
      <c r="AA32" s="398">
        <f>IF($B$4="quarter",SUM((Y32/45),(Z32/900)),IF($B$4="semester",SUM((Y32/30),Z32/900)))</f>
        <v>244.2</v>
      </c>
      <c r="AB32" s="431"/>
      <c r="AC32" s="396">
        <v>1055</v>
      </c>
      <c r="AD32" s="397">
        <v>6094</v>
      </c>
      <c r="AE32" s="399"/>
      <c r="AF32" s="398">
        <f>IF($B$4="quarter",SUM((AD32/45),(AE32/900)),IF($B$4="semester",SUM((AD32/30),AE32/900)))</f>
        <v>203.13333333333333</v>
      </c>
      <c r="AG32" s="431"/>
      <c r="AH32" s="396">
        <v>838</v>
      </c>
      <c r="AI32" s="397">
        <v>5076</v>
      </c>
      <c r="AJ32" s="399"/>
      <c r="AK32" s="398">
        <f>IF($B$4="quarter",SUM((AI32/45),(AJ32/900)),IF($B$4="semester",SUM((AI32/30),AJ32/900)))</f>
        <v>169.2</v>
      </c>
      <c r="AL32" s="431"/>
      <c r="AM32" s="396">
        <v>877</v>
      </c>
      <c r="AN32" s="397">
        <v>5276</v>
      </c>
      <c r="AO32" s="399"/>
      <c r="AP32" s="398">
        <f>IF($B$4="quarter",SUM((AN32/45),(AO32/900)),IF($B$4="semester",SUM((AN32/30),AO32/900)))</f>
        <v>175.86666666666667</v>
      </c>
      <c r="AQ32" s="431"/>
      <c r="AR32" s="396">
        <v>783</v>
      </c>
      <c r="AS32" s="397">
        <v>4578</v>
      </c>
      <c r="AT32" s="399"/>
      <c r="AU32" s="398">
        <f>IF($B$4="quarter",SUM((AS32/45),(AT32/900)),IF($B$4="semester",SUM((AS32/30),AT32/900)))</f>
        <v>152.6</v>
      </c>
      <c r="AV32" s="431"/>
      <c r="AW32" s="396">
        <v>877</v>
      </c>
      <c r="AX32" s="397">
        <v>3632</v>
      </c>
      <c r="AY32" s="399"/>
      <c r="AZ32" s="398">
        <f>IF($B$4="quarter",SUM((AX32/45),(AY32/900)),IF($B$4="semester",SUM((AX32/30),AY32/900)))</f>
        <v>121.06666666666666</v>
      </c>
      <c r="BA32" s="431"/>
      <c r="BB32" s="20">
        <v>0</v>
      </c>
      <c r="BC32" s="1">
        <v>0</v>
      </c>
      <c r="BD32" s="399"/>
      <c r="BE32" s="398">
        <f>IF($B$4="quarter",SUM((BC32/45),(BD32/900)),IF($B$4="semester",SUM((BC32/30),BD32/900)))</f>
        <v>0</v>
      </c>
      <c r="BF32" s="431"/>
    </row>
    <row r="33" spans="2:58">
      <c r="B33" s="457"/>
      <c r="C33" s="409" t="s">
        <v>22</v>
      </c>
      <c r="D33" s="396">
        <v>6</v>
      </c>
      <c r="E33" s="397">
        <v>55</v>
      </c>
      <c r="F33" s="399"/>
      <c r="G33" s="398">
        <f>IF($B$4="quarter",SUM((E33/45),(F33/900)),IF($B$4="semester",SUM((E33/30),F33/900)))</f>
        <v>1.8333333333333333</v>
      </c>
      <c r="H33" s="429"/>
      <c r="I33" s="430">
        <v>1</v>
      </c>
      <c r="J33" s="397">
        <v>3</v>
      </c>
      <c r="K33" s="399"/>
      <c r="L33" s="398">
        <f>IF($B$4="quarter",SUM((J33/45),(K33/900)),IF($B$4="semester",SUM((J33/30),K33/900)))</f>
        <v>0.1</v>
      </c>
      <c r="M33" s="431"/>
      <c r="N33" s="396">
        <v>0</v>
      </c>
      <c r="O33" s="397">
        <v>0</v>
      </c>
      <c r="P33" s="399"/>
      <c r="Q33" s="398">
        <f>IF($B$4="quarter",SUM((O33/45),(P33/900)),IF($B$4="semester",SUM((O33/30),P33/900)))</f>
        <v>0</v>
      </c>
      <c r="R33" s="431"/>
      <c r="S33" s="396">
        <v>0</v>
      </c>
      <c r="T33" s="397">
        <v>0</v>
      </c>
      <c r="U33" s="399"/>
      <c r="V33" s="398">
        <f>IF($B$4="quarter",SUM((T33/45),(U33/900)),IF($B$4="semester",SUM((T33/30),U33/900)))</f>
        <v>0</v>
      </c>
      <c r="W33" s="431"/>
      <c r="X33" s="396">
        <v>1</v>
      </c>
      <c r="Y33" s="397">
        <v>3</v>
      </c>
      <c r="Z33" s="399"/>
      <c r="AA33" s="398">
        <f>IF($B$4="quarter",SUM((Y33/45),(Z33/900)),IF($B$4="semester",SUM((Y33/30),Z33/900)))</f>
        <v>0.1</v>
      </c>
      <c r="AB33" s="431"/>
      <c r="AC33" s="396">
        <v>7</v>
      </c>
      <c r="AD33" s="397">
        <v>41</v>
      </c>
      <c r="AE33" s="399"/>
      <c r="AF33" s="398">
        <f>IF($B$4="quarter",SUM((AD33/45),(AE33/900)),IF($B$4="semester",SUM((AD33/30),AE33/900)))</f>
        <v>1.3666666666666667</v>
      </c>
      <c r="AG33" s="431"/>
      <c r="AH33" s="396">
        <v>4</v>
      </c>
      <c r="AI33" s="397">
        <v>21</v>
      </c>
      <c r="AJ33" s="399"/>
      <c r="AK33" s="398">
        <f>IF($B$4="quarter",SUM((AI33/45),(AJ33/900)),IF($B$4="semester",SUM((AI33/30),AJ33/900)))</f>
        <v>0.7</v>
      </c>
      <c r="AL33" s="431"/>
      <c r="AM33" s="396">
        <v>4</v>
      </c>
      <c r="AN33" s="397">
        <v>24</v>
      </c>
      <c r="AO33" s="399"/>
      <c r="AP33" s="398">
        <f>IF($B$4="quarter",SUM((AN33/45),(AO33/900)),IF($B$4="semester",SUM((AN33/30),AO33/900)))</f>
        <v>0.8</v>
      </c>
      <c r="AQ33" s="431"/>
      <c r="AR33" s="396">
        <v>0</v>
      </c>
      <c r="AS33" s="397">
        <v>0</v>
      </c>
      <c r="AT33" s="399"/>
      <c r="AU33" s="398">
        <f>IF($B$4="quarter",SUM((AS33/45),(AT33/900)),IF($B$4="semester",SUM((AS33/30),AT33/900)))</f>
        <v>0</v>
      </c>
      <c r="AV33" s="431"/>
      <c r="AW33" s="396">
        <v>0</v>
      </c>
      <c r="AX33" s="397">
        <v>0</v>
      </c>
      <c r="AY33" s="399"/>
      <c r="AZ33" s="398">
        <f>IF($B$4="quarter",SUM((AX33/45),(AY33/900)),IF($B$4="semester",SUM((AX33/30),AY33/900)))</f>
        <v>0</v>
      </c>
      <c r="BA33" s="431"/>
      <c r="BB33" s="20">
        <v>0</v>
      </c>
      <c r="BC33" s="1">
        <v>0</v>
      </c>
      <c r="BD33" s="399"/>
      <c r="BE33" s="398">
        <f>IF($B$4="quarter",SUM((BC33/45),(BD33/900)),IF($B$4="semester",SUM((BC33/30),BD33/900)))</f>
        <v>0</v>
      </c>
      <c r="BF33" s="431"/>
    </row>
    <row r="34" spans="2:58">
      <c r="B34" s="457"/>
      <c r="C34" s="410" t="s">
        <v>23</v>
      </c>
      <c r="D34" s="401">
        <f>SUM(D32:D33)</f>
        <v>1027</v>
      </c>
      <c r="E34" s="398">
        <f>SUM(E32:E33)</f>
        <v>6349</v>
      </c>
      <c r="F34" s="398">
        <f>SUM(F32:F33)</f>
        <v>0</v>
      </c>
      <c r="G34" s="398">
        <f>SUM(G32:G33)</f>
        <v>211.63333333333335</v>
      </c>
      <c r="H34" s="429"/>
      <c r="I34" s="411">
        <f>SUM(I32:I33)</f>
        <v>1003</v>
      </c>
      <c r="J34" s="398">
        <f>SUM(J32:J33)</f>
        <v>4359</v>
      </c>
      <c r="K34" s="399"/>
      <c r="L34" s="398">
        <f>SUM(L32:L33)</f>
        <v>145.29999999999998</v>
      </c>
      <c r="M34" s="431"/>
      <c r="N34" s="401">
        <f>SUM(N32:N33)</f>
        <v>1054</v>
      </c>
      <c r="O34" s="398">
        <f>SUM(O32:O33)</f>
        <v>6561</v>
      </c>
      <c r="P34" s="399"/>
      <c r="Q34" s="398">
        <f>SUM(Q32:Q33)</f>
        <v>218.7</v>
      </c>
      <c r="R34" s="431"/>
      <c r="S34" s="401">
        <f>SUM(S32:S33)</f>
        <v>1159</v>
      </c>
      <c r="T34" s="398">
        <f>SUM(T32:T33)</f>
        <v>7197</v>
      </c>
      <c r="U34" s="399"/>
      <c r="V34" s="398">
        <f>SUM(V32:V33)</f>
        <v>239.9</v>
      </c>
      <c r="W34" s="431"/>
      <c r="X34" s="401">
        <f>SUM(X32:X33)</f>
        <v>1185</v>
      </c>
      <c r="Y34" s="398">
        <f>SUM(Y32:Y33)</f>
        <v>7329</v>
      </c>
      <c r="Z34" s="399"/>
      <c r="AA34" s="398">
        <f>SUM(AA32:AA33)</f>
        <v>244.29999999999998</v>
      </c>
      <c r="AB34" s="431"/>
      <c r="AC34" s="401">
        <f>SUM(AC32:AC33)</f>
        <v>1062</v>
      </c>
      <c r="AD34" s="398">
        <f>SUM(AD32:AD33)</f>
        <v>6135</v>
      </c>
      <c r="AE34" s="399"/>
      <c r="AF34" s="398">
        <f>SUM(AF32:AF33)</f>
        <v>204.5</v>
      </c>
      <c r="AG34" s="431"/>
      <c r="AH34" s="401">
        <f>SUM(AH32:AH33)</f>
        <v>842</v>
      </c>
      <c r="AI34" s="398">
        <f>SUM(AI32:AI33)</f>
        <v>5097</v>
      </c>
      <c r="AJ34" s="399"/>
      <c r="AK34" s="398">
        <f>SUM(AK32:AK33)</f>
        <v>169.89999999999998</v>
      </c>
      <c r="AL34" s="431"/>
      <c r="AM34" s="401">
        <f>SUM(AM32:AM33)</f>
        <v>881</v>
      </c>
      <c r="AN34" s="398">
        <f>SUM(AN32:AN33)</f>
        <v>5300</v>
      </c>
      <c r="AO34" s="399"/>
      <c r="AP34" s="398">
        <f>SUM(AP32:AP33)</f>
        <v>176.66666666666669</v>
      </c>
      <c r="AQ34" s="431"/>
      <c r="AR34" s="401">
        <f>SUM(AR32:AR33)</f>
        <v>783</v>
      </c>
      <c r="AS34" s="398">
        <f>SUM(AS32:AS33)</f>
        <v>4578</v>
      </c>
      <c r="AT34" s="399"/>
      <c r="AU34" s="398">
        <f>SUM(AU32:AU33)</f>
        <v>152.6</v>
      </c>
      <c r="AV34" s="431"/>
      <c r="AW34" s="401">
        <f>SUM(AW32:AW33)</f>
        <v>877</v>
      </c>
      <c r="AX34" s="398">
        <f>SUM(AX32:AX33)</f>
        <v>3632</v>
      </c>
      <c r="AY34" s="399"/>
      <c r="AZ34" s="398">
        <f>SUM(AZ32:AZ33)</f>
        <v>121.06666666666666</v>
      </c>
      <c r="BA34" s="431"/>
      <c r="BB34" s="401">
        <f>SUM(BB32:BB33)</f>
        <v>0</v>
      </c>
      <c r="BC34" s="398">
        <f>SUM(BC32:BC33)</f>
        <v>0</v>
      </c>
      <c r="BD34" s="399"/>
      <c r="BE34" s="398">
        <f>SUM(BE32:BE33)</f>
        <v>0</v>
      </c>
      <c r="BF34" s="431"/>
    </row>
    <row r="35" spans="2:58">
      <c r="B35" s="438"/>
      <c r="C35" s="393"/>
      <c r="D35" s="414"/>
      <c r="E35" s="406"/>
      <c r="F35" s="406"/>
      <c r="G35" s="406"/>
      <c r="H35" s="413"/>
      <c r="I35" s="414"/>
      <c r="J35" s="406"/>
      <c r="K35" s="406"/>
      <c r="L35" s="406"/>
      <c r="M35" s="413"/>
      <c r="N35" s="414"/>
      <c r="O35" s="406"/>
      <c r="P35" s="406"/>
      <c r="Q35" s="406"/>
      <c r="R35" s="413"/>
      <c r="S35" s="414"/>
      <c r="T35" s="406"/>
      <c r="U35" s="406"/>
      <c r="V35" s="406"/>
      <c r="W35" s="413"/>
      <c r="X35" s="414"/>
      <c r="Y35" s="406"/>
      <c r="Z35" s="406"/>
      <c r="AA35" s="406"/>
      <c r="AB35" s="413"/>
      <c r="AC35" s="414"/>
      <c r="AD35" s="406"/>
      <c r="AE35" s="406"/>
      <c r="AF35" s="406"/>
      <c r="AG35" s="413"/>
      <c r="AH35" s="414"/>
      <c r="AI35" s="406"/>
      <c r="AJ35" s="406"/>
      <c r="AK35" s="406"/>
      <c r="AL35" s="413"/>
      <c r="AM35" s="414"/>
      <c r="AN35" s="406"/>
      <c r="AO35" s="406"/>
      <c r="AP35" s="406"/>
      <c r="AQ35" s="413"/>
      <c r="AR35" s="414"/>
      <c r="AS35" s="406"/>
      <c r="AT35" s="406"/>
      <c r="AU35" s="406"/>
      <c r="AV35" s="413"/>
      <c r="AW35" s="414"/>
      <c r="AX35" s="406"/>
      <c r="AY35" s="406"/>
      <c r="AZ35" s="406"/>
      <c r="BA35" s="413"/>
      <c r="BB35" s="414"/>
      <c r="BC35" s="406"/>
      <c r="BD35" s="406"/>
      <c r="BE35" s="406"/>
      <c r="BF35" s="413"/>
    </row>
    <row r="37" spans="2:58" s="439" customFormat="1">
      <c r="D37" s="439" t="str">
        <f>D2&amp;" COMMENTS"</f>
        <v>2012-13 COMMENTS</v>
      </c>
      <c r="H37" s="440"/>
      <c r="I37" s="439" t="str">
        <f>I2&amp;" COMMENTS"</f>
        <v>2013-14 COMMENTS</v>
      </c>
      <c r="M37" s="440"/>
      <c r="N37" s="439" t="str">
        <f>N2&amp;" COMMENTS"</f>
        <v>2014-15 COMMENTS</v>
      </c>
      <c r="R37" s="440"/>
      <c r="S37" s="439" t="str">
        <f>S2&amp;" COMMENTS"</f>
        <v>2015-16 COMMENTS</v>
      </c>
      <c r="W37" s="440"/>
      <c r="X37" s="439" t="str">
        <f>X2&amp;" COMMENTS"</f>
        <v>2016-17 COMMENTS</v>
      </c>
      <c r="AB37" s="440"/>
      <c r="AC37" s="439" t="str">
        <f>AC2&amp;" COMMENTS"</f>
        <v>2017-18 COMMENTS</v>
      </c>
      <c r="AG37" s="440"/>
      <c r="AH37" s="439" t="str">
        <f>AH2&amp;" COMMENTS"</f>
        <v>2018-19 COMMENTS</v>
      </c>
      <c r="AL37" s="440"/>
      <c r="AM37" s="439" t="str">
        <f>AM2&amp;" COMMENTS"</f>
        <v>2019-20 COMMENTS</v>
      </c>
      <c r="AQ37" s="440"/>
      <c r="AR37" s="439" t="str">
        <f>AR2&amp;" COMMENTS"</f>
        <v>2020-21 COMMENTS</v>
      </c>
      <c r="AV37" s="440"/>
      <c r="AW37" s="439" t="str">
        <f>AW2&amp;" COMMENTS"</f>
        <v>2021-22 COMMENTS</v>
      </c>
      <c r="BA37" s="440"/>
      <c r="BB37" s="439" t="str">
        <f>BB2&amp;" COMMENTS"</f>
        <v>2022-23 COMMENTS</v>
      </c>
      <c r="BF37" s="440"/>
    </row>
    <row r="38" spans="2:58" s="441" customFormat="1" ht="226.5" customHeight="1">
      <c r="D38" s="442"/>
      <c r="E38" s="443"/>
      <c r="F38" s="443"/>
      <c r="G38" s="443"/>
      <c r="H38" s="444"/>
      <c r="I38" s="442"/>
      <c r="J38" s="443"/>
      <c r="K38" s="443"/>
      <c r="L38" s="443"/>
      <c r="M38" s="444"/>
      <c r="N38" s="442"/>
      <c r="O38" s="443"/>
      <c r="P38" s="443"/>
      <c r="Q38" s="443"/>
      <c r="R38" s="444"/>
      <c r="S38" s="482"/>
      <c r="T38" s="483"/>
      <c r="U38" s="483"/>
      <c r="V38" s="483"/>
      <c r="W38" s="484"/>
      <c r="X38" s="482"/>
      <c r="Y38" s="483"/>
      <c r="Z38" s="483"/>
      <c r="AA38" s="483"/>
      <c r="AB38" s="484"/>
      <c r="AC38" s="482" t="s">
        <v>34</v>
      </c>
      <c r="AD38" s="483"/>
      <c r="AE38" s="483"/>
      <c r="AF38" s="483"/>
      <c r="AG38" s="484"/>
      <c r="AH38" s="482"/>
      <c r="AI38" s="483"/>
      <c r="AJ38" s="483"/>
      <c r="AK38" s="483"/>
      <c r="AL38" s="484"/>
      <c r="AM38" s="482"/>
      <c r="AN38" s="483"/>
      <c r="AO38" s="483"/>
      <c r="AP38" s="483"/>
      <c r="AQ38" s="484"/>
      <c r="AR38" s="482" t="s">
        <v>35</v>
      </c>
      <c r="AS38" s="483"/>
      <c r="AT38" s="483"/>
      <c r="AU38" s="483"/>
      <c r="AV38" s="484"/>
      <c r="AW38" s="482"/>
      <c r="AX38" s="483"/>
      <c r="AY38" s="483"/>
      <c r="AZ38" s="483"/>
      <c r="BA38" s="484"/>
      <c r="BB38" s="485"/>
      <c r="BC38" s="486"/>
      <c r="BD38" s="486"/>
      <c r="BE38" s="486"/>
      <c r="BF38" s="487"/>
    </row>
  </sheetData>
  <sheetProtection formatColumns="0"/>
  <mergeCells count="84">
    <mergeCell ref="BB2:BF2"/>
    <mergeCell ref="BB3:BB5"/>
    <mergeCell ref="BC3:BC5"/>
    <mergeCell ref="BD3:BD5"/>
    <mergeCell ref="BE3:BE5"/>
    <mergeCell ref="BF3:BF5"/>
    <mergeCell ref="AW2:BA2"/>
    <mergeCell ref="AW3:AW5"/>
    <mergeCell ref="AX3:AX5"/>
    <mergeCell ref="AY3:AY5"/>
    <mergeCell ref="AZ3:AZ5"/>
    <mergeCell ref="BA3:BA5"/>
    <mergeCell ref="AW38:BA38"/>
    <mergeCell ref="BB38:BF38"/>
    <mergeCell ref="AH2:AL2"/>
    <mergeCell ref="AH3:AH5"/>
    <mergeCell ref="AI3:AI5"/>
    <mergeCell ref="AJ3:AJ5"/>
    <mergeCell ref="AK3:AK5"/>
    <mergeCell ref="AL3:AL5"/>
    <mergeCell ref="AM2:AQ2"/>
    <mergeCell ref="AM3:AM5"/>
    <mergeCell ref="AR3:AR5"/>
    <mergeCell ref="AS3:AS5"/>
    <mergeCell ref="AT3:AT5"/>
    <mergeCell ref="AU3:AU5"/>
    <mergeCell ref="AV3:AV5"/>
    <mergeCell ref="AR38:AV38"/>
    <mergeCell ref="S38:W38"/>
    <mergeCell ref="X38:AB38"/>
    <mergeCell ref="AC38:AG38"/>
    <mergeCell ref="AH38:AL38"/>
    <mergeCell ref="AM38:AQ38"/>
    <mergeCell ref="AN3:AN5"/>
    <mergeCell ref="AO3:AO5"/>
    <mergeCell ref="AP3:AP5"/>
    <mergeCell ref="AQ3:AQ5"/>
    <mergeCell ref="AR2:AV2"/>
    <mergeCell ref="S2:W2"/>
    <mergeCell ref="S3:S5"/>
    <mergeCell ref="T3:T5"/>
    <mergeCell ref="V3:V5"/>
    <mergeCell ref="X2:AB2"/>
    <mergeCell ref="X3:X5"/>
    <mergeCell ref="Y3:Y5"/>
    <mergeCell ref="AA3:AA5"/>
    <mergeCell ref="AB3:AB5"/>
    <mergeCell ref="Z3:Z5"/>
    <mergeCell ref="W3:W5"/>
    <mergeCell ref="AC2:AG2"/>
    <mergeCell ref="AC3:AC5"/>
    <mergeCell ref="AD3:AD5"/>
    <mergeCell ref="AE3:AE5"/>
    <mergeCell ref="AF3:AF5"/>
    <mergeCell ref="AG3:AG5"/>
    <mergeCell ref="N2:R2"/>
    <mergeCell ref="I2:M2"/>
    <mergeCell ref="D2:H2"/>
    <mergeCell ref="B6:B8"/>
    <mergeCell ref="B10:B12"/>
    <mergeCell ref="D3:D5"/>
    <mergeCell ref="E3:E5"/>
    <mergeCell ref="G3:G5"/>
    <mergeCell ref="I3:I5"/>
    <mergeCell ref="H3:H5"/>
    <mergeCell ref="B32:B34"/>
    <mergeCell ref="F3:F5"/>
    <mergeCell ref="K3:K5"/>
    <mergeCell ref="P3:P5"/>
    <mergeCell ref="U3:U5"/>
    <mergeCell ref="B14:B16"/>
    <mergeCell ref="B18:B20"/>
    <mergeCell ref="B28:B30"/>
    <mergeCell ref="B27:C27"/>
    <mergeCell ref="Q3:Q5"/>
    <mergeCell ref="D38:H38"/>
    <mergeCell ref="J3:J5"/>
    <mergeCell ref="L3:L5"/>
    <mergeCell ref="N3:N5"/>
    <mergeCell ref="O3:O5"/>
    <mergeCell ref="I38:M38"/>
    <mergeCell ref="N38:R38"/>
    <mergeCell ref="R3:R5"/>
    <mergeCell ref="M3:M5"/>
  </mergeCells>
  <dataValidations disablePrompts="1" count="2">
    <dataValidation type="list" allowBlank="1" showInputMessage="1" showErrorMessage="1" sqref="B4" xr:uid="{00000000-0002-0000-0000-000000000000}">
      <formula1>"Semester,Quarter"</formula1>
    </dataValidation>
    <dataValidation type="decimal" operator="greaterThanOrEqual" allowBlank="1" showInputMessage="1" showErrorMessage="1" errorTitle="data type error" error="value must be number greater than or equal to 0" sqref="X6:Y7 X10:Y11" xr:uid="{00000000-0002-0000-0000-000001000000}">
      <formula1>0</formula1>
    </dataValidation>
  </dataValidations>
  <pageMargins left="0.3" right="0.3" top="1" bottom="0.3" header="0.3" footer="0.25"/>
  <pageSetup paperSize="5" scale="63" orientation="landscape" r:id="rId1"/>
  <headerFooter>
    <oddHeader>&amp;C&amp;"-,Bold"&amp;22Peru State College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46"/>
  <sheetViews>
    <sheetView showGridLines="0" zoomScaleNormal="100" workbookViewId="0">
      <pane xSplit="2" ySplit="4" topLeftCell="C5" activePane="bottomRight" state="frozen"/>
      <selection pane="topRight" activeCell="C1" sqref="C1"/>
      <selection pane="bottomLeft" activeCell="A5" sqref="A5"/>
      <selection pane="bottomRight" activeCell="C1" sqref="C1"/>
    </sheetView>
  </sheetViews>
  <sheetFormatPr defaultColWidth="21.28515625" defaultRowHeight="15"/>
  <cols>
    <col min="1" max="1" width="1.5703125" style="3" customWidth="1"/>
    <col min="2" max="2" width="45.7109375" style="3" customWidth="1"/>
    <col min="3" max="3" width="19" style="3" customWidth="1"/>
    <col min="4" max="4" width="15.42578125" style="12" customWidth="1"/>
    <col min="5" max="5" width="14.28515625" style="3" hidden="1" customWidth="1"/>
    <col min="6" max="6" width="10.28515625" style="3" hidden="1" customWidth="1"/>
    <col min="7" max="7" width="14.28515625" style="3" hidden="1" customWidth="1"/>
    <col min="8" max="8" width="10.28515625" style="3" hidden="1" customWidth="1"/>
    <col min="9" max="9" width="14.28515625" style="3" hidden="1" customWidth="1"/>
    <col min="10" max="10" width="10.28515625" style="3" hidden="1" customWidth="1"/>
    <col min="11" max="11" width="14.28515625" style="3" hidden="1" customWidth="1"/>
    <col min="12" max="12" width="10.28515625" style="3" hidden="1" customWidth="1"/>
    <col min="13" max="13" width="14.28515625" style="3" hidden="1" customWidth="1"/>
    <col min="14" max="14" width="10.28515625" style="3" hidden="1" customWidth="1"/>
    <col min="15" max="15" width="14.28515625" style="3" hidden="1" customWidth="1"/>
    <col min="16" max="16" width="10.28515625" style="3" hidden="1" customWidth="1"/>
    <col min="17" max="17" width="13.85546875" style="3" customWidth="1"/>
    <col min="18" max="18" width="10.28515625" style="3" customWidth="1"/>
    <col min="19" max="19" width="12.140625" style="3" customWidth="1"/>
    <col min="20" max="20" width="10.28515625" style="3" customWidth="1"/>
    <col min="21" max="21" width="12.140625" style="3" customWidth="1"/>
    <col min="22" max="22" width="10.28515625" style="3" customWidth="1"/>
    <col min="23" max="23" width="11.7109375" style="3" customWidth="1"/>
    <col min="24" max="24" width="10.28515625" style="3" customWidth="1"/>
    <col min="25" max="25" width="1.7109375" style="3" customWidth="1"/>
    <col min="26" max="31" width="16" style="3" hidden="1" customWidth="1"/>
    <col min="32" max="34" width="16" style="3" customWidth="1"/>
    <col min="35" max="35" width="16" style="3" hidden="1" customWidth="1"/>
    <col min="36" max="701" width="21.28515625" style="3"/>
    <col min="702" max="702" width="0" style="3" hidden="1" customWidth="1"/>
    <col min="703" max="16384" width="21.28515625" style="3"/>
  </cols>
  <sheetData>
    <row r="1" spans="2:37" s="136" customFormat="1" ht="15.75" customHeight="1" thickBot="1">
      <c r="C1" s="137"/>
      <c r="D1" s="138"/>
      <c r="E1" s="508" t="s">
        <v>36</v>
      </c>
      <c r="F1" s="509"/>
      <c r="G1" s="509"/>
      <c r="H1" s="509"/>
      <c r="I1" s="509"/>
      <c r="J1" s="509"/>
      <c r="K1" s="509"/>
      <c r="L1" s="509"/>
      <c r="M1" s="509"/>
      <c r="N1" s="509"/>
      <c r="O1" s="509"/>
      <c r="P1" s="509"/>
      <c r="Q1" s="509"/>
      <c r="R1" s="509"/>
      <c r="S1" s="509"/>
      <c r="T1" s="509"/>
      <c r="U1" s="509"/>
      <c r="V1" s="509"/>
      <c r="W1" s="509"/>
      <c r="X1" s="510"/>
      <c r="Y1" s="32"/>
      <c r="Z1" s="508" t="s">
        <v>37</v>
      </c>
      <c r="AA1" s="509"/>
      <c r="AB1" s="509"/>
      <c r="AC1" s="509"/>
      <c r="AD1" s="509"/>
      <c r="AE1" s="509"/>
      <c r="AF1" s="509"/>
      <c r="AG1" s="509"/>
      <c r="AH1" s="509"/>
      <c r="AI1" s="510"/>
      <c r="AJ1" s="139"/>
    </row>
    <row r="2" spans="2:37" s="136" customFormat="1" ht="15.75" thickBot="1">
      <c r="D2" s="140"/>
      <c r="E2" s="502" t="s">
        <v>1</v>
      </c>
      <c r="F2" s="503"/>
      <c r="G2" s="504" t="s">
        <v>2</v>
      </c>
      <c r="H2" s="505"/>
      <c r="I2" s="506" t="s">
        <v>3</v>
      </c>
      <c r="J2" s="507"/>
      <c r="K2" s="511" t="s">
        <v>4</v>
      </c>
      <c r="L2" s="512"/>
      <c r="M2" s="513" t="s">
        <v>5</v>
      </c>
      <c r="N2" s="514"/>
      <c r="O2" s="515" t="s">
        <v>6</v>
      </c>
      <c r="P2" s="516"/>
      <c r="Q2" s="502" t="s">
        <v>7</v>
      </c>
      <c r="R2" s="503"/>
      <c r="S2" s="504" t="s">
        <v>8</v>
      </c>
      <c r="T2" s="505"/>
      <c r="U2" s="506" t="s">
        <v>9</v>
      </c>
      <c r="V2" s="507"/>
      <c r="W2" s="511" t="s">
        <v>10</v>
      </c>
      <c r="X2" s="512"/>
      <c r="Y2" s="140"/>
      <c r="Z2" s="141"/>
      <c r="AA2" s="142"/>
      <c r="AB2" s="142"/>
      <c r="AC2" s="143"/>
      <c r="AD2" s="143"/>
      <c r="AE2" s="143"/>
      <c r="AF2" s="143"/>
      <c r="AG2" s="143"/>
      <c r="AH2" s="143"/>
      <c r="AI2" s="144"/>
      <c r="AJ2" s="145"/>
      <c r="AK2" s="146"/>
    </row>
    <row r="3" spans="2:37" s="147" customFormat="1" ht="15.75" thickBot="1">
      <c r="B3" s="148" t="s">
        <v>38</v>
      </c>
      <c r="C3" s="149" t="s">
        <v>39</v>
      </c>
      <c r="D3" s="150" t="s">
        <v>40</v>
      </c>
      <c r="E3" s="151" t="s">
        <v>41</v>
      </c>
      <c r="F3" s="149" t="s">
        <v>42</v>
      </c>
      <c r="G3" s="149" t="s">
        <v>41</v>
      </c>
      <c r="H3" s="149" t="s">
        <v>42</v>
      </c>
      <c r="I3" s="149" t="s">
        <v>41</v>
      </c>
      <c r="J3" s="149" t="s">
        <v>42</v>
      </c>
      <c r="K3" s="149" t="s">
        <v>41</v>
      </c>
      <c r="L3" s="149" t="s">
        <v>42</v>
      </c>
      <c r="M3" s="149" t="s">
        <v>41</v>
      </c>
      <c r="N3" s="149" t="s">
        <v>42</v>
      </c>
      <c r="O3" s="149" t="s">
        <v>41</v>
      </c>
      <c r="P3" s="149" t="s">
        <v>42</v>
      </c>
      <c r="Q3" s="149" t="s">
        <v>41</v>
      </c>
      <c r="R3" s="149" t="s">
        <v>42</v>
      </c>
      <c r="S3" s="149" t="s">
        <v>41</v>
      </c>
      <c r="T3" s="149" t="s">
        <v>42</v>
      </c>
      <c r="U3" s="149" t="s">
        <v>41</v>
      </c>
      <c r="V3" s="149" t="s">
        <v>42</v>
      </c>
      <c r="W3" s="149" t="s">
        <v>41</v>
      </c>
      <c r="X3" s="152" t="s">
        <v>42</v>
      </c>
      <c r="Y3" s="153"/>
      <c r="Z3" s="154" t="s">
        <v>1</v>
      </c>
      <c r="AA3" s="155" t="s">
        <v>2</v>
      </c>
      <c r="AB3" s="156" t="s">
        <v>3</v>
      </c>
      <c r="AC3" s="157" t="s">
        <v>4</v>
      </c>
      <c r="AD3" s="158" t="s">
        <v>5</v>
      </c>
      <c r="AE3" s="159" t="s">
        <v>6</v>
      </c>
      <c r="AF3" s="154" t="s">
        <v>7</v>
      </c>
      <c r="AG3" s="155" t="s">
        <v>8</v>
      </c>
      <c r="AH3" s="156" t="s">
        <v>9</v>
      </c>
      <c r="AI3" s="157" t="s">
        <v>10</v>
      </c>
      <c r="AJ3" s="160"/>
      <c r="AK3" s="160"/>
    </row>
    <row r="4" spans="2:37" customFormat="1" ht="19.5" customHeight="1">
      <c r="B4" s="26" t="s">
        <v>43</v>
      </c>
      <c r="C4" s="4"/>
      <c r="D4" s="13"/>
      <c r="E4" s="27"/>
      <c r="F4" s="28"/>
      <c r="G4" s="29"/>
      <c r="H4" s="30"/>
      <c r="I4" s="27"/>
      <c r="J4" s="28"/>
      <c r="K4" s="29"/>
      <c r="L4" s="30"/>
      <c r="M4" s="29"/>
      <c r="N4" s="30"/>
      <c r="O4" s="29"/>
      <c r="P4" s="30"/>
      <c r="Q4" s="29"/>
      <c r="R4" s="30"/>
      <c r="S4" s="29"/>
      <c r="T4" s="30"/>
      <c r="U4" s="29"/>
      <c r="V4" s="30"/>
      <c r="W4" s="29"/>
      <c r="X4" s="30"/>
      <c r="Y4" s="4"/>
      <c r="Z4" s="27"/>
      <c r="AA4" s="29"/>
      <c r="AB4" s="34"/>
      <c r="AC4" s="31"/>
      <c r="AD4" s="31"/>
      <c r="AE4" s="31"/>
      <c r="AF4" s="31"/>
      <c r="AG4" s="31"/>
      <c r="AH4" s="31"/>
      <c r="AI4" s="31"/>
    </row>
    <row r="5" spans="2:37" customFormat="1">
      <c r="B5" s="135" t="s">
        <v>44</v>
      </c>
      <c r="C5" s="68" t="s">
        <v>45</v>
      </c>
      <c r="D5" s="69">
        <v>45</v>
      </c>
      <c r="E5" s="70">
        <v>0</v>
      </c>
      <c r="F5" s="68" t="s">
        <v>46</v>
      </c>
      <c r="G5" s="70">
        <v>22.5</v>
      </c>
      <c r="H5" s="68" t="s">
        <v>46</v>
      </c>
      <c r="I5" s="70">
        <v>26.25</v>
      </c>
      <c r="J5" s="68" t="s">
        <v>46</v>
      </c>
      <c r="K5" s="70">
        <v>0</v>
      </c>
      <c r="L5" s="68" t="s">
        <v>46</v>
      </c>
      <c r="M5" s="70">
        <v>0</v>
      </c>
      <c r="N5" s="68" t="s">
        <v>46</v>
      </c>
      <c r="O5" s="70">
        <v>0</v>
      </c>
      <c r="P5" s="68" t="s">
        <v>46</v>
      </c>
      <c r="Q5" s="70">
        <v>0</v>
      </c>
      <c r="R5" s="68" t="s">
        <v>46</v>
      </c>
      <c r="S5" s="70">
        <v>0</v>
      </c>
      <c r="T5" s="68" t="s">
        <v>46</v>
      </c>
      <c r="U5" s="293">
        <v>0</v>
      </c>
      <c r="V5" s="68" t="s">
        <v>46</v>
      </c>
      <c r="W5" s="361">
        <v>0</v>
      </c>
      <c r="X5" s="15" t="s">
        <v>47</v>
      </c>
      <c r="Y5" s="71"/>
      <c r="Z5" s="72">
        <v>0</v>
      </c>
      <c r="AA5" s="72">
        <v>33447.75</v>
      </c>
      <c r="AB5" s="72">
        <v>0</v>
      </c>
      <c r="AC5" s="72">
        <v>0</v>
      </c>
      <c r="AD5" s="72">
        <v>0</v>
      </c>
      <c r="AE5" s="72">
        <v>0</v>
      </c>
      <c r="AF5" s="72">
        <v>0</v>
      </c>
      <c r="AG5" s="293">
        <v>0</v>
      </c>
      <c r="AH5" s="58">
        <v>0</v>
      </c>
      <c r="AI5" s="72"/>
    </row>
    <row r="6" spans="2:37" customFormat="1">
      <c r="B6" s="135" t="s">
        <v>48</v>
      </c>
      <c r="C6" s="68" t="s">
        <v>49</v>
      </c>
      <c r="D6" s="69"/>
      <c r="E6" s="70">
        <v>150</v>
      </c>
      <c r="F6" s="68" t="s">
        <v>46</v>
      </c>
      <c r="G6" s="70">
        <v>150</v>
      </c>
      <c r="H6" s="68" t="s">
        <v>46</v>
      </c>
      <c r="I6" s="70">
        <v>150</v>
      </c>
      <c r="J6" s="68" t="s">
        <v>46</v>
      </c>
      <c r="K6" s="70">
        <v>150</v>
      </c>
      <c r="L6" s="68" t="s">
        <v>46</v>
      </c>
      <c r="M6" s="70">
        <v>165</v>
      </c>
      <c r="N6" s="68" t="s">
        <v>46</v>
      </c>
      <c r="O6" s="70">
        <v>172.5</v>
      </c>
      <c r="P6" s="68" t="s">
        <v>46</v>
      </c>
      <c r="Q6" s="70">
        <v>172.5</v>
      </c>
      <c r="R6" s="68" t="s">
        <v>46</v>
      </c>
      <c r="S6" s="70">
        <v>180</v>
      </c>
      <c r="T6" s="68" t="s">
        <v>46</v>
      </c>
      <c r="U6" s="293">
        <v>180</v>
      </c>
      <c r="V6" s="68" t="s">
        <v>46</v>
      </c>
      <c r="W6" s="294">
        <v>180</v>
      </c>
      <c r="X6" s="15" t="s">
        <v>46</v>
      </c>
      <c r="Y6" s="71"/>
      <c r="Z6" s="72">
        <v>505350</v>
      </c>
      <c r="AA6" s="72">
        <v>504093.02</v>
      </c>
      <c r="AB6" s="72">
        <v>510573.11</v>
      </c>
      <c r="AC6" s="72">
        <v>525136.80000000005</v>
      </c>
      <c r="AD6" s="72">
        <v>517795</v>
      </c>
      <c r="AE6" s="72">
        <v>502582.86</v>
      </c>
      <c r="AF6" s="72">
        <v>522160</v>
      </c>
      <c r="AG6" s="293">
        <v>496560</v>
      </c>
      <c r="AH6" s="58">
        <v>488716</v>
      </c>
      <c r="AI6" s="72"/>
    </row>
    <row r="7" spans="2:37" customFormat="1">
      <c r="B7" s="135" t="s">
        <v>50</v>
      </c>
      <c r="C7" s="68" t="s">
        <v>45</v>
      </c>
      <c r="D7" s="69">
        <v>45</v>
      </c>
      <c r="E7" s="70">
        <v>6</v>
      </c>
      <c r="F7" s="68" t="s">
        <v>46</v>
      </c>
      <c r="G7" s="70">
        <v>6</v>
      </c>
      <c r="H7" s="68" t="s">
        <v>46</v>
      </c>
      <c r="I7" s="70">
        <v>0</v>
      </c>
      <c r="J7" s="68" t="s">
        <v>46</v>
      </c>
      <c r="K7" s="70">
        <v>0</v>
      </c>
      <c r="L7" s="68" t="s">
        <v>46</v>
      </c>
      <c r="M7" s="70">
        <v>0</v>
      </c>
      <c r="N7" s="68" t="s">
        <v>46</v>
      </c>
      <c r="O7" s="70">
        <v>0</v>
      </c>
      <c r="P7" s="68" t="s">
        <v>46</v>
      </c>
      <c r="Q7" s="70">
        <v>0</v>
      </c>
      <c r="R7" s="68" t="s">
        <v>46</v>
      </c>
      <c r="S7" s="70">
        <v>0</v>
      </c>
      <c r="T7" s="68" t="s">
        <v>46</v>
      </c>
      <c r="U7" s="293">
        <v>0</v>
      </c>
      <c r="V7" s="68" t="s">
        <v>46</v>
      </c>
      <c r="W7" s="294">
        <v>0</v>
      </c>
      <c r="X7" s="15" t="s">
        <v>47</v>
      </c>
      <c r="Y7" s="71"/>
      <c r="Z7" s="72">
        <v>11754</v>
      </c>
      <c r="AA7" s="72">
        <v>0</v>
      </c>
      <c r="AB7" s="72">
        <v>0</v>
      </c>
      <c r="AC7" s="72">
        <v>0</v>
      </c>
      <c r="AD7" s="72">
        <v>0</v>
      </c>
      <c r="AE7" s="72">
        <v>0</v>
      </c>
      <c r="AF7" s="72">
        <v>0</v>
      </c>
      <c r="AG7" s="293">
        <v>0</v>
      </c>
      <c r="AH7" s="58">
        <v>0</v>
      </c>
      <c r="AI7" s="72"/>
    </row>
    <row r="8" spans="2:37" customFormat="1">
      <c r="B8" s="135" t="s">
        <v>51</v>
      </c>
      <c r="C8" s="68" t="s">
        <v>52</v>
      </c>
      <c r="D8" s="69">
        <v>56</v>
      </c>
      <c r="E8" s="70">
        <v>300</v>
      </c>
      <c r="F8" s="68" t="s">
        <v>46</v>
      </c>
      <c r="G8" s="70">
        <v>330</v>
      </c>
      <c r="H8" s="68" t="s">
        <v>46</v>
      </c>
      <c r="I8" s="70">
        <v>360</v>
      </c>
      <c r="J8" s="68" t="s">
        <v>46</v>
      </c>
      <c r="K8" s="70">
        <v>390</v>
      </c>
      <c r="L8" s="68" t="s">
        <v>46</v>
      </c>
      <c r="M8" s="70">
        <v>420</v>
      </c>
      <c r="N8" s="68" t="s">
        <v>46</v>
      </c>
      <c r="O8" s="70">
        <v>450</v>
      </c>
      <c r="P8" s="68" t="s">
        <v>46</v>
      </c>
      <c r="Q8" s="70">
        <v>450</v>
      </c>
      <c r="R8" s="68" t="s">
        <v>46</v>
      </c>
      <c r="S8" s="70">
        <v>450</v>
      </c>
      <c r="T8" s="68" t="s">
        <v>46</v>
      </c>
      <c r="U8" s="293">
        <v>450</v>
      </c>
      <c r="V8" s="68" t="s">
        <v>46</v>
      </c>
      <c r="W8" s="294">
        <v>450</v>
      </c>
      <c r="X8" s="15" t="s">
        <v>46</v>
      </c>
      <c r="Y8" s="71"/>
      <c r="Z8" s="72">
        <v>878142</v>
      </c>
      <c r="AA8" s="72">
        <v>876761.84</v>
      </c>
      <c r="AB8" s="72">
        <v>970740.46</v>
      </c>
      <c r="AC8" s="72">
        <v>1118339.96</v>
      </c>
      <c r="AD8" s="72">
        <v>1145616</v>
      </c>
      <c r="AE8" s="72">
        <v>1164392</v>
      </c>
      <c r="AF8" s="72">
        <v>1176655</v>
      </c>
      <c r="AG8" s="293">
        <v>1134577</v>
      </c>
      <c r="AH8" s="58">
        <v>1116706</v>
      </c>
      <c r="AI8" s="72"/>
    </row>
    <row r="9" spans="2:37" customFormat="1">
      <c r="B9" s="135" t="s">
        <v>53</v>
      </c>
      <c r="C9" s="68" t="s">
        <v>45</v>
      </c>
      <c r="D9" s="69">
        <v>57</v>
      </c>
      <c r="E9" s="70">
        <v>45</v>
      </c>
      <c r="F9" s="68" t="s">
        <v>46</v>
      </c>
      <c r="G9" s="70">
        <v>60</v>
      </c>
      <c r="H9" s="68" t="s">
        <v>46</v>
      </c>
      <c r="I9" s="70">
        <v>60</v>
      </c>
      <c r="J9" s="68" t="s">
        <v>46</v>
      </c>
      <c r="K9" s="70">
        <v>75</v>
      </c>
      <c r="L9" s="68" t="s">
        <v>46</v>
      </c>
      <c r="M9" s="70">
        <v>75</v>
      </c>
      <c r="N9" s="68" t="s">
        <v>46</v>
      </c>
      <c r="O9" s="70">
        <v>75</v>
      </c>
      <c r="P9" s="68" t="s">
        <v>46</v>
      </c>
      <c r="Q9" s="70">
        <v>75</v>
      </c>
      <c r="R9" s="68" t="s">
        <v>46</v>
      </c>
      <c r="S9" s="70">
        <v>75</v>
      </c>
      <c r="T9" s="68" t="s">
        <v>46</v>
      </c>
      <c r="U9" s="293">
        <v>75</v>
      </c>
      <c r="V9" s="68" t="s">
        <v>46</v>
      </c>
      <c r="W9" s="294">
        <v>75</v>
      </c>
      <c r="X9" s="15" t="s">
        <v>46</v>
      </c>
      <c r="Y9" s="71"/>
      <c r="Z9" s="72">
        <v>85005</v>
      </c>
      <c r="AA9" s="72">
        <v>88198</v>
      </c>
      <c r="AB9" s="72">
        <v>86888</v>
      </c>
      <c r="AC9" s="72">
        <v>108372</v>
      </c>
      <c r="AD9" s="72">
        <v>102698</v>
      </c>
      <c r="AE9" s="72">
        <v>99840</v>
      </c>
      <c r="AF9" s="72">
        <v>102813</v>
      </c>
      <c r="AG9" s="293">
        <v>86998</v>
      </c>
      <c r="AH9" s="58">
        <v>86245</v>
      </c>
      <c r="AI9" s="72"/>
    </row>
    <row r="10" spans="2:37" customFormat="1">
      <c r="B10" s="135" t="s">
        <v>54</v>
      </c>
      <c r="C10" s="68" t="s">
        <v>45</v>
      </c>
      <c r="D10" s="69">
        <v>45</v>
      </c>
      <c r="E10" s="70">
        <v>7.5</v>
      </c>
      <c r="F10" s="68" t="s">
        <v>46</v>
      </c>
      <c r="G10" s="70">
        <v>6</v>
      </c>
      <c r="H10" s="68" t="s">
        <v>46</v>
      </c>
      <c r="I10" s="70">
        <v>0</v>
      </c>
      <c r="J10" s="68" t="s">
        <v>46</v>
      </c>
      <c r="K10" s="70">
        <v>0</v>
      </c>
      <c r="L10" s="68" t="s">
        <v>46</v>
      </c>
      <c r="M10" s="70">
        <v>0</v>
      </c>
      <c r="N10" s="68" t="s">
        <v>46</v>
      </c>
      <c r="O10" s="70">
        <v>0</v>
      </c>
      <c r="P10" s="68" t="s">
        <v>46</v>
      </c>
      <c r="Q10" s="70">
        <v>0</v>
      </c>
      <c r="R10" s="68" t="s">
        <v>46</v>
      </c>
      <c r="S10" s="70">
        <v>0</v>
      </c>
      <c r="T10" s="68" t="s">
        <v>46</v>
      </c>
      <c r="U10" s="293">
        <v>0</v>
      </c>
      <c r="V10" s="68" t="s">
        <v>46</v>
      </c>
      <c r="W10" s="294">
        <v>0</v>
      </c>
      <c r="X10" s="15" t="s">
        <v>47</v>
      </c>
      <c r="Y10" s="71"/>
      <c r="Z10" s="72">
        <v>14168</v>
      </c>
      <c r="AA10" s="72">
        <v>0</v>
      </c>
      <c r="AB10" s="72">
        <v>0</v>
      </c>
      <c r="AC10" s="72">
        <v>0</v>
      </c>
      <c r="AD10" s="72">
        <v>0</v>
      </c>
      <c r="AE10" s="72">
        <v>0</v>
      </c>
      <c r="AF10" s="72">
        <v>0</v>
      </c>
      <c r="AG10" s="293">
        <v>0</v>
      </c>
      <c r="AH10" s="58">
        <v>0</v>
      </c>
      <c r="AI10" s="72"/>
    </row>
    <row r="11" spans="2:37" customFormat="1">
      <c r="B11" s="135" t="s">
        <v>55</v>
      </c>
      <c r="C11" s="68" t="s">
        <v>45</v>
      </c>
      <c r="D11" s="69">
        <v>67</v>
      </c>
      <c r="E11" s="293">
        <v>10</v>
      </c>
      <c r="F11" s="68" t="s">
        <v>56</v>
      </c>
      <c r="G11" s="293">
        <v>10</v>
      </c>
      <c r="H11" s="68" t="s">
        <v>56</v>
      </c>
      <c r="I11" s="293">
        <v>10</v>
      </c>
      <c r="J11" s="68" t="s">
        <v>56</v>
      </c>
      <c r="K11" s="293">
        <v>15</v>
      </c>
      <c r="L11" s="68" t="s">
        <v>56</v>
      </c>
      <c r="M11" s="293">
        <v>15</v>
      </c>
      <c r="N11" s="68" t="s">
        <v>56</v>
      </c>
      <c r="O11" s="293">
        <v>15</v>
      </c>
      <c r="P11" s="68" t="s">
        <v>56</v>
      </c>
      <c r="Q11" s="293">
        <v>15</v>
      </c>
      <c r="R11" s="68" t="s">
        <v>56</v>
      </c>
      <c r="S11" s="293">
        <v>15</v>
      </c>
      <c r="T11" s="68" t="s">
        <v>56</v>
      </c>
      <c r="U11" s="293">
        <v>15</v>
      </c>
      <c r="V11" s="68" t="s">
        <v>56</v>
      </c>
      <c r="W11" s="294">
        <v>15</v>
      </c>
      <c r="X11" s="15" t="s">
        <v>56</v>
      </c>
      <c r="Y11" s="71"/>
      <c r="Z11" s="72">
        <v>16038.33</v>
      </c>
      <c r="AA11" s="72">
        <v>14420</v>
      </c>
      <c r="AB11" s="72">
        <v>16230</v>
      </c>
      <c r="AC11" s="72">
        <v>24270</v>
      </c>
      <c r="AD11" s="72">
        <v>20445</v>
      </c>
      <c r="AE11" s="72">
        <v>17850</v>
      </c>
      <c r="AF11" s="72">
        <v>20570</v>
      </c>
      <c r="AG11" s="293">
        <v>19605</v>
      </c>
      <c r="AH11" s="58">
        <v>16650</v>
      </c>
      <c r="AI11" s="72"/>
    </row>
    <row r="12" spans="2:37" customFormat="1">
      <c r="B12" s="135" t="s">
        <v>57</v>
      </c>
      <c r="C12" s="68" t="s">
        <v>49</v>
      </c>
      <c r="D12" s="69">
        <v>51</v>
      </c>
      <c r="E12" s="293">
        <v>18.75</v>
      </c>
      <c r="F12" s="68" t="s">
        <v>46</v>
      </c>
      <c r="G12" s="293">
        <v>15</v>
      </c>
      <c r="H12" s="68" t="s">
        <v>46</v>
      </c>
      <c r="I12" s="293">
        <v>15</v>
      </c>
      <c r="J12" s="68" t="s">
        <v>46</v>
      </c>
      <c r="K12" s="293">
        <v>15</v>
      </c>
      <c r="L12" s="68" t="s">
        <v>46</v>
      </c>
      <c r="M12" s="293">
        <v>15</v>
      </c>
      <c r="N12" s="68" t="s">
        <v>46</v>
      </c>
      <c r="O12" s="293">
        <v>15</v>
      </c>
      <c r="P12" s="68" t="s">
        <v>46</v>
      </c>
      <c r="Q12" s="293">
        <v>15</v>
      </c>
      <c r="R12" s="68" t="s">
        <v>46</v>
      </c>
      <c r="S12" s="293">
        <v>0</v>
      </c>
      <c r="T12" s="68" t="s">
        <v>46</v>
      </c>
      <c r="U12" s="293">
        <v>0</v>
      </c>
      <c r="V12" s="68" t="s">
        <v>46</v>
      </c>
      <c r="W12" s="294">
        <v>0</v>
      </c>
      <c r="X12" s="15" t="s">
        <v>47</v>
      </c>
      <c r="Y12" s="71"/>
      <c r="Z12" s="72">
        <v>25977.74</v>
      </c>
      <c r="AA12" s="72">
        <v>22080.5</v>
      </c>
      <c r="AB12" s="72">
        <v>21758</v>
      </c>
      <c r="AC12" s="72">
        <v>21675</v>
      </c>
      <c r="AD12" s="72">
        <v>20540</v>
      </c>
      <c r="AE12" s="72">
        <v>19887.02</v>
      </c>
      <c r="AF12" s="72">
        <v>9325</v>
      </c>
      <c r="AG12" s="293">
        <v>0</v>
      </c>
      <c r="AH12" s="58">
        <v>0</v>
      </c>
      <c r="AI12" s="72"/>
    </row>
    <row r="13" spans="2:37" customFormat="1">
      <c r="B13" s="135" t="s">
        <v>58</v>
      </c>
      <c r="C13" s="68" t="s">
        <v>49</v>
      </c>
      <c r="D13" s="69">
        <v>52</v>
      </c>
      <c r="E13" s="293">
        <v>90</v>
      </c>
      <c r="F13" s="68" t="s">
        <v>46</v>
      </c>
      <c r="G13" s="293">
        <v>90</v>
      </c>
      <c r="H13" s="68" t="s">
        <v>46</v>
      </c>
      <c r="I13" s="293">
        <v>90</v>
      </c>
      <c r="J13" s="68" t="s">
        <v>46</v>
      </c>
      <c r="K13" s="293">
        <v>90</v>
      </c>
      <c r="L13" s="68" t="s">
        <v>46</v>
      </c>
      <c r="M13" s="293">
        <v>90</v>
      </c>
      <c r="N13" s="68" t="s">
        <v>46</v>
      </c>
      <c r="O13" s="293">
        <v>90</v>
      </c>
      <c r="P13" s="68" t="s">
        <v>46</v>
      </c>
      <c r="Q13" s="293">
        <v>90</v>
      </c>
      <c r="R13" s="68" t="s">
        <v>46</v>
      </c>
      <c r="S13" s="293">
        <v>105</v>
      </c>
      <c r="T13" s="68" t="s">
        <v>46</v>
      </c>
      <c r="U13" s="293">
        <v>105</v>
      </c>
      <c r="V13" s="68" t="s">
        <v>46</v>
      </c>
      <c r="W13" s="294">
        <v>105</v>
      </c>
      <c r="X13" s="15" t="s">
        <v>46</v>
      </c>
      <c r="Y13" s="71"/>
      <c r="Z13" s="72">
        <v>102433.77</v>
      </c>
      <c r="AA13" s="72">
        <v>110402.5</v>
      </c>
      <c r="AB13" s="72">
        <v>108790</v>
      </c>
      <c r="AC13" s="72">
        <v>130050</v>
      </c>
      <c r="AD13" s="72">
        <v>123237</v>
      </c>
      <c r="AE13" s="72">
        <v>96499.28</v>
      </c>
      <c r="AF13" s="72">
        <v>105808</v>
      </c>
      <c r="AG13" s="293">
        <f>111927+17454</f>
        <v>129381</v>
      </c>
      <c r="AH13" s="58">
        <v>121660</v>
      </c>
      <c r="AI13" s="72"/>
    </row>
    <row r="14" spans="2:37" customFormat="1">
      <c r="B14" s="135" t="s">
        <v>59</v>
      </c>
      <c r="C14" s="68" t="s">
        <v>45</v>
      </c>
      <c r="D14" s="69">
        <v>48</v>
      </c>
      <c r="E14" s="293">
        <v>56.25</v>
      </c>
      <c r="F14" s="68" t="s">
        <v>46</v>
      </c>
      <c r="G14" s="293">
        <v>71.25</v>
      </c>
      <c r="H14" s="68" t="s">
        <v>46</v>
      </c>
      <c r="I14" s="293">
        <v>71.25</v>
      </c>
      <c r="J14" s="68" t="s">
        <v>46</v>
      </c>
      <c r="K14" s="293">
        <v>116.25</v>
      </c>
      <c r="L14" s="68" t="s">
        <v>46</v>
      </c>
      <c r="M14" s="293">
        <v>116.25</v>
      </c>
      <c r="N14" s="68" t="s">
        <v>46</v>
      </c>
      <c r="O14" s="293">
        <v>116.25</v>
      </c>
      <c r="P14" s="68" t="s">
        <v>46</v>
      </c>
      <c r="Q14" s="293">
        <v>116.25</v>
      </c>
      <c r="R14" s="68" t="s">
        <v>46</v>
      </c>
      <c r="S14" s="293">
        <v>116.25</v>
      </c>
      <c r="T14" s="68" t="s">
        <v>46</v>
      </c>
      <c r="U14" s="293">
        <v>116.25</v>
      </c>
      <c r="V14" s="68" t="s">
        <v>46</v>
      </c>
      <c r="W14" s="294">
        <v>116.25</v>
      </c>
      <c r="X14" s="15" t="s">
        <v>46</v>
      </c>
      <c r="Y14" s="71"/>
      <c r="Z14" s="72">
        <v>78216.740000000005</v>
      </c>
      <c r="AA14" s="72">
        <v>104735.33</v>
      </c>
      <c r="AB14" s="72">
        <v>103179.78</v>
      </c>
      <c r="AC14" s="72">
        <v>167972.46</v>
      </c>
      <c r="AD14" s="72">
        <v>159181</v>
      </c>
      <c r="AE14" s="72">
        <v>154752.16</v>
      </c>
      <c r="AF14" s="72">
        <v>159360</v>
      </c>
      <c r="AG14" s="293">
        <v>134846</v>
      </c>
      <c r="AH14" s="58">
        <v>133680</v>
      </c>
      <c r="AI14" s="72"/>
    </row>
    <row r="15" spans="2:37" customFormat="1">
      <c r="B15" s="135" t="s">
        <v>60</v>
      </c>
      <c r="C15" s="68" t="s">
        <v>45</v>
      </c>
      <c r="D15" s="69">
        <v>62</v>
      </c>
      <c r="E15" s="293">
        <v>2</v>
      </c>
      <c r="F15" s="68" t="s">
        <v>46</v>
      </c>
      <c r="G15" s="293">
        <v>2</v>
      </c>
      <c r="H15" s="68" t="s">
        <v>46</v>
      </c>
      <c r="I15" s="293">
        <v>2</v>
      </c>
      <c r="J15" s="68" t="s">
        <v>46</v>
      </c>
      <c r="K15" s="293">
        <v>0</v>
      </c>
      <c r="L15" s="68" t="s">
        <v>46</v>
      </c>
      <c r="M15" s="293">
        <v>0</v>
      </c>
      <c r="N15" s="68" t="s">
        <v>46</v>
      </c>
      <c r="O15" s="293">
        <v>0</v>
      </c>
      <c r="P15" s="68" t="s">
        <v>46</v>
      </c>
      <c r="Q15" s="293">
        <v>0</v>
      </c>
      <c r="R15" s="68" t="s">
        <v>46</v>
      </c>
      <c r="S15" s="293">
        <v>0</v>
      </c>
      <c r="T15" s="68" t="s">
        <v>46</v>
      </c>
      <c r="U15" s="293">
        <v>0</v>
      </c>
      <c r="V15" s="68" t="s">
        <v>46</v>
      </c>
      <c r="W15" s="294">
        <v>0</v>
      </c>
      <c r="X15" s="15" t="s">
        <v>47</v>
      </c>
      <c r="Y15" s="71"/>
      <c r="Z15" s="72">
        <v>5653</v>
      </c>
      <c r="AA15" s="72">
        <v>5696</v>
      </c>
      <c r="AB15" s="72">
        <v>5789</v>
      </c>
      <c r="AC15" s="72">
        <v>3400</v>
      </c>
      <c r="AD15" s="72">
        <v>0</v>
      </c>
      <c r="AE15" s="72">
        <v>0</v>
      </c>
      <c r="AF15" s="72">
        <v>0</v>
      </c>
      <c r="AG15" s="293">
        <v>0</v>
      </c>
      <c r="AH15" s="58">
        <v>0</v>
      </c>
      <c r="AI15" s="72"/>
    </row>
    <row r="16" spans="2:37" customFormat="1">
      <c r="B16" s="135" t="s">
        <v>61</v>
      </c>
      <c r="C16" s="68" t="s">
        <v>45</v>
      </c>
      <c r="D16" s="69">
        <v>44</v>
      </c>
      <c r="E16" s="293">
        <v>97.5</v>
      </c>
      <c r="F16" s="68" t="s">
        <v>46</v>
      </c>
      <c r="G16" s="293">
        <v>120</v>
      </c>
      <c r="H16" s="68" t="s">
        <v>46</v>
      </c>
      <c r="I16" s="293">
        <v>129</v>
      </c>
      <c r="J16" s="68" t="s">
        <v>46</v>
      </c>
      <c r="K16" s="293">
        <v>151.5</v>
      </c>
      <c r="L16" s="68" t="s">
        <v>46</v>
      </c>
      <c r="M16" s="293">
        <v>151.5</v>
      </c>
      <c r="N16" s="68" t="s">
        <v>46</v>
      </c>
      <c r="O16" s="293">
        <v>151.5</v>
      </c>
      <c r="P16" s="68" t="s">
        <v>46</v>
      </c>
      <c r="Q16" s="293">
        <v>151.5</v>
      </c>
      <c r="R16" s="68" t="s">
        <v>46</v>
      </c>
      <c r="S16" s="293">
        <v>151.5</v>
      </c>
      <c r="T16" s="68" t="s">
        <v>46</v>
      </c>
      <c r="U16" s="293">
        <v>151.5</v>
      </c>
      <c r="V16" s="68" t="s">
        <v>46</v>
      </c>
      <c r="W16" s="294">
        <v>151.5</v>
      </c>
      <c r="X16" s="15" t="s">
        <v>46</v>
      </c>
      <c r="Y16" s="71"/>
      <c r="Z16" s="72">
        <v>137441</v>
      </c>
      <c r="AA16" s="72">
        <v>178485.25</v>
      </c>
      <c r="AB16" s="72">
        <v>189857.3</v>
      </c>
      <c r="AC16" s="72">
        <v>223167.6</v>
      </c>
      <c r="AD16" s="72">
        <v>210242</v>
      </c>
      <c r="AE16" s="72">
        <v>203474.6</v>
      </c>
      <c r="AF16" s="72">
        <v>208823</v>
      </c>
      <c r="AG16" s="293">
        <v>175957</v>
      </c>
      <c r="AH16" s="58">
        <v>174922</v>
      </c>
      <c r="AI16" s="72"/>
    </row>
    <row r="17" spans="2:37" s="66" customFormat="1">
      <c r="B17" s="25"/>
      <c r="C17" s="15"/>
      <c r="D17" s="16"/>
      <c r="E17" s="294"/>
      <c r="F17" s="15"/>
      <c r="G17" s="294"/>
      <c r="H17" s="15"/>
      <c r="I17" s="294"/>
      <c r="J17" s="15"/>
      <c r="K17" s="294"/>
      <c r="L17" s="15"/>
      <c r="M17" s="294"/>
      <c r="N17" s="15"/>
      <c r="O17" s="294"/>
      <c r="P17" s="15"/>
      <c r="Q17" s="294"/>
      <c r="R17" s="15"/>
      <c r="S17" s="294"/>
      <c r="T17" s="15"/>
      <c r="U17" s="294"/>
      <c r="V17" s="15"/>
      <c r="W17" s="294"/>
      <c r="X17" s="15"/>
      <c r="Y17" s="33"/>
      <c r="Z17" s="58"/>
      <c r="AA17" s="58"/>
      <c r="AB17" s="58"/>
      <c r="AC17" s="58"/>
      <c r="AD17" s="58"/>
      <c r="AE17" s="58"/>
      <c r="AF17" s="58"/>
      <c r="AG17" s="294"/>
      <c r="AH17" s="58"/>
      <c r="AI17" s="58"/>
    </row>
    <row r="18" spans="2:37" s="66" customFormat="1">
      <c r="B18" s="25"/>
      <c r="C18" s="15"/>
      <c r="D18" s="16"/>
      <c r="E18" s="294"/>
      <c r="F18" s="15"/>
      <c r="G18" s="294"/>
      <c r="H18" s="15"/>
      <c r="I18" s="294"/>
      <c r="J18" s="15"/>
      <c r="K18" s="294"/>
      <c r="L18" s="15"/>
      <c r="M18" s="294"/>
      <c r="N18" s="15"/>
      <c r="O18" s="294"/>
      <c r="P18" s="15"/>
      <c r="Q18" s="294"/>
      <c r="R18" s="15"/>
      <c r="S18" s="294"/>
      <c r="T18" s="15"/>
      <c r="U18" s="294"/>
      <c r="V18" s="15"/>
      <c r="W18" s="294"/>
      <c r="X18" s="15"/>
      <c r="Y18" s="33"/>
      <c r="Z18" s="58"/>
      <c r="AA18" s="58"/>
      <c r="AB18" s="58"/>
      <c r="AC18" s="58"/>
      <c r="AD18" s="58"/>
      <c r="AE18" s="58"/>
      <c r="AF18" s="58"/>
      <c r="AG18" s="294"/>
      <c r="AH18" s="58"/>
      <c r="AI18" s="58"/>
    </row>
    <row r="19" spans="2:37" s="66" customFormat="1">
      <c r="B19" s="25"/>
      <c r="C19" s="15"/>
      <c r="D19" s="16"/>
      <c r="E19" s="294"/>
      <c r="F19" s="15"/>
      <c r="G19" s="294"/>
      <c r="H19" s="15"/>
      <c r="I19" s="294"/>
      <c r="J19" s="15"/>
      <c r="K19" s="294"/>
      <c r="L19" s="15"/>
      <c r="M19" s="294"/>
      <c r="N19" s="15"/>
      <c r="O19" s="294"/>
      <c r="P19" s="15"/>
      <c r="Q19" s="294"/>
      <c r="R19" s="15"/>
      <c r="S19" s="294"/>
      <c r="T19" s="15"/>
      <c r="U19" s="294"/>
      <c r="V19" s="15"/>
      <c r="W19" s="294"/>
      <c r="X19" s="15"/>
      <c r="Y19" s="33"/>
      <c r="Z19" s="58"/>
      <c r="AA19" s="58"/>
      <c r="AB19" s="58"/>
      <c r="AC19" s="58"/>
      <c r="AD19" s="58"/>
      <c r="AE19" s="58"/>
      <c r="AF19" s="58"/>
      <c r="AG19" s="294"/>
      <c r="AH19" s="58"/>
      <c r="AI19" s="58"/>
    </row>
    <row r="20" spans="2:37" s="66" customFormat="1">
      <c r="B20" s="25"/>
      <c r="C20" s="15"/>
      <c r="D20" s="16"/>
      <c r="E20" s="294"/>
      <c r="F20" s="15"/>
      <c r="G20" s="294"/>
      <c r="H20" s="15"/>
      <c r="I20" s="294"/>
      <c r="J20" s="15"/>
      <c r="K20" s="294"/>
      <c r="L20" s="15"/>
      <c r="M20" s="294"/>
      <c r="N20" s="15"/>
      <c r="O20" s="294"/>
      <c r="P20" s="15"/>
      <c r="Q20" s="294"/>
      <c r="R20" s="15"/>
      <c r="S20" s="294"/>
      <c r="T20" s="15"/>
      <c r="U20" s="294"/>
      <c r="V20" s="15"/>
      <c r="W20" s="294"/>
      <c r="X20" s="15"/>
      <c r="Y20" s="33"/>
      <c r="Z20" s="58"/>
      <c r="AA20" s="58"/>
      <c r="AB20" s="58"/>
      <c r="AC20" s="58"/>
      <c r="AD20" s="58"/>
      <c r="AE20" s="58"/>
      <c r="AF20" s="58"/>
      <c r="AG20" s="294"/>
      <c r="AH20" s="58"/>
      <c r="AI20" s="58"/>
    </row>
    <row r="21" spans="2:37" s="66" customFormat="1">
      <c r="B21" s="25"/>
      <c r="C21" s="15"/>
      <c r="D21" s="16"/>
      <c r="E21" s="294"/>
      <c r="F21" s="15"/>
      <c r="G21" s="294"/>
      <c r="H21" s="15"/>
      <c r="I21" s="294"/>
      <c r="J21" s="15"/>
      <c r="K21" s="294"/>
      <c r="L21" s="15"/>
      <c r="M21" s="294"/>
      <c r="N21" s="15"/>
      <c r="O21" s="294"/>
      <c r="P21" s="15"/>
      <c r="Q21" s="294"/>
      <c r="R21" s="15"/>
      <c r="S21" s="294"/>
      <c r="T21" s="15"/>
      <c r="U21" s="294"/>
      <c r="V21" s="15"/>
      <c r="W21" s="294"/>
      <c r="X21" s="15"/>
      <c r="Y21" s="33"/>
      <c r="Z21" s="58"/>
      <c r="AA21" s="58"/>
      <c r="AB21" s="58"/>
      <c r="AC21" s="58"/>
      <c r="AD21" s="58"/>
      <c r="AE21" s="58"/>
      <c r="AF21" s="58"/>
      <c r="AG21" s="294"/>
      <c r="AH21" s="58"/>
      <c r="AI21" s="58"/>
    </row>
    <row r="22" spans="2:37" s="66" customFormat="1">
      <c r="B22" s="25"/>
      <c r="C22" s="15"/>
      <c r="D22" s="16"/>
      <c r="E22" s="294"/>
      <c r="F22" s="15"/>
      <c r="G22" s="294"/>
      <c r="H22" s="15"/>
      <c r="I22" s="294"/>
      <c r="J22" s="15"/>
      <c r="K22" s="294"/>
      <c r="L22" s="15"/>
      <c r="M22" s="294"/>
      <c r="N22" s="15"/>
      <c r="O22" s="294"/>
      <c r="P22" s="15"/>
      <c r="Q22" s="294"/>
      <c r="R22" s="15"/>
      <c r="S22" s="294"/>
      <c r="T22" s="15"/>
      <c r="U22" s="294"/>
      <c r="V22" s="15"/>
      <c r="W22" s="294"/>
      <c r="X22" s="15"/>
      <c r="Y22" s="33"/>
      <c r="Z22" s="58"/>
      <c r="AA22" s="58"/>
      <c r="AB22" s="58"/>
      <c r="AC22" s="58"/>
      <c r="AD22" s="58"/>
      <c r="AE22" s="58"/>
      <c r="AF22" s="58"/>
      <c r="AG22" s="294"/>
      <c r="AH22" s="58"/>
      <c r="AI22" s="58"/>
    </row>
    <row r="23" spans="2:37" customFormat="1">
      <c r="B23" s="67" t="s">
        <v>62</v>
      </c>
      <c r="C23" s="68"/>
      <c r="D23" s="69"/>
      <c r="E23" s="293"/>
      <c r="F23" s="68"/>
      <c r="G23" s="293"/>
      <c r="H23" s="68"/>
      <c r="I23" s="293"/>
      <c r="J23" s="68"/>
      <c r="K23" s="293"/>
      <c r="L23" s="68"/>
      <c r="M23" s="293"/>
      <c r="N23" s="68"/>
      <c r="O23" s="293"/>
      <c r="P23" s="68"/>
      <c r="Q23" s="293"/>
      <c r="R23" s="68"/>
      <c r="S23" s="293"/>
      <c r="T23" s="68"/>
      <c r="U23" s="293"/>
      <c r="V23" s="68"/>
      <c r="W23" s="293"/>
      <c r="X23" s="68"/>
      <c r="Y23" s="71"/>
      <c r="Z23" s="72"/>
      <c r="AA23" s="72"/>
      <c r="AB23" s="72"/>
      <c r="AC23" s="72"/>
      <c r="AD23" s="72"/>
      <c r="AE23" s="72"/>
      <c r="AF23" s="72"/>
      <c r="AG23" s="72"/>
      <c r="AH23" s="72"/>
      <c r="AI23" s="72"/>
    </row>
    <row r="24" spans="2:37" customFormat="1">
      <c r="B24" s="4"/>
      <c r="C24" s="4"/>
      <c r="D24" s="13"/>
      <c r="E24" s="295"/>
      <c r="F24" s="4"/>
      <c r="G24" s="295"/>
      <c r="H24" s="4"/>
      <c r="I24" s="295"/>
      <c r="J24" s="4"/>
      <c r="K24" s="295"/>
      <c r="L24" s="4"/>
      <c r="M24" s="295"/>
      <c r="N24" s="4"/>
      <c r="O24" s="295"/>
      <c r="P24" s="4"/>
      <c r="Q24" s="295"/>
      <c r="R24" s="4"/>
      <c r="S24" s="295"/>
      <c r="T24" s="4"/>
      <c r="U24" s="295"/>
      <c r="V24" s="4"/>
      <c r="W24" s="295"/>
      <c r="X24" s="4"/>
      <c r="Y24" s="4"/>
      <c r="Z24" s="59"/>
      <c r="AA24" s="59"/>
      <c r="AB24" s="59"/>
      <c r="AC24" s="59"/>
      <c r="AD24" s="59"/>
      <c r="AE24" s="59"/>
      <c r="AF24" s="59"/>
      <c r="AG24" s="59"/>
      <c r="AH24" s="59"/>
      <c r="AI24" s="59"/>
    </row>
    <row r="25" spans="2:37" s="7" customFormat="1" ht="17.25" customHeight="1">
      <c r="B25" s="5" t="s">
        <v>63</v>
      </c>
      <c r="C25" s="6"/>
      <c r="D25" s="41"/>
      <c r="E25" s="296"/>
      <c r="F25" s="35"/>
      <c r="G25" s="296"/>
      <c r="H25" s="35"/>
      <c r="I25" s="296"/>
      <c r="J25" s="35"/>
      <c r="K25" s="296"/>
      <c r="L25" s="35"/>
      <c r="M25" s="296"/>
      <c r="N25" s="36"/>
      <c r="O25" s="304"/>
      <c r="Q25" s="306"/>
      <c r="S25" s="306"/>
      <c r="U25" s="306"/>
      <c r="W25" s="306"/>
      <c r="Z25" s="60">
        <f>SUM(Z$4:Z24)</f>
        <v>1860179.58</v>
      </c>
      <c r="AA25" s="60">
        <f>SUM(AA$4:AA24)</f>
        <v>1938320.19</v>
      </c>
      <c r="AB25" s="60">
        <f>SUM(AB$4:AB24)</f>
        <v>2013805.65</v>
      </c>
      <c r="AC25" s="60">
        <f>SUM(AC$4:AC24)</f>
        <v>2322383.8199999998</v>
      </c>
      <c r="AD25" s="60">
        <f>SUM(AD$4:AD24)</f>
        <v>2299754</v>
      </c>
      <c r="AE25" s="60">
        <f>SUM(AE$4:AE24)</f>
        <v>2259277.92</v>
      </c>
      <c r="AF25" s="60">
        <f>SUM(AF$4:AF24)</f>
        <v>2305514</v>
      </c>
      <c r="AG25" s="60">
        <f>SUM(AG$4:AG24)</f>
        <v>2177924</v>
      </c>
      <c r="AH25" s="60">
        <f>SUM(AH$4:AH24)</f>
        <v>2138579</v>
      </c>
      <c r="AI25" s="60">
        <f>SUM(AI$4:AI24)</f>
        <v>0</v>
      </c>
    </row>
    <row r="26" spans="2:37" s="7" customFormat="1" ht="17.25" customHeight="1">
      <c r="B26" s="289"/>
      <c r="C26" s="6"/>
      <c r="D26" s="41"/>
      <c r="E26" s="296"/>
      <c r="F26" s="35"/>
      <c r="G26" s="296"/>
      <c r="H26" s="35"/>
      <c r="I26" s="296"/>
      <c r="J26" s="35"/>
      <c r="K26" s="296"/>
      <c r="L26" s="35"/>
      <c r="M26" s="296"/>
      <c r="N26" s="36"/>
      <c r="O26" s="304"/>
      <c r="Q26" s="306"/>
      <c r="S26" s="306"/>
      <c r="U26" s="306"/>
      <c r="W26" s="306"/>
      <c r="Z26" s="59"/>
      <c r="AA26" s="59"/>
      <c r="AB26" s="59"/>
      <c r="AC26" s="59"/>
      <c r="AD26" s="59"/>
      <c r="AE26" s="59"/>
      <c r="AF26" s="59"/>
      <c r="AG26" s="59"/>
      <c r="AH26" s="59"/>
      <c r="AI26" s="59"/>
      <c r="AJ26"/>
      <c r="AK26"/>
    </row>
    <row r="27" spans="2:37" s="7" customFormat="1">
      <c r="B27" s="290" t="s">
        <v>64</v>
      </c>
      <c r="C27" s="6"/>
      <c r="D27" s="291"/>
      <c r="E27" s="297"/>
      <c r="F27" s="292"/>
      <c r="G27" s="297"/>
      <c r="H27" s="292"/>
      <c r="I27" s="297"/>
      <c r="J27" s="292"/>
      <c r="K27" s="297"/>
      <c r="L27" s="292"/>
      <c r="M27" s="297"/>
      <c r="N27" s="36"/>
      <c r="O27" s="297"/>
      <c r="P27"/>
      <c r="Q27" s="297"/>
      <c r="R27"/>
      <c r="S27" s="297"/>
      <c r="T27"/>
      <c r="U27" s="297"/>
      <c r="V27"/>
      <c r="W27" s="297"/>
      <c r="Z27" s="72">
        <v>1386653</v>
      </c>
      <c r="AA27" s="72">
        <v>1440259</v>
      </c>
      <c r="AB27" s="72">
        <v>1515212</v>
      </c>
      <c r="AC27" s="72">
        <v>1744437</v>
      </c>
      <c r="AD27" s="72">
        <v>1739922</v>
      </c>
      <c r="AE27" s="72">
        <v>1697064</v>
      </c>
      <c r="AF27" s="72">
        <v>1696718</v>
      </c>
      <c r="AG27" s="72">
        <v>1619387</v>
      </c>
      <c r="AH27" s="58">
        <v>1518391</v>
      </c>
      <c r="AI27" s="72"/>
    </row>
    <row r="28" spans="2:37" s="7" customFormat="1" ht="17.25" customHeight="1">
      <c r="B28" s="290" t="s">
        <v>65</v>
      </c>
      <c r="C28" s="6"/>
      <c r="D28" s="291"/>
      <c r="E28" s="297"/>
      <c r="F28" s="292"/>
      <c r="G28" s="297"/>
      <c r="H28" s="292"/>
      <c r="I28" s="297"/>
      <c r="J28" s="292"/>
      <c r="K28" s="297"/>
      <c r="L28" s="292"/>
      <c r="M28" s="297"/>
      <c r="N28" s="36"/>
      <c r="O28" s="297"/>
      <c r="P28"/>
      <c r="Q28" s="297"/>
      <c r="R28"/>
      <c r="S28" s="297"/>
      <c r="T28"/>
      <c r="U28" s="297"/>
      <c r="V28"/>
      <c r="W28" s="297"/>
      <c r="Z28" s="72">
        <v>473527</v>
      </c>
      <c r="AA28" s="72">
        <v>498061</v>
      </c>
      <c r="AB28" s="72">
        <v>498594</v>
      </c>
      <c r="AC28" s="72">
        <v>577947</v>
      </c>
      <c r="AD28" s="72">
        <v>559832</v>
      </c>
      <c r="AE28" s="72">
        <v>562214</v>
      </c>
      <c r="AF28" s="72">
        <v>608796</v>
      </c>
      <c r="AG28" s="72">
        <v>558536.9</v>
      </c>
      <c r="AH28" s="58">
        <v>620188</v>
      </c>
      <c r="AI28" s="72"/>
    </row>
    <row r="29" spans="2:37" s="7" customFormat="1" ht="17.25" customHeight="1">
      <c r="B29" s="290" t="s">
        <v>63</v>
      </c>
      <c r="C29" s="6"/>
      <c r="D29" s="291"/>
      <c r="E29" s="297"/>
      <c r="F29" s="292"/>
      <c r="G29" s="297"/>
      <c r="H29" s="292"/>
      <c r="I29" s="297"/>
      <c r="J29" s="292"/>
      <c r="K29" s="297"/>
      <c r="L29" s="292"/>
      <c r="M29" s="297"/>
      <c r="N29" s="36"/>
      <c r="O29" s="297"/>
      <c r="P29"/>
      <c r="Q29" s="297"/>
      <c r="R29"/>
      <c r="S29" s="297"/>
      <c r="T29"/>
      <c r="U29" s="297"/>
      <c r="V29"/>
      <c r="W29" s="297"/>
      <c r="Z29" s="60">
        <f>SUM(Z27:Z28)</f>
        <v>1860180</v>
      </c>
      <c r="AA29" s="60">
        <f t="shared" ref="AA29:AI29" si="0">SUM(AA27:AA28)</f>
        <v>1938320</v>
      </c>
      <c r="AB29" s="60">
        <f t="shared" si="0"/>
        <v>2013806</v>
      </c>
      <c r="AC29" s="60">
        <f t="shared" si="0"/>
        <v>2322384</v>
      </c>
      <c r="AD29" s="60">
        <f t="shared" si="0"/>
        <v>2299754</v>
      </c>
      <c r="AE29" s="60">
        <f t="shared" si="0"/>
        <v>2259278</v>
      </c>
      <c r="AF29" s="60">
        <f t="shared" si="0"/>
        <v>2305514</v>
      </c>
      <c r="AG29" s="60">
        <f t="shared" si="0"/>
        <v>2177923.9</v>
      </c>
      <c r="AH29" s="60">
        <f t="shared" si="0"/>
        <v>2138579</v>
      </c>
      <c r="AI29" s="60">
        <f t="shared" si="0"/>
        <v>0</v>
      </c>
    </row>
    <row r="30" spans="2:37" ht="23.25" customHeight="1">
      <c r="B30" s="8" t="s">
        <v>66</v>
      </c>
      <c r="C30" s="8"/>
      <c r="D30" s="14" t="s">
        <v>66</v>
      </c>
      <c r="E30" s="298" t="s">
        <v>66</v>
      </c>
      <c r="F30" s="9" t="s">
        <v>66</v>
      </c>
      <c r="G30" s="298" t="s">
        <v>66</v>
      </c>
      <c r="H30" s="9" t="s">
        <v>66</v>
      </c>
      <c r="I30" s="298" t="s">
        <v>66</v>
      </c>
      <c r="J30" s="9" t="s">
        <v>66</v>
      </c>
      <c r="K30" s="298" t="s">
        <v>66</v>
      </c>
      <c r="L30" s="9" t="s">
        <v>66</v>
      </c>
      <c r="M30" s="298"/>
      <c r="N30" s="9"/>
      <c r="O30" s="298"/>
      <c r="P30" s="9"/>
      <c r="Q30" s="298"/>
      <c r="R30" s="9"/>
      <c r="S30" s="308"/>
      <c r="T30" s="221"/>
      <c r="U30" s="308"/>
      <c r="V30" s="221"/>
      <c r="W30" s="298"/>
      <c r="X30" s="9"/>
      <c r="Y30" s="9"/>
      <c r="Z30" s="61" t="s">
        <v>66</v>
      </c>
      <c r="AA30" s="61" t="s">
        <v>66</v>
      </c>
      <c r="AB30" s="61" t="s">
        <v>66</v>
      </c>
      <c r="AC30" s="61" t="s">
        <v>66</v>
      </c>
      <c r="AD30" s="61" t="s">
        <v>66</v>
      </c>
      <c r="AE30" s="61" t="s">
        <v>66</v>
      </c>
      <c r="AF30" s="61" t="s">
        <v>66</v>
      </c>
      <c r="AG30" s="61" t="s">
        <v>66</v>
      </c>
      <c r="AH30" s="61" t="s">
        <v>66</v>
      </c>
      <c r="AI30" s="61" t="s">
        <v>66</v>
      </c>
    </row>
    <row r="31" spans="2:37" customFormat="1" ht="21.75" customHeight="1">
      <c r="B31" s="186" t="s">
        <v>67</v>
      </c>
      <c r="C31" s="187"/>
      <c r="D31" s="188"/>
      <c r="E31" s="299"/>
      <c r="F31" s="187"/>
      <c r="G31" s="299"/>
      <c r="H31" s="187"/>
      <c r="I31" s="299"/>
      <c r="J31" s="299"/>
      <c r="K31" s="299"/>
      <c r="L31" s="299"/>
      <c r="M31" s="299"/>
      <c r="N31" s="299"/>
      <c r="O31" s="299"/>
      <c r="P31" s="299"/>
      <c r="Q31" s="299"/>
      <c r="R31" s="299"/>
      <c r="S31" s="299"/>
      <c r="T31" s="299"/>
      <c r="U31" s="299"/>
      <c r="V31" s="299"/>
      <c r="W31" s="299"/>
      <c r="X31" s="299"/>
      <c r="Y31" s="71"/>
      <c r="Z31" s="309"/>
      <c r="AA31" s="310"/>
      <c r="AB31" s="310"/>
      <c r="AC31" s="310"/>
      <c r="AD31" s="310"/>
      <c r="AE31" s="310"/>
      <c r="AF31" s="310"/>
      <c r="AG31" s="310"/>
      <c r="AH31" s="310"/>
      <c r="AI31" s="222"/>
    </row>
    <row r="32" spans="2:37" customFormat="1">
      <c r="B32" s="135" t="s">
        <v>68</v>
      </c>
      <c r="C32" s="68" t="s">
        <v>69</v>
      </c>
      <c r="D32" s="69"/>
      <c r="E32" s="293">
        <v>20</v>
      </c>
      <c r="F32" s="68" t="s">
        <v>70</v>
      </c>
      <c r="G32" s="293">
        <v>20</v>
      </c>
      <c r="H32" s="68" t="s">
        <v>70</v>
      </c>
      <c r="I32" s="293">
        <v>25</v>
      </c>
      <c r="J32" s="68" t="s">
        <v>70</v>
      </c>
      <c r="K32" s="293">
        <v>0</v>
      </c>
      <c r="L32" s="68" t="s">
        <v>70</v>
      </c>
      <c r="M32" s="301">
        <v>0</v>
      </c>
      <c r="N32" s="68" t="s">
        <v>70</v>
      </c>
      <c r="O32" s="301">
        <v>0</v>
      </c>
      <c r="P32" s="68" t="s">
        <v>70</v>
      </c>
      <c r="Q32" s="301">
        <v>0</v>
      </c>
      <c r="R32" s="68" t="s">
        <v>70</v>
      </c>
      <c r="S32" s="301">
        <v>0</v>
      </c>
      <c r="T32" s="68" t="s">
        <v>70</v>
      </c>
      <c r="U32" s="301">
        <v>0</v>
      </c>
      <c r="V32" s="68" t="s">
        <v>70</v>
      </c>
      <c r="W32" s="303">
        <v>0</v>
      </c>
      <c r="X32" s="15" t="s">
        <v>47</v>
      </c>
      <c r="Y32" s="71"/>
      <c r="Z32" s="72">
        <v>14030</v>
      </c>
      <c r="AA32" s="72">
        <v>16680</v>
      </c>
      <c r="AB32" s="72">
        <v>18925</v>
      </c>
      <c r="AC32" s="72">
        <v>5300</v>
      </c>
      <c r="AD32" s="72">
        <v>0</v>
      </c>
      <c r="AE32" s="72">
        <v>0</v>
      </c>
      <c r="AF32" s="72">
        <v>0</v>
      </c>
      <c r="AG32" s="72">
        <v>0</v>
      </c>
      <c r="AH32" s="58">
        <v>0</v>
      </c>
      <c r="AI32" s="72"/>
    </row>
    <row r="33" spans="2:38" customFormat="1">
      <c r="B33" s="135" t="s">
        <v>71</v>
      </c>
      <c r="C33" s="68" t="s">
        <v>52</v>
      </c>
      <c r="D33" s="69">
        <v>91</v>
      </c>
      <c r="E33" s="293">
        <v>1584</v>
      </c>
      <c r="F33" s="68" t="s">
        <v>46</v>
      </c>
      <c r="G33" s="293">
        <v>1658</v>
      </c>
      <c r="H33" s="68" t="s">
        <v>46</v>
      </c>
      <c r="I33" s="293">
        <v>1815</v>
      </c>
      <c r="J33" s="68" t="s">
        <v>46</v>
      </c>
      <c r="K33" s="293">
        <v>2058</v>
      </c>
      <c r="L33" s="68" t="s">
        <v>46</v>
      </c>
      <c r="M33" s="301">
        <v>2161</v>
      </c>
      <c r="N33" s="68" t="s">
        <v>46</v>
      </c>
      <c r="O33" s="301">
        <v>2269</v>
      </c>
      <c r="P33" s="68" t="s">
        <v>46</v>
      </c>
      <c r="Q33" s="301">
        <v>2337</v>
      </c>
      <c r="R33" s="68" t="s">
        <v>46</v>
      </c>
      <c r="S33" s="301">
        <v>2372</v>
      </c>
      <c r="T33" s="68" t="s">
        <v>46</v>
      </c>
      <c r="U33" s="301">
        <v>2372</v>
      </c>
      <c r="V33" s="68" t="s">
        <v>46</v>
      </c>
      <c r="W33" s="303">
        <v>2450</v>
      </c>
      <c r="X33" s="15" t="s">
        <v>46</v>
      </c>
      <c r="Y33" s="71"/>
      <c r="Z33" s="72">
        <v>1638936</v>
      </c>
      <c r="AA33" s="72">
        <v>1606511</v>
      </c>
      <c r="AB33" s="72">
        <v>1656495.95</v>
      </c>
      <c r="AC33" s="72">
        <v>1644118.51</v>
      </c>
      <c r="AD33" s="72">
        <v>1779246</v>
      </c>
      <c r="AE33" s="72">
        <v>1847851</v>
      </c>
      <c r="AF33" s="72">
        <v>1825088</v>
      </c>
      <c r="AG33" s="72">
        <v>1773439.03</v>
      </c>
      <c r="AH33" s="58">
        <v>1968935</v>
      </c>
      <c r="AI33" s="72"/>
    </row>
    <row r="34" spans="2:38" customFormat="1">
      <c r="B34" s="135" t="s">
        <v>72</v>
      </c>
      <c r="C34" s="68" t="s">
        <v>52</v>
      </c>
      <c r="D34" s="69">
        <v>91</v>
      </c>
      <c r="E34" s="293">
        <v>1393</v>
      </c>
      <c r="F34" s="68" t="s">
        <v>46</v>
      </c>
      <c r="G34" s="293">
        <v>1456</v>
      </c>
      <c r="H34" s="68" t="s">
        <v>46</v>
      </c>
      <c r="I34" s="293">
        <v>1500</v>
      </c>
      <c r="J34" s="68" t="s">
        <v>46</v>
      </c>
      <c r="K34" s="293">
        <v>1575</v>
      </c>
      <c r="L34" s="68" t="s">
        <v>46</v>
      </c>
      <c r="M34" s="301">
        <v>1654</v>
      </c>
      <c r="N34" s="68" t="s">
        <v>46</v>
      </c>
      <c r="O34" s="301">
        <v>1736</v>
      </c>
      <c r="P34" s="68" t="s">
        <v>46</v>
      </c>
      <c r="Q34" s="301">
        <v>1798</v>
      </c>
      <c r="R34" s="68" t="s">
        <v>46</v>
      </c>
      <c r="S34" s="301">
        <v>1798</v>
      </c>
      <c r="T34" s="68" t="s">
        <v>46</v>
      </c>
      <c r="U34" s="301">
        <v>1798</v>
      </c>
      <c r="V34" s="68" t="s">
        <v>46</v>
      </c>
      <c r="W34" s="303">
        <v>2350</v>
      </c>
      <c r="X34" s="15" t="s">
        <v>46</v>
      </c>
      <c r="Y34" s="71"/>
      <c r="Z34" s="72">
        <v>1470453</v>
      </c>
      <c r="AA34" s="72">
        <v>1534776</v>
      </c>
      <c r="AB34" s="72">
        <v>1596275.96</v>
      </c>
      <c r="AC34" s="72">
        <v>1602110.01</v>
      </c>
      <c r="AD34" s="72">
        <v>1706528</v>
      </c>
      <c r="AE34" s="72">
        <v>1710944</v>
      </c>
      <c r="AF34" s="72">
        <v>1730007</v>
      </c>
      <c r="AG34" s="72">
        <v>1605105.83</v>
      </c>
      <c r="AH34" s="58">
        <v>1836824.96</v>
      </c>
      <c r="AI34" s="72"/>
    </row>
    <row r="35" spans="2:38" customFormat="1">
      <c r="B35" s="135" t="s">
        <v>73</v>
      </c>
      <c r="C35" s="68" t="s">
        <v>45</v>
      </c>
      <c r="D35" s="69">
        <v>68</v>
      </c>
      <c r="E35" s="293">
        <v>30</v>
      </c>
      <c r="F35" s="68" t="s">
        <v>56</v>
      </c>
      <c r="G35" s="293">
        <v>30</v>
      </c>
      <c r="H35" s="68" t="s">
        <v>56</v>
      </c>
      <c r="I35" s="293">
        <v>30</v>
      </c>
      <c r="J35" s="68" t="s">
        <v>56</v>
      </c>
      <c r="K35" s="293">
        <v>50</v>
      </c>
      <c r="L35" s="68" t="s">
        <v>56</v>
      </c>
      <c r="M35" s="301">
        <v>50</v>
      </c>
      <c r="N35" s="68" t="s">
        <v>56</v>
      </c>
      <c r="O35" s="301">
        <v>50</v>
      </c>
      <c r="P35" s="68" t="s">
        <v>56</v>
      </c>
      <c r="Q35" s="301">
        <v>50</v>
      </c>
      <c r="R35" s="68" t="s">
        <v>56</v>
      </c>
      <c r="S35" s="301">
        <v>50</v>
      </c>
      <c r="T35" s="68" t="s">
        <v>56</v>
      </c>
      <c r="U35" s="301">
        <v>50</v>
      </c>
      <c r="V35" s="68" t="s">
        <v>56</v>
      </c>
      <c r="W35" s="303">
        <v>0</v>
      </c>
      <c r="X35" s="15" t="s">
        <v>56</v>
      </c>
      <c r="Y35" s="71"/>
      <c r="Z35" s="72">
        <v>13270</v>
      </c>
      <c r="AA35" s="72">
        <v>12960</v>
      </c>
      <c r="AB35" s="72">
        <v>16620</v>
      </c>
      <c r="AC35" s="72">
        <v>23800</v>
      </c>
      <c r="AD35" s="72">
        <v>26075</v>
      </c>
      <c r="AE35" s="72">
        <v>22900</v>
      </c>
      <c r="AF35" s="72">
        <v>15400</v>
      </c>
      <c r="AG35" s="72">
        <v>16775</v>
      </c>
      <c r="AH35" s="58">
        <v>16100</v>
      </c>
      <c r="AI35" s="72"/>
    </row>
    <row r="36" spans="2:38" s="66" customFormat="1">
      <c r="B36" s="25"/>
      <c r="C36" s="15"/>
      <c r="D36" s="16"/>
      <c r="E36" s="294"/>
      <c r="F36" s="15"/>
      <c r="G36" s="294"/>
      <c r="H36" s="15"/>
      <c r="I36" s="294"/>
      <c r="J36" s="15"/>
      <c r="K36" s="294"/>
      <c r="L36" s="15"/>
      <c r="M36" s="302"/>
      <c r="N36" s="15"/>
      <c r="O36" s="302"/>
      <c r="P36" s="15"/>
      <c r="Q36" s="302"/>
      <c r="R36" s="15"/>
      <c r="S36" s="302"/>
      <c r="T36" s="15"/>
      <c r="U36" s="58"/>
      <c r="V36" s="15"/>
      <c r="W36" s="303"/>
      <c r="X36" s="15"/>
      <c r="Y36" s="33"/>
      <c r="Z36" s="58"/>
      <c r="AA36" s="58"/>
      <c r="AB36" s="58"/>
      <c r="AC36" s="58"/>
      <c r="AD36" s="58"/>
      <c r="AE36" s="58"/>
      <c r="AF36" s="58"/>
      <c r="AG36" s="58"/>
      <c r="AH36" s="58"/>
      <c r="AI36" s="58"/>
    </row>
    <row r="37" spans="2:38" s="66" customFormat="1">
      <c r="B37" s="25"/>
      <c r="C37" s="15"/>
      <c r="D37" s="16"/>
      <c r="E37" s="294"/>
      <c r="F37" s="15"/>
      <c r="G37" s="294"/>
      <c r="H37" s="15"/>
      <c r="I37" s="294"/>
      <c r="J37" s="15"/>
      <c r="K37" s="294"/>
      <c r="L37" s="15"/>
      <c r="M37" s="302"/>
      <c r="N37" s="15"/>
      <c r="O37" s="302"/>
      <c r="P37" s="15"/>
      <c r="Q37" s="302"/>
      <c r="R37" s="15"/>
      <c r="S37" s="302"/>
      <c r="T37" s="15"/>
      <c r="U37" s="58"/>
      <c r="V37" s="15"/>
      <c r="W37" s="303"/>
      <c r="X37" s="15"/>
      <c r="Y37" s="33"/>
      <c r="Z37" s="58"/>
      <c r="AA37" s="58"/>
      <c r="AB37" s="58"/>
      <c r="AC37" s="58"/>
      <c r="AD37" s="58"/>
      <c r="AE37" s="58"/>
      <c r="AF37" s="58"/>
      <c r="AG37" s="58"/>
      <c r="AH37" s="58"/>
      <c r="AI37" s="58"/>
    </row>
    <row r="38" spans="2:38" s="66" customFormat="1">
      <c r="B38" s="25"/>
      <c r="C38" s="15"/>
      <c r="D38" s="16"/>
      <c r="E38" s="294"/>
      <c r="F38" s="15"/>
      <c r="G38" s="294"/>
      <c r="H38" s="15"/>
      <c r="I38" s="294"/>
      <c r="J38" s="15"/>
      <c r="K38" s="294"/>
      <c r="L38" s="15"/>
      <c r="M38" s="302"/>
      <c r="N38" s="15"/>
      <c r="O38" s="302"/>
      <c r="P38" s="15"/>
      <c r="Q38" s="302"/>
      <c r="R38" s="15"/>
      <c r="S38" s="302"/>
      <c r="T38" s="15"/>
      <c r="U38" s="58"/>
      <c r="V38" s="15"/>
      <c r="W38" s="303"/>
      <c r="X38" s="15"/>
      <c r="Y38" s="33"/>
      <c r="Z38" s="58"/>
      <c r="AA38" s="58"/>
      <c r="AB38" s="58"/>
      <c r="AC38" s="58"/>
      <c r="AD38" s="58"/>
      <c r="AE38" s="58"/>
      <c r="AF38" s="58"/>
      <c r="AG38" s="58"/>
      <c r="AH38" s="58"/>
      <c r="AI38" s="58"/>
    </row>
    <row r="39" spans="2:38" s="66" customFormat="1">
      <c r="B39" s="25"/>
      <c r="C39" s="15"/>
      <c r="D39" s="16"/>
      <c r="E39" s="294"/>
      <c r="F39" s="15"/>
      <c r="G39" s="294"/>
      <c r="H39" s="15"/>
      <c r="I39" s="294"/>
      <c r="J39" s="15"/>
      <c r="K39" s="294"/>
      <c r="L39" s="15"/>
      <c r="M39" s="302"/>
      <c r="N39" s="15"/>
      <c r="O39" s="302"/>
      <c r="P39" s="15"/>
      <c r="Q39" s="302"/>
      <c r="R39" s="15"/>
      <c r="S39" s="302"/>
      <c r="T39" s="15"/>
      <c r="U39" s="58"/>
      <c r="V39" s="15"/>
      <c r="W39" s="303"/>
      <c r="X39" s="15"/>
      <c r="Y39" s="33"/>
      <c r="Z39" s="58"/>
      <c r="AA39" s="58"/>
      <c r="AB39" s="58"/>
      <c r="AC39" s="58"/>
      <c r="AD39" s="58"/>
      <c r="AE39" s="58"/>
      <c r="AF39" s="58"/>
      <c r="AG39" s="58"/>
      <c r="AH39" s="58"/>
      <c r="AI39" s="58"/>
    </row>
    <row r="40" spans="2:38" s="66" customFormat="1">
      <c r="B40" s="25"/>
      <c r="C40" s="15"/>
      <c r="D40" s="16"/>
      <c r="E40" s="294"/>
      <c r="F40" s="15"/>
      <c r="G40" s="294"/>
      <c r="H40" s="15"/>
      <c r="I40" s="294"/>
      <c r="J40" s="15"/>
      <c r="K40" s="294"/>
      <c r="L40" s="15"/>
      <c r="M40" s="303"/>
      <c r="N40" s="15"/>
      <c r="O40" s="302"/>
      <c r="P40" s="15"/>
      <c r="Q40" s="307"/>
      <c r="R40" s="15"/>
      <c r="S40" s="303"/>
      <c r="T40" s="15"/>
      <c r="U40" s="58"/>
      <c r="V40" s="15"/>
      <c r="W40" s="303"/>
      <c r="X40" s="15"/>
      <c r="Y40" s="33"/>
      <c r="Z40" s="58"/>
      <c r="AA40" s="58"/>
      <c r="AB40" s="58"/>
      <c r="AC40" s="58"/>
      <c r="AD40" s="58"/>
      <c r="AE40" s="58"/>
      <c r="AF40" s="58"/>
      <c r="AG40" s="58"/>
      <c r="AH40" s="58"/>
      <c r="AI40" s="58"/>
    </row>
    <row r="41" spans="2:38" s="66" customFormat="1">
      <c r="B41" s="25"/>
      <c r="C41" s="15"/>
      <c r="D41" s="16"/>
      <c r="E41" s="294"/>
      <c r="F41" s="15"/>
      <c r="G41" s="294"/>
      <c r="H41" s="15"/>
      <c r="I41" s="294"/>
      <c r="J41" s="15"/>
      <c r="K41" s="294"/>
      <c r="L41" s="15"/>
      <c r="M41" s="303"/>
      <c r="N41" s="15"/>
      <c r="O41" s="302"/>
      <c r="P41" s="15"/>
      <c r="Q41" s="307"/>
      <c r="R41" s="15"/>
      <c r="S41" s="303"/>
      <c r="T41" s="15"/>
      <c r="U41" s="58"/>
      <c r="V41" s="15"/>
      <c r="W41" s="303"/>
      <c r="X41" s="15"/>
      <c r="Y41" s="33"/>
      <c r="Z41" s="58"/>
      <c r="AA41" s="58"/>
      <c r="AB41" s="58"/>
      <c r="AC41" s="58"/>
      <c r="AD41" s="58"/>
      <c r="AE41" s="58"/>
      <c r="AF41" s="58"/>
      <c r="AG41" s="58"/>
      <c r="AH41" s="58"/>
      <c r="AI41" s="58"/>
    </row>
    <row r="42" spans="2:38">
      <c r="B42" s="67" t="s">
        <v>62</v>
      </c>
      <c r="C42" s="73"/>
      <c r="D42" s="74"/>
      <c r="E42" s="300"/>
      <c r="F42" s="73"/>
      <c r="G42" s="300"/>
      <c r="H42" s="73"/>
      <c r="I42" s="300"/>
      <c r="J42" s="73"/>
      <c r="K42" s="300"/>
      <c r="L42" s="73"/>
      <c r="M42" s="300"/>
      <c r="N42" s="73"/>
      <c r="O42" s="305"/>
      <c r="P42" s="73"/>
      <c r="Q42" s="305"/>
      <c r="R42" s="73"/>
      <c r="S42" s="300"/>
      <c r="T42" s="73"/>
      <c r="U42" s="300"/>
      <c r="V42" s="73"/>
      <c r="W42" s="300"/>
      <c r="X42" s="73"/>
      <c r="Y42" s="75"/>
      <c r="Z42" s="72"/>
      <c r="AA42" s="72"/>
      <c r="AB42" s="72"/>
      <c r="AC42" s="72"/>
      <c r="AD42" s="72"/>
      <c r="AE42" s="72"/>
      <c r="AF42" s="72"/>
      <c r="AG42" s="72"/>
      <c r="AH42" s="72"/>
      <c r="AI42" s="72"/>
    </row>
    <row r="43" spans="2:38" ht="30.75" customHeight="1">
      <c r="B43" s="10"/>
      <c r="Z43" s="24"/>
      <c r="AA43" s="24"/>
      <c r="AB43" s="24"/>
      <c r="AC43" s="24"/>
      <c r="AD43" s="24"/>
      <c r="AE43" s="24"/>
      <c r="AF43" s="24"/>
      <c r="AG43" s="24"/>
      <c r="AH43" s="24"/>
      <c r="AI43" s="24"/>
    </row>
    <row r="44" spans="2:38" s="62" customFormat="1" ht="30.75" customHeight="1">
      <c r="B44" s="63"/>
      <c r="D44" s="354"/>
      <c r="E44" s="498" t="str">
        <f>E2&amp;" Comments"</f>
        <v>2013-14 Comments</v>
      </c>
      <c r="F44" s="499"/>
      <c r="G44" s="498" t="str">
        <f>G2&amp;" Comments"</f>
        <v>2014-15 Comments</v>
      </c>
      <c r="H44" s="499"/>
      <c r="I44" s="498" t="str">
        <f>I2&amp;" Comments"</f>
        <v>2015-16 Comments</v>
      </c>
      <c r="J44" s="499"/>
      <c r="K44" s="498" t="str">
        <f>K2&amp;" Comments"</f>
        <v>2016-17 Comments</v>
      </c>
      <c r="L44" s="499"/>
      <c r="M44" s="498" t="str">
        <f>M2&amp;" Comments"</f>
        <v>2017-18 Comments</v>
      </c>
      <c r="N44" s="499"/>
      <c r="O44" s="498" t="str">
        <f>O2&amp;" Comments"</f>
        <v>2018-19 Comments</v>
      </c>
      <c r="P44" s="499"/>
      <c r="Q44" s="498" t="str">
        <f>Q2&amp;" Comments"</f>
        <v>2019-20 Comments</v>
      </c>
      <c r="R44" s="499"/>
      <c r="S44" s="498" t="str">
        <f>S2&amp;" Comments"</f>
        <v>2020-21 Comments</v>
      </c>
      <c r="T44" s="499"/>
      <c r="U44" s="498" t="str">
        <f>U2&amp;" Comments"</f>
        <v>2021-22 Comments</v>
      </c>
      <c r="V44" s="499"/>
      <c r="W44" s="498" t="str">
        <f>W2&amp;" Comments"</f>
        <v>2022-23 Comments</v>
      </c>
      <c r="X44" s="499"/>
      <c r="Y44" s="500"/>
      <c r="Z44" s="501"/>
      <c r="AB44" s="64"/>
      <c r="AC44" s="64"/>
      <c r="AD44" s="64"/>
      <c r="AE44" s="64"/>
      <c r="AF44" s="64"/>
      <c r="AG44" s="64"/>
      <c r="AH44" s="64"/>
      <c r="AI44" s="64"/>
      <c r="AJ44" s="64"/>
      <c r="AK44" s="64"/>
      <c r="AL44" s="64"/>
    </row>
    <row r="45" spans="2:38" ht="154.5" customHeight="1">
      <c r="B45" s="65"/>
      <c r="C45" s="65"/>
      <c r="D45" s="65"/>
      <c r="E45" s="488"/>
      <c r="F45" s="489"/>
      <c r="G45" s="488"/>
      <c r="H45" s="489"/>
      <c r="I45" s="490"/>
      <c r="J45" s="491"/>
      <c r="K45" s="490"/>
      <c r="L45" s="491"/>
      <c r="M45" s="490"/>
      <c r="N45" s="491"/>
      <c r="O45" s="490"/>
      <c r="P45" s="491"/>
      <c r="Q45" s="488"/>
      <c r="R45" s="489"/>
      <c r="S45" s="488"/>
      <c r="T45" s="489"/>
      <c r="U45" s="494"/>
      <c r="V45" s="495"/>
      <c r="W45" s="496"/>
      <c r="X45" s="497"/>
      <c r="Y45" s="492"/>
      <c r="Z45" s="493"/>
      <c r="AA45" s="65"/>
      <c r="AB45" s="65"/>
      <c r="AC45" s="65"/>
      <c r="AD45" s="65"/>
      <c r="AE45" s="65"/>
      <c r="AF45" s="65"/>
      <c r="AG45" s="65"/>
      <c r="AH45" s="65"/>
      <c r="AI45" s="65"/>
      <c r="AJ45" s="65"/>
      <c r="AK45" s="65"/>
      <c r="AL45" s="65"/>
    </row>
    <row r="46" spans="2:38">
      <c r="B46" s="11"/>
    </row>
  </sheetData>
  <sheetProtection formatColumns="0" insertRows="0"/>
  <mergeCells count="34">
    <mergeCell ref="E1:X1"/>
    <mergeCell ref="Z1:AI1"/>
    <mergeCell ref="E44:F44"/>
    <mergeCell ref="G44:H44"/>
    <mergeCell ref="I44:J44"/>
    <mergeCell ref="K44:L44"/>
    <mergeCell ref="M44:N44"/>
    <mergeCell ref="O44:P44"/>
    <mergeCell ref="Q44:R44"/>
    <mergeCell ref="S44:T44"/>
    <mergeCell ref="U2:V2"/>
    <mergeCell ref="W2:X2"/>
    <mergeCell ref="K2:L2"/>
    <mergeCell ref="M2:N2"/>
    <mergeCell ref="O2:P2"/>
    <mergeCell ref="Q2:R2"/>
    <mergeCell ref="U44:V44"/>
    <mergeCell ref="W44:X44"/>
    <mergeCell ref="Y44:Z44"/>
    <mergeCell ref="E2:F2"/>
    <mergeCell ref="G2:H2"/>
    <mergeCell ref="I2:J2"/>
    <mergeCell ref="S2:T2"/>
    <mergeCell ref="Y45:Z45"/>
    <mergeCell ref="O45:P45"/>
    <mergeCell ref="Q45:R45"/>
    <mergeCell ref="S45:T45"/>
    <mergeCell ref="U45:V45"/>
    <mergeCell ref="W45:X45"/>
    <mergeCell ref="E45:F45"/>
    <mergeCell ref="G45:H45"/>
    <mergeCell ref="I45:J45"/>
    <mergeCell ref="K45:L45"/>
    <mergeCell ref="M45:N45"/>
  </mergeCells>
  <dataValidations count="6">
    <dataValidation type="list" allowBlank="1" showInputMessage="1" showErrorMessage="1" sqref="C4:C22 C31:C41" xr:uid="{00000000-0002-0000-0100-000000000000}">
      <formula1>"UnresGen, UnresAuxOprt, Restrct"</formula1>
    </dataValidation>
    <dataValidation type="list" allowBlank="1" showInputMessage="1" showErrorMessage="1" sqref="L32:L41 T32:T41 H31:H41 J32:J41 Y31:Y41 X32:X41 V4:V22 F31:F41 R4:R22 P4:P22 N4:N22 L4:L22 X4:Y22 J4:J22 H4:H22 F4:F22 V32:V41 P32:P41 R32:R41 N32:N41 T4:T22" xr:uid="{00000000-0002-0000-0100-000001000000}">
      <formula1>"SCH, QCH, SEM, SES, APP, DAY, EACH, MO, ONCE, SUM, VAR, YEAR,DSC"</formula1>
    </dataValidation>
    <dataValidation type="decimal" operator="greaterThanOrEqual" allowBlank="1" showInputMessage="1" showErrorMessage="1" errorTitle="Data Type Error" error="Value must be a number greater than or equal to 0." sqref="Z23:AI23" xr:uid="{00000000-0002-0000-0100-000002000000}">
      <formula1>0</formula1>
    </dataValidation>
    <dataValidation type="list" allowBlank="1" showInputMessage="1" showErrorMessage="1" sqref="C23" xr:uid="{00000000-0002-0000-0100-000003000000}">
      <formula1>rev_class</formula1>
    </dataValidation>
    <dataValidation type="decimal" operator="greaterThanOrEqual" allowBlank="1" showInputMessage="1" showErrorMessage="1" errorTitle="data type error" error="value must be number greater or equal to 0" sqref="S4:S22 D31:E41 Q4:Q22 O4:O22 U4:U22 M4:M22 D4:E22 G4:G22 I4:I22 K4:K22 Z4:AI22 W4:W22 Z24:AI29 I31:I41 G31:G41 Z31:AI42" xr:uid="{00000000-0002-0000-0100-000004000000}">
      <formula1>0</formula1>
    </dataValidation>
    <dataValidation type="list" allowBlank="1" showInputMessage="1" showErrorMessage="1" sqref="J23 H23 F23 L23 N23 P23 R23 T23 V23 X23:Y23" xr:uid="{00000000-0002-0000-0100-000005000000}">
      <formula1>fee_unit</formula1>
    </dataValidation>
  </dataValidations>
  <pageMargins left="0.3" right="0.3" top="0.75" bottom="0.3" header="0.3" footer="0.25"/>
  <pageSetup scale="55" orientation="landscape" r:id="rId1"/>
  <headerFooter>
    <oddHeader>&amp;C&amp;"-,Bold"&amp;22PERU STATE COLLEGE
&amp;A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BS218"/>
  <sheetViews>
    <sheetView zoomScale="90" zoomScaleNormal="90" workbookViewId="0">
      <pane xSplit="1" ySplit="6" topLeftCell="BJ7" activePane="bottomRight" state="frozen"/>
      <selection pane="topRight" activeCell="B1" sqref="B1"/>
      <selection pane="bottomLeft" activeCell="A6" sqref="A6"/>
      <selection pane="bottomRight" activeCell="B1" sqref="B1"/>
    </sheetView>
  </sheetViews>
  <sheetFormatPr defaultColWidth="11.42578125" defaultRowHeight="14.25"/>
  <cols>
    <col min="1" max="1" width="62.5703125" style="18" customWidth="1"/>
    <col min="2" max="44" width="14.7109375" style="18" customWidth="1"/>
    <col min="45" max="71" width="19" style="18" customWidth="1"/>
    <col min="72" max="701" width="11.42578125" style="18"/>
    <col min="702" max="702" width="0" style="18" hidden="1" customWidth="1"/>
    <col min="703" max="16384" width="11.42578125" style="18"/>
  </cols>
  <sheetData>
    <row r="2" spans="1:71" s="161" customFormat="1" ht="23.25" customHeight="1">
      <c r="A2" s="250"/>
      <c r="B2" s="559" t="s">
        <v>3</v>
      </c>
      <c r="C2" s="560"/>
      <c r="D2" s="560"/>
      <c r="E2" s="560"/>
      <c r="F2" s="560"/>
      <c r="G2" s="560"/>
      <c r="H2" s="560"/>
      <c r="I2" s="560"/>
      <c r="J2" s="560"/>
      <c r="K2" s="561"/>
      <c r="L2" s="533" t="s">
        <v>4</v>
      </c>
      <c r="M2" s="534"/>
      <c r="N2" s="534"/>
      <c r="O2" s="534"/>
      <c r="P2" s="534"/>
      <c r="Q2" s="534"/>
      <c r="R2" s="534"/>
      <c r="S2" s="534"/>
      <c r="T2" s="534"/>
      <c r="U2" s="535"/>
      <c r="V2" s="553" t="s">
        <v>5</v>
      </c>
      <c r="W2" s="554"/>
      <c r="X2" s="554"/>
      <c r="Y2" s="554"/>
      <c r="Z2" s="554"/>
      <c r="AA2" s="554"/>
      <c r="AB2" s="554"/>
      <c r="AC2" s="554"/>
      <c r="AD2" s="554"/>
      <c r="AE2" s="555"/>
      <c r="AF2" s="566" t="s">
        <v>6</v>
      </c>
      <c r="AG2" s="567"/>
      <c r="AH2" s="567"/>
      <c r="AI2" s="567"/>
      <c r="AJ2" s="567"/>
      <c r="AK2" s="567"/>
      <c r="AL2" s="567"/>
      <c r="AM2" s="567"/>
      <c r="AN2" s="567"/>
      <c r="AO2" s="568"/>
      <c r="AP2" s="563" t="s">
        <v>7</v>
      </c>
      <c r="AQ2" s="564"/>
      <c r="AR2" s="564"/>
      <c r="AS2" s="564"/>
      <c r="AT2" s="564"/>
      <c r="AU2" s="564"/>
      <c r="AV2" s="564"/>
      <c r="AW2" s="564"/>
      <c r="AX2" s="564"/>
      <c r="AY2" s="565"/>
      <c r="AZ2" s="548" t="s">
        <v>8</v>
      </c>
      <c r="BA2" s="549"/>
      <c r="BB2" s="549"/>
      <c r="BC2" s="549"/>
      <c r="BD2" s="549"/>
      <c r="BE2" s="549"/>
      <c r="BF2" s="549"/>
      <c r="BG2" s="549"/>
      <c r="BH2" s="549"/>
      <c r="BI2" s="550"/>
      <c r="BJ2" s="517" t="s">
        <v>9</v>
      </c>
      <c r="BK2" s="518"/>
      <c r="BL2" s="518"/>
      <c r="BM2" s="518"/>
      <c r="BN2" s="518"/>
      <c r="BO2" s="518"/>
      <c r="BP2" s="518"/>
      <c r="BQ2" s="518"/>
      <c r="BR2" s="518"/>
      <c r="BS2" s="519"/>
    </row>
    <row r="3" spans="1:71" s="279" customFormat="1" ht="12.75">
      <c r="A3" s="251"/>
      <c r="B3" s="257"/>
      <c r="C3" s="162"/>
      <c r="D3" s="162"/>
      <c r="E3" s="162"/>
      <c r="F3" s="162"/>
      <c r="G3" s="162"/>
      <c r="H3" s="162"/>
      <c r="I3" s="162"/>
      <c r="J3" s="162"/>
      <c r="K3" s="229"/>
      <c r="L3" s="163"/>
      <c r="M3" s="163"/>
      <c r="N3" s="163"/>
      <c r="O3" s="163"/>
      <c r="P3" s="163"/>
      <c r="Q3" s="163"/>
      <c r="R3" s="163"/>
      <c r="S3" s="163"/>
      <c r="T3" s="163"/>
      <c r="U3" s="234"/>
      <c r="V3" s="164"/>
      <c r="W3" s="164"/>
      <c r="X3" s="164"/>
      <c r="Y3" s="164"/>
      <c r="Z3" s="164"/>
      <c r="AA3" s="164"/>
      <c r="AB3" s="164"/>
      <c r="AC3" s="164"/>
      <c r="AD3" s="164"/>
      <c r="AE3" s="236"/>
      <c r="AF3" s="165"/>
      <c r="AG3" s="165"/>
      <c r="AH3" s="165"/>
      <c r="AI3" s="165"/>
      <c r="AJ3" s="165"/>
      <c r="AK3" s="165"/>
      <c r="AL3" s="165"/>
      <c r="AM3" s="165"/>
      <c r="AN3" s="165"/>
      <c r="AO3" s="239"/>
      <c r="AP3" s="213"/>
      <c r="AQ3" s="213"/>
      <c r="AR3" s="213"/>
      <c r="AS3" s="213"/>
      <c r="AT3" s="213"/>
      <c r="AU3" s="213"/>
      <c r="AV3" s="213"/>
      <c r="AW3" s="213"/>
      <c r="AX3" s="213"/>
      <c r="AY3" s="241"/>
      <c r="AZ3" s="362"/>
      <c r="BA3" s="362"/>
      <c r="BB3" s="362"/>
      <c r="BC3" s="362"/>
      <c r="BD3" s="362"/>
      <c r="BE3" s="362"/>
      <c r="BF3" s="362"/>
      <c r="BG3" s="362"/>
      <c r="BH3" s="362"/>
      <c r="BI3" s="363"/>
      <c r="BJ3" s="268"/>
      <c r="BK3" s="268"/>
      <c r="BL3" s="268"/>
      <c r="BM3" s="268"/>
      <c r="BN3" s="268"/>
      <c r="BO3" s="268"/>
      <c r="BP3" s="268"/>
      <c r="BQ3" s="268"/>
      <c r="BR3" s="268"/>
      <c r="BS3" s="269"/>
    </row>
    <row r="4" spans="1:71" s="279" customFormat="1" ht="12.75">
      <c r="A4" s="251"/>
      <c r="B4" s="257"/>
      <c r="C4" s="162"/>
      <c r="D4" s="162"/>
      <c r="E4" s="162"/>
      <c r="F4" s="162"/>
      <c r="G4" s="162"/>
      <c r="H4" s="162"/>
      <c r="I4" s="162"/>
      <c r="J4" s="162"/>
      <c r="K4" s="229"/>
      <c r="L4" s="163"/>
      <c r="M4" s="163"/>
      <c r="N4" s="163"/>
      <c r="O4" s="163"/>
      <c r="P4" s="163"/>
      <c r="Q4" s="163"/>
      <c r="R4" s="163"/>
      <c r="S4" s="163"/>
      <c r="T4" s="163"/>
      <c r="U4" s="234"/>
      <c r="V4" s="164"/>
      <c r="W4" s="164"/>
      <c r="X4" s="164"/>
      <c r="Y4" s="164"/>
      <c r="Z4" s="164"/>
      <c r="AA4" s="164"/>
      <c r="AB4" s="164"/>
      <c r="AC4" s="164"/>
      <c r="AD4" s="164"/>
      <c r="AE4" s="236"/>
      <c r="AF4" s="165"/>
      <c r="AG4" s="165"/>
      <c r="AH4" s="165"/>
      <c r="AI4" s="165"/>
      <c r="AJ4" s="165"/>
      <c r="AK4" s="165"/>
      <c r="AL4" s="165"/>
      <c r="AM4" s="165"/>
      <c r="AN4" s="165"/>
      <c r="AO4" s="239"/>
      <c r="AP4" s="213"/>
      <c r="AQ4" s="213"/>
      <c r="AR4" s="213"/>
      <c r="AS4" s="213"/>
      <c r="AT4" s="213"/>
      <c r="AU4" s="213"/>
      <c r="AV4" s="213"/>
      <c r="AW4" s="213"/>
      <c r="AX4" s="213"/>
      <c r="AY4" s="241"/>
      <c r="AZ4" s="362"/>
      <c r="BA4" s="362"/>
      <c r="BB4" s="362"/>
      <c r="BC4" s="362"/>
      <c r="BD4" s="362"/>
      <c r="BE4" s="362"/>
      <c r="BF4" s="362"/>
      <c r="BG4" s="362"/>
      <c r="BH4" s="362"/>
      <c r="BI4" s="363"/>
      <c r="BJ4" s="268"/>
      <c r="BK4" s="268"/>
      <c r="BL4" s="268"/>
      <c r="BM4" s="268"/>
      <c r="BN4" s="268"/>
      <c r="BO4" s="268"/>
      <c r="BP4" s="268"/>
      <c r="BQ4" s="268"/>
      <c r="BR4" s="268"/>
      <c r="BS4" s="269"/>
    </row>
    <row r="5" spans="1:71" s="279" customFormat="1" ht="14.25" customHeight="1">
      <c r="A5" s="251"/>
      <c r="B5" s="258"/>
      <c r="C5" s="166"/>
      <c r="D5" s="166"/>
      <c r="E5" s="557" t="s">
        <v>74</v>
      </c>
      <c r="F5" s="557"/>
      <c r="G5" s="557"/>
      <c r="H5" s="557"/>
      <c r="I5" s="557"/>
      <c r="J5" s="167"/>
      <c r="K5" s="230"/>
      <c r="L5" s="168"/>
      <c r="M5" s="168"/>
      <c r="N5" s="168"/>
      <c r="O5" s="558" t="s">
        <v>74</v>
      </c>
      <c r="P5" s="558"/>
      <c r="Q5" s="558"/>
      <c r="R5" s="558"/>
      <c r="S5" s="558"/>
      <c r="T5" s="232"/>
      <c r="U5" s="235"/>
      <c r="V5" s="169"/>
      <c r="W5" s="169"/>
      <c r="X5" s="169"/>
      <c r="Y5" s="552" t="s">
        <v>74</v>
      </c>
      <c r="Z5" s="552"/>
      <c r="AA5" s="552"/>
      <c r="AB5" s="552"/>
      <c r="AC5" s="552"/>
      <c r="AD5" s="170"/>
      <c r="AE5" s="237"/>
      <c r="AF5" s="171"/>
      <c r="AG5" s="171"/>
      <c r="AH5" s="171"/>
      <c r="AI5" s="562" t="s">
        <v>74</v>
      </c>
      <c r="AJ5" s="562"/>
      <c r="AK5" s="562"/>
      <c r="AL5" s="562"/>
      <c r="AM5" s="562"/>
      <c r="AN5" s="172"/>
      <c r="AO5" s="240"/>
      <c r="AP5" s="214"/>
      <c r="AQ5" s="214"/>
      <c r="AR5" s="214"/>
      <c r="AS5" s="556" t="s">
        <v>74</v>
      </c>
      <c r="AT5" s="556"/>
      <c r="AU5" s="556"/>
      <c r="AV5" s="556"/>
      <c r="AW5" s="556"/>
      <c r="AX5" s="215"/>
      <c r="AY5" s="242"/>
      <c r="AZ5" s="364"/>
      <c r="BA5" s="364"/>
      <c r="BB5" s="364"/>
      <c r="BC5" s="551" t="s">
        <v>74</v>
      </c>
      <c r="BD5" s="551"/>
      <c r="BE5" s="551"/>
      <c r="BF5" s="551"/>
      <c r="BG5" s="551"/>
      <c r="BH5" s="365"/>
      <c r="BI5" s="366"/>
      <c r="BJ5" s="270"/>
      <c r="BK5" s="270"/>
      <c r="BL5" s="270"/>
      <c r="BM5" s="520" t="s">
        <v>74</v>
      </c>
      <c r="BN5" s="520"/>
      <c r="BO5" s="520"/>
      <c r="BP5" s="520"/>
      <c r="BQ5" s="520"/>
      <c r="BR5" s="271"/>
      <c r="BS5" s="272"/>
    </row>
    <row r="6" spans="1:71" s="280" customFormat="1" ht="51" customHeight="1">
      <c r="A6" s="252" t="s">
        <v>75</v>
      </c>
      <c r="B6" s="259" t="s">
        <v>76</v>
      </c>
      <c r="C6" s="359" t="s">
        <v>77</v>
      </c>
      <c r="D6" s="173" t="s">
        <v>78</v>
      </c>
      <c r="E6" s="174" t="s">
        <v>79</v>
      </c>
      <c r="F6" s="359" t="s">
        <v>80</v>
      </c>
      <c r="G6" s="359" t="s">
        <v>81</v>
      </c>
      <c r="H6" s="359" t="s">
        <v>82</v>
      </c>
      <c r="I6" s="359" t="s">
        <v>83</v>
      </c>
      <c r="J6" s="175" t="s">
        <v>84</v>
      </c>
      <c r="K6" s="248" t="s">
        <v>85</v>
      </c>
      <c r="L6" s="223" t="s">
        <v>76</v>
      </c>
      <c r="M6" s="360" t="s">
        <v>77</v>
      </c>
      <c r="N6" s="176" t="s">
        <v>78</v>
      </c>
      <c r="O6" s="177" t="s">
        <v>79</v>
      </c>
      <c r="P6" s="360" t="s">
        <v>80</v>
      </c>
      <c r="Q6" s="360" t="s">
        <v>81</v>
      </c>
      <c r="R6" s="360" t="s">
        <v>82</v>
      </c>
      <c r="S6" s="360" t="s">
        <v>83</v>
      </c>
      <c r="T6" s="233" t="s">
        <v>84</v>
      </c>
      <c r="U6" s="247" t="s">
        <v>85</v>
      </c>
      <c r="V6" s="224" t="s">
        <v>76</v>
      </c>
      <c r="W6" s="356" t="s">
        <v>77</v>
      </c>
      <c r="X6" s="178" t="s">
        <v>78</v>
      </c>
      <c r="Y6" s="179" t="s">
        <v>79</v>
      </c>
      <c r="Z6" s="356" t="s">
        <v>80</v>
      </c>
      <c r="AA6" s="356" t="s">
        <v>81</v>
      </c>
      <c r="AB6" s="356" t="s">
        <v>82</v>
      </c>
      <c r="AC6" s="356" t="s">
        <v>83</v>
      </c>
      <c r="AD6" s="180" t="s">
        <v>84</v>
      </c>
      <c r="AE6" s="246" t="s">
        <v>85</v>
      </c>
      <c r="AF6" s="225" t="s">
        <v>76</v>
      </c>
      <c r="AG6" s="358" t="s">
        <v>77</v>
      </c>
      <c r="AH6" s="181" t="s">
        <v>78</v>
      </c>
      <c r="AI6" s="182" t="s">
        <v>79</v>
      </c>
      <c r="AJ6" s="358" t="s">
        <v>80</v>
      </c>
      <c r="AK6" s="358" t="s">
        <v>81</v>
      </c>
      <c r="AL6" s="358" t="s">
        <v>82</v>
      </c>
      <c r="AM6" s="358" t="s">
        <v>83</v>
      </c>
      <c r="AN6" s="183" t="s">
        <v>84</v>
      </c>
      <c r="AO6" s="245" t="s">
        <v>85</v>
      </c>
      <c r="AP6" s="238" t="s">
        <v>76</v>
      </c>
      <c r="AQ6" s="357" t="s">
        <v>77</v>
      </c>
      <c r="AR6" s="216" t="s">
        <v>78</v>
      </c>
      <c r="AS6" s="217" t="s">
        <v>79</v>
      </c>
      <c r="AT6" s="357" t="s">
        <v>80</v>
      </c>
      <c r="AU6" s="357" t="s">
        <v>81</v>
      </c>
      <c r="AV6" s="357" t="s">
        <v>82</v>
      </c>
      <c r="AW6" s="357" t="s">
        <v>83</v>
      </c>
      <c r="AX6" s="218" t="s">
        <v>84</v>
      </c>
      <c r="AY6" s="249" t="s">
        <v>85</v>
      </c>
      <c r="AZ6" s="367" t="s">
        <v>76</v>
      </c>
      <c r="BA6" s="368" t="s">
        <v>77</v>
      </c>
      <c r="BB6" s="369" t="s">
        <v>78</v>
      </c>
      <c r="BC6" s="370" t="s">
        <v>79</v>
      </c>
      <c r="BD6" s="368" t="s">
        <v>80</v>
      </c>
      <c r="BE6" s="368" t="s">
        <v>81</v>
      </c>
      <c r="BF6" s="368" t="s">
        <v>82</v>
      </c>
      <c r="BG6" s="368" t="s">
        <v>83</v>
      </c>
      <c r="BH6" s="371" t="s">
        <v>84</v>
      </c>
      <c r="BI6" s="372" t="s">
        <v>85</v>
      </c>
      <c r="BJ6" s="273" t="s">
        <v>76</v>
      </c>
      <c r="BK6" s="355" t="s">
        <v>77</v>
      </c>
      <c r="BL6" s="274" t="s">
        <v>78</v>
      </c>
      <c r="BM6" s="275" t="s">
        <v>79</v>
      </c>
      <c r="BN6" s="355" t="s">
        <v>80</v>
      </c>
      <c r="BO6" s="355" t="s">
        <v>81</v>
      </c>
      <c r="BP6" s="355" t="s">
        <v>82</v>
      </c>
      <c r="BQ6" s="355" t="s">
        <v>83</v>
      </c>
      <c r="BR6" s="276" t="s">
        <v>84</v>
      </c>
      <c r="BS6" s="277" t="s">
        <v>85</v>
      </c>
    </row>
    <row r="7" spans="1:71" s="37" customFormat="1" ht="15.95" customHeight="1">
      <c r="A7" s="281"/>
      <c r="B7" s="260"/>
      <c r="C7" s="76"/>
      <c r="D7" s="282"/>
      <c r="E7" s="79"/>
      <c r="F7" s="79"/>
      <c r="G7" s="79"/>
      <c r="H7" s="79"/>
      <c r="I7" s="79"/>
      <c r="J7" s="79"/>
      <c r="K7" s="231"/>
      <c r="L7" s="226"/>
      <c r="M7" s="76"/>
      <c r="N7" s="282"/>
      <c r="O7" s="79"/>
      <c r="P7" s="79"/>
      <c r="Q7" s="79"/>
      <c r="R7" s="79"/>
      <c r="S7" s="79"/>
      <c r="T7" s="79"/>
      <c r="U7" s="231"/>
      <c r="V7" s="226"/>
      <c r="W7" s="76"/>
      <c r="X7" s="282"/>
      <c r="Y7" s="79"/>
      <c r="Z7" s="79"/>
      <c r="AA7" s="79"/>
      <c r="AB7" s="79"/>
      <c r="AC7" s="79"/>
      <c r="AD7" s="79"/>
      <c r="AE7" s="231"/>
      <c r="AF7" s="226"/>
      <c r="AG7" s="76"/>
      <c r="AH7" s="282"/>
      <c r="AI7" s="79"/>
      <c r="AJ7" s="79"/>
      <c r="AK7" s="79"/>
      <c r="AL7" s="79"/>
      <c r="AM7" s="79"/>
      <c r="AN7" s="79"/>
      <c r="AO7" s="231"/>
      <c r="AP7" s="226"/>
      <c r="AQ7" s="76"/>
      <c r="AR7" s="282"/>
      <c r="AS7" s="79"/>
      <c r="AT7" s="79"/>
      <c r="AU7" s="79"/>
      <c r="AV7" s="79"/>
      <c r="AW7" s="79"/>
      <c r="AX7" s="79"/>
      <c r="AY7" s="231"/>
      <c r="AZ7" s="226"/>
      <c r="BA7" s="76"/>
      <c r="BB7" s="282"/>
      <c r="BC7" s="79"/>
      <c r="BD7" s="79"/>
      <c r="BE7" s="79"/>
      <c r="BF7" s="79"/>
      <c r="BG7" s="79"/>
      <c r="BH7" s="79"/>
      <c r="BI7" s="231"/>
      <c r="BJ7" s="226"/>
      <c r="BK7" s="76"/>
      <c r="BL7" s="282"/>
      <c r="BM7" s="79"/>
      <c r="BN7" s="79"/>
      <c r="BO7" s="79"/>
      <c r="BP7" s="79"/>
      <c r="BQ7" s="79"/>
      <c r="BR7" s="79"/>
      <c r="BS7" s="231"/>
    </row>
    <row r="8" spans="1:71" s="37" customFormat="1" ht="15.95" customHeight="1">
      <c r="A8" s="253" t="s">
        <v>86</v>
      </c>
      <c r="B8" s="260"/>
      <c r="C8" s="76"/>
      <c r="D8" s="76"/>
      <c r="E8" s="79"/>
      <c r="F8" s="79"/>
      <c r="G8" s="79"/>
      <c r="H8" s="79"/>
      <c r="I8" s="79"/>
      <c r="J8" s="79"/>
      <c r="K8" s="231"/>
      <c r="L8" s="226"/>
      <c r="M8" s="76"/>
      <c r="N8" s="76"/>
      <c r="O8" s="79"/>
      <c r="P8" s="79"/>
      <c r="Q8" s="79"/>
      <c r="R8" s="79"/>
      <c r="S8" s="79"/>
      <c r="T8" s="79"/>
      <c r="U8" s="231"/>
      <c r="V8" s="226"/>
      <c r="W8" s="76"/>
      <c r="X8" s="76"/>
      <c r="Y8" s="79"/>
      <c r="Z8" s="79"/>
      <c r="AA8" s="79"/>
      <c r="AB8" s="79"/>
      <c r="AC8" s="79"/>
      <c r="AD8" s="79"/>
      <c r="AE8" s="231"/>
      <c r="AF8" s="226"/>
      <c r="AG8" s="76"/>
      <c r="AH8" s="76"/>
      <c r="AI8" s="79"/>
      <c r="AJ8" s="79"/>
      <c r="AK8" s="79"/>
      <c r="AL8" s="79"/>
      <c r="AM8" s="79"/>
      <c r="AN8" s="79"/>
      <c r="AO8" s="231"/>
      <c r="AP8" s="226"/>
      <c r="AQ8" s="76"/>
      <c r="AR8" s="76"/>
      <c r="AS8" s="79"/>
      <c r="AT8" s="79"/>
      <c r="AU8" s="79"/>
      <c r="AV8" s="79"/>
      <c r="AW8" s="79"/>
      <c r="AX8" s="79"/>
      <c r="AY8" s="231"/>
      <c r="AZ8" s="226"/>
      <c r="BA8" s="76"/>
      <c r="BB8" s="76"/>
      <c r="BC8" s="79"/>
      <c r="BD8" s="79"/>
      <c r="BE8" s="79"/>
      <c r="BF8" s="79"/>
      <c r="BG8" s="79"/>
      <c r="BH8" s="79"/>
      <c r="BI8" s="231"/>
      <c r="BJ8" s="226"/>
      <c r="BK8" s="76"/>
      <c r="BL8" s="76"/>
      <c r="BM8" s="79"/>
      <c r="BN8" s="79"/>
      <c r="BO8" s="79"/>
      <c r="BP8" s="79"/>
      <c r="BQ8" s="79"/>
      <c r="BR8" s="79"/>
      <c r="BS8" s="231"/>
    </row>
    <row r="9" spans="1:71" s="37" customFormat="1" ht="15.95" customHeight="1">
      <c r="A9" s="253"/>
      <c r="B9" s="260"/>
      <c r="C9" s="76"/>
      <c r="D9" s="76"/>
      <c r="E9" s="79"/>
      <c r="F9" s="79"/>
      <c r="G9" s="79"/>
      <c r="H9" s="79"/>
      <c r="I9" s="79"/>
      <c r="J9" s="79"/>
      <c r="K9" s="231"/>
      <c r="L9" s="226"/>
      <c r="M9" s="76"/>
      <c r="N9" s="76"/>
      <c r="O9" s="79"/>
      <c r="P9" s="79"/>
      <c r="Q9" s="79"/>
      <c r="R9" s="79"/>
      <c r="S9" s="79"/>
      <c r="T9" s="79"/>
      <c r="U9" s="231"/>
      <c r="V9" s="226"/>
      <c r="W9" s="76"/>
      <c r="X9" s="76"/>
      <c r="Y9" s="79"/>
      <c r="Z9" s="79"/>
      <c r="AA9" s="79"/>
      <c r="AB9" s="79"/>
      <c r="AC9" s="79"/>
      <c r="AD9" s="79"/>
      <c r="AE9" s="231"/>
      <c r="AF9" s="226"/>
      <c r="AG9" s="76"/>
      <c r="AH9" s="76"/>
      <c r="AI9" s="79"/>
      <c r="AJ9" s="79"/>
      <c r="AK9" s="79"/>
      <c r="AL9" s="79"/>
      <c r="AM9" s="79"/>
      <c r="AN9" s="79"/>
      <c r="AO9" s="231"/>
      <c r="AP9" s="226"/>
      <c r="AQ9" s="76"/>
      <c r="AR9" s="76"/>
      <c r="AS9" s="79"/>
      <c r="AT9" s="79"/>
      <c r="AU9" s="79"/>
      <c r="AV9" s="79"/>
      <c r="AW9" s="79"/>
      <c r="AX9" s="79"/>
      <c r="AY9" s="231"/>
      <c r="AZ9" s="226"/>
      <c r="BA9" s="76"/>
      <c r="BB9" s="76"/>
      <c r="BC9" s="79"/>
      <c r="BD9" s="79"/>
      <c r="BE9" s="79"/>
      <c r="BF9" s="79"/>
      <c r="BG9" s="79"/>
      <c r="BH9" s="79"/>
      <c r="BI9" s="231"/>
      <c r="BJ9" s="226"/>
      <c r="BK9" s="76"/>
      <c r="BL9" s="76"/>
      <c r="BM9" s="79"/>
      <c r="BN9" s="79"/>
      <c r="BO9" s="79"/>
      <c r="BP9" s="79"/>
      <c r="BQ9" s="79"/>
      <c r="BR9" s="79"/>
      <c r="BS9" s="231"/>
    </row>
    <row r="10" spans="1:71" s="37" customFormat="1" ht="15.95" customHeight="1">
      <c r="A10" s="254" t="s">
        <v>87</v>
      </c>
      <c r="B10" s="260"/>
      <c r="C10" s="76"/>
      <c r="D10" s="76"/>
      <c r="E10" s="79"/>
      <c r="F10" s="79"/>
      <c r="G10" s="79"/>
      <c r="H10" s="79"/>
      <c r="I10" s="79"/>
      <c r="J10" s="79"/>
      <c r="K10" s="231"/>
      <c r="L10" s="226"/>
      <c r="M10" s="76"/>
      <c r="N10" s="76"/>
      <c r="O10" s="79"/>
      <c r="P10" s="79"/>
      <c r="Q10" s="79"/>
      <c r="R10" s="79"/>
      <c r="S10" s="79"/>
      <c r="T10" s="79"/>
      <c r="U10" s="231"/>
      <c r="V10" s="226"/>
      <c r="W10" s="76"/>
      <c r="X10" s="76"/>
      <c r="Y10" s="79"/>
      <c r="Z10" s="79"/>
      <c r="AA10" s="79"/>
      <c r="AB10" s="79"/>
      <c r="AC10" s="79"/>
      <c r="AD10" s="79"/>
      <c r="AE10" s="231"/>
      <c r="AF10" s="226"/>
      <c r="AG10" s="76"/>
      <c r="AH10" s="76"/>
      <c r="AI10" s="79"/>
      <c r="AJ10" s="79"/>
      <c r="AK10" s="79"/>
      <c r="AL10" s="79"/>
      <c r="AM10" s="79"/>
      <c r="AN10" s="79"/>
      <c r="AO10" s="231"/>
      <c r="AP10" s="226"/>
      <c r="AQ10" s="76"/>
      <c r="AR10" s="76"/>
      <c r="AS10" s="79"/>
      <c r="AT10" s="79"/>
      <c r="AU10" s="79"/>
      <c r="AV10" s="79"/>
      <c r="AW10" s="79"/>
      <c r="AX10" s="79"/>
      <c r="AY10" s="231"/>
      <c r="AZ10" s="226"/>
      <c r="BA10" s="76"/>
      <c r="BB10" s="76"/>
      <c r="BC10" s="79"/>
      <c r="BD10" s="79"/>
      <c r="BE10" s="79"/>
      <c r="BF10" s="79"/>
      <c r="BG10" s="79"/>
      <c r="BH10" s="79"/>
      <c r="BI10" s="231"/>
      <c r="BJ10" s="226"/>
      <c r="BK10" s="76"/>
      <c r="BL10" s="76"/>
      <c r="BM10" s="79"/>
      <c r="BN10" s="79"/>
      <c r="BO10" s="79"/>
      <c r="BP10" s="79"/>
      <c r="BQ10" s="79"/>
      <c r="BR10" s="79"/>
      <c r="BS10" s="231"/>
    </row>
    <row r="11" spans="1:71" s="37" customFormat="1" ht="15.95" customHeight="1">
      <c r="A11" s="184" t="s">
        <v>88</v>
      </c>
      <c r="B11" s="260">
        <v>4</v>
      </c>
      <c r="C11" s="76">
        <f>SUM(E11:I11)</f>
        <v>6732</v>
      </c>
      <c r="D11" s="76">
        <f t="shared" ref="D11:D23" si="0">IFERROR(C11/B11,0)</f>
        <v>1683</v>
      </c>
      <c r="E11" s="79">
        <v>6732</v>
      </c>
      <c r="F11" s="79"/>
      <c r="G11" s="79"/>
      <c r="H11" s="79"/>
      <c r="I11" s="79"/>
      <c r="J11" s="79">
        <v>6732</v>
      </c>
      <c r="K11" s="231">
        <f t="shared" ref="K11:K31" si="1">IF(J11=0,0,(IF(E11&lt;=J11,E11,J11)))</f>
        <v>6732</v>
      </c>
      <c r="L11" s="226">
        <v>4</v>
      </c>
      <c r="M11" s="76">
        <f>SUM(O11:S11)</f>
        <v>8480</v>
      </c>
      <c r="N11" s="76">
        <f t="shared" ref="N11:N24" si="2">IFERROR(M11/L11,0)</f>
        <v>2120</v>
      </c>
      <c r="O11" s="79">
        <v>8480</v>
      </c>
      <c r="P11" s="79"/>
      <c r="Q11" s="79"/>
      <c r="R11" s="79"/>
      <c r="S11" s="79"/>
      <c r="T11" s="79"/>
      <c r="U11" s="231">
        <f t="shared" ref="U11:U31" si="3">IF(T11=0,0,(IF(O11&lt;=T11,O11,T11)))</f>
        <v>0</v>
      </c>
      <c r="V11" s="226">
        <v>6</v>
      </c>
      <c r="W11" s="76">
        <f>SUM(Y11:AC11)</f>
        <v>14448</v>
      </c>
      <c r="X11" s="76">
        <f t="shared" ref="X11:X24" si="4">IFERROR(W11/V11,0)</f>
        <v>2408</v>
      </c>
      <c r="Y11" s="79">
        <v>14448</v>
      </c>
      <c r="Z11" s="79"/>
      <c r="AA11" s="79"/>
      <c r="AB11" s="79"/>
      <c r="AC11" s="79"/>
      <c r="AD11" s="79">
        <v>14448</v>
      </c>
      <c r="AE11" s="231">
        <f t="shared" ref="AE11:AE31" si="5">IF(AD11=0,0,(IF(Y11&lt;=AD11,Y11,AD11)))</f>
        <v>14448</v>
      </c>
      <c r="AF11" s="226">
        <v>8</v>
      </c>
      <c r="AG11" s="76">
        <f>SUM(AI11:AM11)</f>
        <v>18585</v>
      </c>
      <c r="AH11" s="76">
        <f t="shared" ref="AH11:AH24" si="6">IFERROR(AG11/AF11,0)</f>
        <v>2323.125</v>
      </c>
      <c r="AI11" s="79">
        <v>18585</v>
      </c>
      <c r="AJ11" s="79"/>
      <c r="AK11" s="79"/>
      <c r="AL11" s="79"/>
      <c r="AM11" s="79"/>
      <c r="AN11" s="79">
        <v>18585</v>
      </c>
      <c r="AO11" s="231">
        <f t="shared" ref="AO11:AO31" si="7">IF(AN11=0,0,(IF(AI11&lt;=AN11,AI11,AN11)))</f>
        <v>18585</v>
      </c>
      <c r="AP11" s="226">
        <v>5</v>
      </c>
      <c r="AQ11" s="76">
        <f>SUM(AS11:AW11)</f>
        <v>11525.25</v>
      </c>
      <c r="AR11" s="76">
        <f t="shared" ref="AR11:AR24" si="8">IFERROR(AQ11/AP11,0)</f>
        <v>2305.0500000000002</v>
      </c>
      <c r="AS11" s="79">
        <v>11525.25</v>
      </c>
      <c r="AT11" s="79"/>
      <c r="AU11" s="79"/>
      <c r="AV11" s="79"/>
      <c r="AW11" s="79"/>
      <c r="AX11" s="79">
        <v>8258.25</v>
      </c>
      <c r="AY11" s="231">
        <f t="shared" ref="AY11:AY31" si="9">IF(AX11=0,0,(IF(AS11&lt;=AX11,AS11,AX11)))</f>
        <v>8258.25</v>
      </c>
      <c r="AZ11" s="226">
        <v>7</v>
      </c>
      <c r="BA11" s="76">
        <f>SUM(BC11:BG11)</f>
        <v>14112</v>
      </c>
      <c r="BB11" s="76">
        <f t="shared" ref="BB11:BB24" si="10">IFERROR(BA11/AZ11,0)</f>
        <v>2016</v>
      </c>
      <c r="BC11" s="79">
        <v>14112</v>
      </c>
      <c r="BD11" s="79"/>
      <c r="BE11" s="79"/>
      <c r="BF11" s="79"/>
      <c r="BG11" s="79"/>
      <c r="BH11" s="79">
        <v>11811</v>
      </c>
      <c r="BI11" s="231">
        <f t="shared" ref="BI11:BI31" si="11">IF(BH11=0,0,(IF(BC11&lt;=BH11,BC11,BH11)))</f>
        <v>11811</v>
      </c>
      <c r="BJ11" s="227">
        <v>3</v>
      </c>
      <c r="BK11" s="76">
        <f>SUM(BM11:BQ11)</f>
        <v>8144</v>
      </c>
      <c r="BL11" s="76">
        <f t="shared" ref="BL11" si="12">IFERROR(BK11/BJ11,0)</f>
        <v>2714.6666666666665</v>
      </c>
      <c r="BM11" s="77">
        <v>8144</v>
      </c>
      <c r="BN11" s="77"/>
      <c r="BO11" s="77"/>
      <c r="BP11" s="77"/>
      <c r="BQ11" s="77"/>
      <c r="BR11" s="77">
        <v>5766</v>
      </c>
      <c r="BS11" s="278">
        <f t="shared" ref="BS11" si="13">IF(BR11=0,0,(IF(BM11&lt;=BR11,BM11,BR11)))</f>
        <v>5766</v>
      </c>
    </row>
    <row r="12" spans="1:71" s="37" customFormat="1" ht="15.95" customHeight="1">
      <c r="A12" s="184" t="s">
        <v>89</v>
      </c>
      <c r="B12" s="260">
        <v>95</v>
      </c>
      <c r="C12" s="76">
        <f t="shared" ref="C12:C20" si="14">SUM(E12:I12)</f>
        <v>23700</v>
      </c>
      <c r="D12" s="76">
        <f t="shared" si="0"/>
        <v>249.47368421052633</v>
      </c>
      <c r="E12" s="79"/>
      <c r="F12" s="79"/>
      <c r="G12" s="79">
        <v>23700</v>
      </c>
      <c r="H12" s="79"/>
      <c r="I12" s="79"/>
      <c r="J12" s="79">
        <v>23700</v>
      </c>
      <c r="K12" s="231">
        <f t="shared" si="1"/>
        <v>0</v>
      </c>
      <c r="L12" s="226">
        <v>124</v>
      </c>
      <c r="M12" s="76">
        <f t="shared" ref="M12:M20" si="15">SUM(O12:S12)</f>
        <v>38940</v>
      </c>
      <c r="N12" s="76">
        <f t="shared" si="2"/>
        <v>314.03225806451616</v>
      </c>
      <c r="O12" s="79"/>
      <c r="P12" s="79"/>
      <c r="Q12" s="79">
        <v>38940</v>
      </c>
      <c r="R12" s="79"/>
      <c r="S12" s="79"/>
      <c r="T12" s="79">
        <v>38760</v>
      </c>
      <c r="U12" s="231">
        <f t="shared" si="3"/>
        <v>0</v>
      </c>
      <c r="V12" s="226">
        <v>105</v>
      </c>
      <c r="W12" s="76">
        <f t="shared" ref="W12:W24" si="16">SUM(Y12:AC12)</f>
        <v>29400</v>
      </c>
      <c r="X12" s="76">
        <f t="shared" si="4"/>
        <v>280</v>
      </c>
      <c r="Y12" s="79"/>
      <c r="Z12" s="79"/>
      <c r="AA12" s="79">
        <v>29400</v>
      </c>
      <c r="AB12" s="79"/>
      <c r="AC12" s="79"/>
      <c r="AD12" s="79">
        <v>29220</v>
      </c>
      <c r="AE12" s="231">
        <f t="shared" si="5"/>
        <v>0</v>
      </c>
      <c r="AF12" s="226">
        <v>84</v>
      </c>
      <c r="AG12" s="76">
        <f t="shared" ref="AG12:AG24" si="17">SUM(AI12:AM12)</f>
        <v>25407</v>
      </c>
      <c r="AH12" s="76">
        <f t="shared" si="6"/>
        <v>302.46428571428572</v>
      </c>
      <c r="AI12" s="79"/>
      <c r="AJ12" s="79"/>
      <c r="AK12" s="79">
        <v>25407</v>
      </c>
      <c r="AL12" s="79"/>
      <c r="AM12" s="79"/>
      <c r="AN12" s="79">
        <v>25407</v>
      </c>
      <c r="AO12" s="231">
        <f t="shared" si="7"/>
        <v>0</v>
      </c>
      <c r="AP12" s="226">
        <v>80</v>
      </c>
      <c r="AQ12" s="76">
        <f t="shared" ref="AQ12:AQ24" si="18">SUM(AS12:AW12)</f>
        <v>23940</v>
      </c>
      <c r="AR12" s="76">
        <f t="shared" si="8"/>
        <v>299.25</v>
      </c>
      <c r="AS12" s="79"/>
      <c r="AT12" s="79"/>
      <c r="AU12" s="79">
        <v>23940</v>
      </c>
      <c r="AV12" s="79"/>
      <c r="AW12" s="79"/>
      <c r="AX12" s="79">
        <v>23940</v>
      </c>
      <c r="AY12" s="231">
        <f t="shared" si="9"/>
        <v>0</v>
      </c>
      <c r="AZ12" s="226">
        <v>76</v>
      </c>
      <c r="BA12" s="76">
        <f t="shared" ref="BA12:BA24" si="19">SUM(BC12:BG12)</f>
        <v>24000</v>
      </c>
      <c r="BB12" s="76">
        <f t="shared" si="10"/>
        <v>315.78947368421052</v>
      </c>
      <c r="BC12" s="79"/>
      <c r="BD12" s="79"/>
      <c r="BE12" s="79">
        <v>24000</v>
      </c>
      <c r="BF12" s="79"/>
      <c r="BG12" s="79"/>
      <c r="BH12" s="79">
        <v>24000</v>
      </c>
      <c r="BI12" s="231">
        <f t="shared" si="11"/>
        <v>0</v>
      </c>
      <c r="BJ12" s="227">
        <v>55</v>
      </c>
      <c r="BK12" s="76">
        <f t="shared" ref="BK12:BK31" si="20">SUM(BM12:BQ12)</f>
        <v>15000</v>
      </c>
      <c r="BL12" s="76">
        <f t="shared" ref="BL12:BL31" si="21">IFERROR(BK12/BJ12,0)</f>
        <v>272.72727272727275</v>
      </c>
      <c r="BM12" s="77"/>
      <c r="BN12" s="77"/>
      <c r="BO12" s="77">
        <v>15000</v>
      </c>
      <c r="BP12" s="77"/>
      <c r="BQ12" s="77"/>
      <c r="BR12" s="77">
        <v>15000</v>
      </c>
      <c r="BS12" s="278">
        <f t="shared" ref="BS12:BS31" si="22">IF(BR12=0,0,(IF(BM12&lt;=BR12,BM12,BR12)))</f>
        <v>0</v>
      </c>
    </row>
    <row r="13" spans="1:71" s="37" customFormat="1" ht="15.95" customHeight="1">
      <c r="A13" s="184" t="s">
        <v>90</v>
      </c>
      <c r="B13" s="260">
        <v>3</v>
      </c>
      <c r="C13" s="76">
        <f t="shared" si="14"/>
        <v>2000</v>
      </c>
      <c r="D13" s="76">
        <f t="shared" si="0"/>
        <v>666.66666666666663</v>
      </c>
      <c r="E13" s="79"/>
      <c r="F13" s="79"/>
      <c r="G13" s="79"/>
      <c r="H13" s="79">
        <v>2000</v>
      </c>
      <c r="I13" s="79"/>
      <c r="J13" s="79">
        <v>2000</v>
      </c>
      <c r="K13" s="231">
        <f t="shared" si="1"/>
        <v>0</v>
      </c>
      <c r="L13" s="226"/>
      <c r="M13" s="76">
        <f t="shared" si="15"/>
        <v>0</v>
      </c>
      <c r="N13" s="76">
        <f t="shared" si="2"/>
        <v>0</v>
      </c>
      <c r="O13" s="79"/>
      <c r="P13" s="79"/>
      <c r="Q13" s="79"/>
      <c r="R13" s="79"/>
      <c r="S13" s="79"/>
      <c r="T13" s="79"/>
      <c r="U13" s="231">
        <f t="shared" si="3"/>
        <v>0</v>
      </c>
      <c r="V13" s="226"/>
      <c r="W13" s="76">
        <f t="shared" si="16"/>
        <v>0</v>
      </c>
      <c r="X13" s="76">
        <f t="shared" si="4"/>
        <v>0</v>
      </c>
      <c r="Y13" s="79"/>
      <c r="Z13" s="79"/>
      <c r="AA13" s="79"/>
      <c r="AB13" s="79"/>
      <c r="AC13" s="79"/>
      <c r="AD13" s="79"/>
      <c r="AE13" s="231">
        <f t="shared" si="5"/>
        <v>0</v>
      </c>
      <c r="AF13" s="226"/>
      <c r="AG13" s="76">
        <f t="shared" si="17"/>
        <v>0</v>
      </c>
      <c r="AH13" s="76">
        <f t="shared" si="6"/>
        <v>0</v>
      </c>
      <c r="AI13" s="79"/>
      <c r="AJ13" s="79"/>
      <c r="AK13" s="79"/>
      <c r="AL13" s="79"/>
      <c r="AM13" s="79"/>
      <c r="AN13" s="79"/>
      <c r="AO13" s="231">
        <f t="shared" si="7"/>
        <v>0</v>
      </c>
      <c r="AP13" s="226"/>
      <c r="AQ13" s="76">
        <f t="shared" si="18"/>
        <v>0</v>
      </c>
      <c r="AR13" s="76">
        <f t="shared" si="8"/>
        <v>0</v>
      </c>
      <c r="AS13" s="79"/>
      <c r="AT13" s="79"/>
      <c r="AU13" s="79"/>
      <c r="AV13" s="79"/>
      <c r="AW13" s="79"/>
      <c r="AX13" s="79"/>
      <c r="AY13" s="231">
        <f t="shared" si="9"/>
        <v>0</v>
      </c>
      <c r="AZ13" s="226"/>
      <c r="BA13" s="76">
        <f t="shared" si="19"/>
        <v>0</v>
      </c>
      <c r="BB13" s="76">
        <f t="shared" si="10"/>
        <v>0</v>
      </c>
      <c r="BC13" s="79"/>
      <c r="BD13" s="79"/>
      <c r="BE13" s="79"/>
      <c r="BF13" s="79"/>
      <c r="BG13" s="79"/>
      <c r="BH13" s="79"/>
      <c r="BI13" s="231">
        <f t="shared" si="11"/>
        <v>0</v>
      </c>
      <c r="BJ13" s="227"/>
      <c r="BK13" s="76">
        <f t="shared" si="20"/>
        <v>0</v>
      </c>
      <c r="BL13" s="76">
        <f t="shared" si="21"/>
        <v>0</v>
      </c>
      <c r="BM13" s="77"/>
      <c r="BN13" s="77"/>
      <c r="BO13" s="77"/>
      <c r="BP13" s="77"/>
      <c r="BQ13" s="77"/>
      <c r="BR13" s="77"/>
      <c r="BS13" s="278">
        <f t="shared" si="22"/>
        <v>0</v>
      </c>
    </row>
    <row r="14" spans="1:71" s="37" customFormat="1" ht="15.95" customHeight="1">
      <c r="A14" s="184" t="s">
        <v>91</v>
      </c>
      <c r="B14" s="260">
        <v>1</v>
      </c>
      <c r="C14" s="76">
        <f t="shared" si="14"/>
        <v>2415</v>
      </c>
      <c r="D14" s="76">
        <f t="shared" si="0"/>
        <v>2415</v>
      </c>
      <c r="E14" s="79">
        <v>2415</v>
      </c>
      <c r="F14" s="79"/>
      <c r="G14" s="79"/>
      <c r="H14" s="79"/>
      <c r="I14" s="79"/>
      <c r="J14" s="79">
        <v>2415</v>
      </c>
      <c r="K14" s="231">
        <f t="shared" si="1"/>
        <v>2415</v>
      </c>
      <c r="L14" s="226"/>
      <c r="M14" s="76">
        <f t="shared" si="15"/>
        <v>0</v>
      </c>
      <c r="N14" s="76">
        <f t="shared" si="2"/>
        <v>0</v>
      </c>
      <c r="O14" s="79"/>
      <c r="P14" s="79"/>
      <c r="Q14" s="79"/>
      <c r="R14" s="79"/>
      <c r="S14" s="79"/>
      <c r="T14" s="79"/>
      <c r="U14" s="231">
        <f t="shared" si="3"/>
        <v>0</v>
      </c>
      <c r="V14" s="226">
        <v>1</v>
      </c>
      <c r="W14" s="76">
        <f t="shared" si="16"/>
        <v>2644</v>
      </c>
      <c r="X14" s="76">
        <f t="shared" si="4"/>
        <v>2644</v>
      </c>
      <c r="Y14" s="79">
        <v>2644</v>
      </c>
      <c r="Z14" s="79"/>
      <c r="AA14" s="79"/>
      <c r="AB14" s="79"/>
      <c r="AC14" s="79"/>
      <c r="AD14" s="79">
        <v>2644</v>
      </c>
      <c r="AE14" s="231">
        <f t="shared" si="5"/>
        <v>2644</v>
      </c>
      <c r="AF14" s="226">
        <v>1</v>
      </c>
      <c r="AG14" s="76">
        <f t="shared" si="17"/>
        <v>2956</v>
      </c>
      <c r="AH14" s="76">
        <f t="shared" si="6"/>
        <v>2956</v>
      </c>
      <c r="AI14" s="79">
        <v>2956</v>
      </c>
      <c r="AJ14" s="79"/>
      <c r="AK14" s="79"/>
      <c r="AL14" s="79"/>
      <c r="AM14" s="79"/>
      <c r="AN14" s="79"/>
      <c r="AO14" s="231">
        <f t="shared" si="7"/>
        <v>0</v>
      </c>
      <c r="AP14" s="226"/>
      <c r="AQ14" s="76">
        <f t="shared" si="18"/>
        <v>0</v>
      </c>
      <c r="AR14" s="76">
        <f t="shared" si="8"/>
        <v>0</v>
      </c>
      <c r="AS14" s="79"/>
      <c r="AT14" s="79"/>
      <c r="AU14" s="79"/>
      <c r="AV14" s="79"/>
      <c r="AW14" s="79"/>
      <c r="AX14" s="79"/>
      <c r="AY14" s="231">
        <f t="shared" si="9"/>
        <v>0</v>
      </c>
      <c r="AZ14" s="226"/>
      <c r="BA14" s="76">
        <f t="shared" si="19"/>
        <v>0</v>
      </c>
      <c r="BB14" s="76">
        <f t="shared" si="10"/>
        <v>0</v>
      </c>
      <c r="BC14" s="79"/>
      <c r="BD14" s="79"/>
      <c r="BE14" s="79"/>
      <c r="BF14" s="79"/>
      <c r="BG14" s="79"/>
      <c r="BH14" s="79"/>
      <c r="BI14" s="231">
        <f t="shared" si="11"/>
        <v>0</v>
      </c>
      <c r="BJ14" s="227"/>
      <c r="BK14" s="76">
        <f t="shared" si="20"/>
        <v>0</v>
      </c>
      <c r="BL14" s="76">
        <f t="shared" si="21"/>
        <v>0</v>
      </c>
      <c r="BM14" s="77"/>
      <c r="BN14" s="77"/>
      <c r="BO14" s="77"/>
      <c r="BP14" s="77"/>
      <c r="BQ14" s="77"/>
      <c r="BR14" s="77"/>
      <c r="BS14" s="278">
        <f t="shared" si="22"/>
        <v>0</v>
      </c>
    </row>
    <row r="15" spans="1:71" s="37" customFormat="1" ht="15.95" customHeight="1">
      <c r="A15" s="184" t="s">
        <v>92</v>
      </c>
      <c r="B15" s="260">
        <v>9</v>
      </c>
      <c r="C15" s="76">
        <f t="shared" si="14"/>
        <v>3780</v>
      </c>
      <c r="D15" s="76">
        <f t="shared" si="0"/>
        <v>420</v>
      </c>
      <c r="E15" s="79">
        <v>3780</v>
      </c>
      <c r="F15" s="79"/>
      <c r="G15" s="79"/>
      <c r="H15" s="79"/>
      <c r="I15" s="79"/>
      <c r="J15" s="79">
        <v>3360</v>
      </c>
      <c r="K15" s="231">
        <f t="shared" si="1"/>
        <v>3360</v>
      </c>
      <c r="L15" s="226">
        <v>11</v>
      </c>
      <c r="M15" s="76">
        <f t="shared" si="15"/>
        <v>5049</v>
      </c>
      <c r="N15" s="76">
        <f t="shared" si="2"/>
        <v>459</v>
      </c>
      <c r="O15" s="79">
        <v>5049</v>
      </c>
      <c r="P15" s="79"/>
      <c r="Q15" s="79"/>
      <c r="R15" s="79"/>
      <c r="S15" s="79"/>
      <c r="T15" s="79">
        <v>3213</v>
      </c>
      <c r="U15" s="231">
        <f t="shared" si="3"/>
        <v>3213</v>
      </c>
      <c r="V15" s="226">
        <v>16</v>
      </c>
      <c r="W15" s="76">
        <f t="shared" si="16"/>
        <v>8256</v>
      </c>
      <c r="X15" s="76">
        <f t="shared" si="4"/>
        <v>516</v>
      </c>
      <c r="Y15" s="79">
        <v>8256</v>
      </c>
      <c r="Z15" s="79"/>
      <c r="AA15" s="79"/>
      <c r="AB15" s="79"/>
      <c r="AC15" s="79"/>
      <c r="AD15" s="79">
        <v>5676</v>
      </c>
      <c r="AE15" s="231">
        <f t="shared" si="5"/>
        <v>5676</v>
      </c>
      <c r="AF15" s="226">
        <v>12</v>
      </c>
      <c r="AG15" s="76">
        <f t="shared" si="17"/>
        <v>12744</v>
      </c>
      <c r="AH15" s="76">
        <f t="shared" si="6"/>
        <v>1062</v>
      </c>
      <c r="AI15" s="79">
        <v>6372</v>
      </c>
      <c r="AJ15" s="79"/>
      <c r="AK15" s="79">
        <v>6372</v>
      </c>
      <c r="AL15" s="79"/>
      <c r="AM15" s="79"/>
      <c r="AN15" s="79">
        <v>4779</v>
      </c>
      <c r="AO15" s="231">
        <f t="shared" si="7"/>
        <v>4779</v>
      </c>
      <c r="AP15" s="226">
        <v>10</v>
      </c>
      <c r="AQ15" s="76">
        <f t="shared" si="18"/>
        <v>5445</v>
      </c>
      <c r="AR15" s="76">
        <f t="shared" si="8"/>
        <v>544.5</v>
      </c>
      <c r="AS15" s="79">
        <v>5445</v>
      </c>
      <c r="AT15" s="79"/>
      <c r="AU15" s="79"/>
      <c r="AV15" s="79"/>
      <c r="AW15" s="79"/>
      <c r="AX15" s="79">
        <v>5445</v>
      </c>
      <c r="AY15" s="231">
        <f t="shared" si="9"/>
        <v>5445</v>
      </c>
      <c r="AZ15" s="226"/>
      <c r="BA15" s="76">
        <f t="shared" si="19"/>
        <v>0</v>
      </c>
      <c r="BB15" s="76">
        <f t="shared" si="10"/>
        <v>0</v>
      </c>
      <c r="BC15" s="79"/>
      <c r="BD15" s="79"/>
      <c r="BE15" s="79"/>
      <c r="BF15" s="79"/>
      <c r="BG15" s="79"/>
      <c r="BH15" s="79"/>
      <c r="BI15" s="231">
        <f t="shared" si="11"/>
        <v>0</v>
      </c>
      <c r="BJ15" s="227">
        <v>14</v>
      </c>
      <c r="BK15" s="76">
        <f t="shared" si="20"/>
        <v>2604</v>
      </c>
      <c r="BL15" s="76">
        <f t="shared" si="21"/>
        <v>186</v>
      </c>
      <c r="BM15" s="77">
        <v>2604</v>
      </c>
      <c r="BN15" s="77"/>
      <c r="BO15" s="77"/>
      <c r="BP15" s="77"/>
      <c r="BQ15" s="77"/>
      <c r="BR15" s="77"/>
      <c r="BS15" s="278">
        <f t="shared" si="22"/>
        <v>0</v>
      </c>
    </row>
    <row r="16" spans="1:71" s="37" customFormat="1" ht="15.95" customHeight="1">
      <c r="A16" s="184" t="s">
        <v>93</v>
      </c>
      <c r="B16" s="260">
        <v>0</v>
      </c>
      <c r="C16" s="76">
        <f t="shared" si="14"/>
        <v>0</v>
      </c>
      <c r="D16" s="76">
        <f t="shared" si="0"/>
        <v>0</v>
      </c>
      <c r="E16" s="79"/>
      <c r="F16" s="79"/>
      <c r="G16" s="79"/>
      <c r="H16" s="79"/>
      <c r="I16" s="79"/>
      <c r="J16" s="79">
        <v>0</v>
      </c>
      <c r="K16" s="231">
        <f t="shared" si="1"/>
        <v>0</v>
      </c>
      <c r="L16" s="226"/>
      <c r="M16" s="76">
        <f t="shared" si="15"/>
        <v>0</v>
      </c>
      <c r="N16" s="76">
        <f t="shared" si="2"/>
        <v>0</v>
      </c>
      <c r="O16" s="79"/>
      <c r="P16" s="79"/>
      <c r="Q16" s="79"/>
      <c r="R16" s="79"/>
      <c r="S16" s="79"/>
      <c r="T16" s="79"/>
      <c r="U16" s="231">
        <f t="shared" si="3"/>
        <v>0</v>
      </c>
      <c r="V16" s="226"/>
      <c r="W16" s="76">
        <f t="shared" si="16"/>
        <v>0</v>
      </c>
      <c r="X16" s="76">
        <f t="shared" si="4"/>
        <v>0</v>
      </c>
      <c r="Y16" s="79"/>
      <c r="Z16" s="79"/>
      <c r="AA16" s="79"/>
      <c r="AB16" s="79"/>
      <c r="AC16" s="79"/>
      <c r="AD16" s="79"/>
      <c r="AE16" s="231">
        <f t="shared" si="5"/>
        <v>0</v>
      </c>
      <c r="AF16" s="226"/>
      <c r="AG16" s="76">
        <f t="shared" si="17"/>
        <v>0</v>
      </c>
      <c r="AH16" s="76">
        <f t="shared" si="6"/>
        <v>0</v>
      </c>
      <c r="AI16" s="79"/>
      <c r="AJ16" s="79"/>
      <c r="AK16" s="79"/>
      <c r="AL16" s="79"/>
      <c r="AM16" s="79"/>
      <c r="AN16" s="79"/>
      <c r="AO16" s="231">
        <f t="shared" si="7"/>
        <v>0</v>
      </c>
      <c r="AP16" s="226"/>
      <c r="AQ16" s="76">
        <f t="shared" si="18"/>
        <v>0</v>
      </c>
      <c r="AR16" s="76">
        <f t="shared" si="8"/>
        <v>0</v>
      </c>
      <c r="AS16" s="79"/>
      <c r="AT16" s="79"/>
      <c r="AU16" s="79"/>
      <c r="AV16" s="79"/>
      <c r="AW16" s="79"/>
      <c r="AX16" s="79"/>
      <c r="AY16" s="231">
        <f t="shared" si="9"/>
        <v>0</v>
      </c>
      <c r="AZ16" s="226"/>
      <c r="BA16" s="76">
        <f t="shared" si="19"/>
        <v>0</v>
      </c>
      <c r="BB16" s="76">
        <f t="shared" si="10"/>
        <v>0</v>
      </c>
      <c r="BC16" s="79"/>
      <c r="BD16" s="79"/>
      <c r="BE16" s="79"/>
      <c r="BF16" s="79"/>
      <c r="BG16" s="79"/>
      <c r="BH16" s="79"/>
      <c r="BI16" s="231">
        <f t="shared" si="11"/>
        <v>0</v>
      </c>
      <c r="BJ16" s="227"/>
      <c r="BK16" s="76">
        <f t="shared" si="20"/>
        <v>0</v>
      </c>
      <c r="BL16" s="76">
        <f t="shared" si="21"/>
        <v>0</v>
      </c>
      <c r="BM16" s="77"/>
      <c r="BN16" s="77"/>
      <c r="BO16" s="77"/>
      <c r="BP16" s="77"/>
      <c r="BQ16" s="77"/>
      <c r="BR16" s="77"/>
      <c r="BS16" s="278">
        <f t="shared" si="22"/>
        <v>0</v>
      </c>
    </row>
    <row r="17" spans="1:71" s="37" customFormat="1" ht="15.95" customHeight="1">
      <c r="A17" s="184" t="s">
        <v>94</v>
      </c>
      <c r="B17" s="260">
        <v>836</v>
      </c>
      <c r="C17" s="76">
        <f t="shared" si="14"/>
        <v>2978641</v>
      </c>
      <c r="D17" s="76">
        <f t="shared" si="0"/>
        <v>3562.9677033492821</v>
      </c>
      <c r="E17" s="79"/>
      <c r="F17" s="79"/>
      <c r="G17" s="79"/>
      <c r="H17" s="79">
        <v>2978641</v>
      </c>
      <c r="I17" s="79"/>
      <c r="J17" s="79">
        <v>2001075</v>
      </c>
      <c r="K17" s="231">
        <f t="shared" si="1"/>
        <v>0</v>
      </c>
      <c r="L17" s="226">
        <v>819</v>
      </c>
      <c r="M17" s="76">
        <f t="shared" si="15"/>
        <v>2878768</v>
      </c>
      <c r="N17" s="76">
        <f t="shared" si="2"/>
        <v>3514.9792429792428</v>
      </c>
      <c r="O17" s="79"/>
      <c r="P17" s="79"/>
      <c r="Q17" s="79"/>
      <c r="R17" s="79">
        <v>2878768</v>
      </c>
      <c r="S17" s="79"/>
      <c r="T17" s="79">
        <v>1948592</v>
      </c>
      <c r="U17" s="231">
        <f t="shared" si="3"/>
        <v>0</v>
      </c>
      <c r="V17" s="226">
        <v>748</v>
      </c>
      <c r="W17" s="76">
        <f t="shared" si="16"/>
        <v>2762171</v>
      </c>
      <c r="X17" s="76">
        <f t="shared" si="4"/>
        <v>3692.7419786096257</v>
      </c>
      <c r="Y17" s="79"/>
      <c r="Z17" s="79"/>
      <c r="AA17" s="79"/>
      <c r="AB17" s="79">
        <v>2762171</v>
      </c>
      <c r="AC17" s="79"/>
      <c r="AD17" s="79">
        <v>1874242</v>
      </c>
      <c r="AE17" s="231">
        <f t="shared" si="5"/>
        <v>0</v>
      </c>
      <c r="AF17" s="226">
        <v>727</v>
      </c>
      <c r="AG17" s="76">
        <f t="shared" si="17"/>
        <v>2676683</v>
      </c>
      <c r="AH17" s="76">
        <f t="shared" si="6"/>
        <v>3681.8198074277852</v>
      </c>
      <c r="AI17" s="79"/>
      <c r="AJ17" s="79"/>
      <c r="AK17" s="79"/>
      <c r="AL17" s="79">
        <v>2676683</v>
      </c>
      <c r="AM17" s="79"/>
      <c r="AN17" s="79">
        <v>1850328</v>
      </c>
      <c r="AO17" s="231">
        <f t="shared" si="7"/>
        <v>0</v>
      </c>
      <c r="AP17" s="226">
        <v>728</v>
      </c>
      <c r="AQ17" s="76">
        <f t="shared" si="18"/>
        <v>2585248</v>
      </c>
      <c r="AR17" s="76">
        <f t="shared" si="8"/>
        <v>3551.164835164835</v>
      </c>
      <c r="AS17" s="79"/>
      <c r="AT17" s="79"/>
      <c r="AU17" s="79"/>
      <c r="AV17" s="79">
        <v>2585248</v>
      </c>
      <c r="AW17" s="79"/>
      <c r="AX17" s="79">
        <v>1742836</v>
      </c>
      <c r="AY17" s="231">
        <f t="shared" si="9"/>
        <v>0</v>
      </c>
      <c r="AZ17" s="226">
        <v>658</v>
      </c>
      <c r="BA17" s="76">
        <f t="shared" si="19"/>
        <v>2346974</v>
      </c>
      <c r="BB17" s="76">
        <f t="shared" si="10"/>
        <v>3566.8297872340427</v>
      </c>
      <c r="BC17" s="79"/>
      <c r="BD17" s="79"/>
      <c r="BE17" s="79"/>
      <c r="BF17" s="79">
        <v>2346974</v>
      </c>
      <c r="BG17" s="79"/>
      <c r="BH17" s="79">
        <v>1543748</v>
      </c>
      <c r="BI17" s="231">
        <f t="shared" si="11"/>
        <v>0</v>
      </c>
      <c r="BJ17" s="227">
        <v>575</v>
      </c>
      <c r="BK17" s="76">
        <f t="shared" si="20"/>
        <v>1999027</v>
      </c>
      <c r="BL17" s="76">
        <f t="shared" si="21"/>
        <v>3476.568695652174</v>
      </c>
      <c r="BM17" s="77"/>
      <c r="BN17" s="77"/>
      <c r="BO17" s="77"/>
      <c r="BP17" s="77">
        <v>1999027</v>
      </c>
      <c r="BQ17" s="77"/>
      <c r="BR17" s="77">
        <v>1242756</v>
      </c>
      <c r="BS17" s="278">
        <f t="shared" si="22"/>
        <v>0</v>
      </c>
    </row>
    <row r="18" spans="1:71" s="37" customFormat="1" ht="15.95" customHeight="1">
      <c r="A18" s="184" t="s">
        <v>95</v>
      </c>
      <c r="B18" s="260">
        <v>699</v>
      </c>
      <c r="C18" s="76">
        <f t="shared" si="14"/>
        <v>2697123</v>
      </c>
      <c r="D18" s="76">
        <f t="shared" si="0"/>
        <v>3858.5450643776826</v>
      </c>
      <c r="E18" s="79"/>
      <c r="F18" s="79"/>
      <c r="G18" s="79"/>
      <c r="H18" s="79">
        <v>2697123</v>
      </c>
      <c r="I18" s="79"/>
      <c r="J18" s="79">
        <v>1778417</v>
      </c>
      <c r="K18" s="231">
        <f t="shared" si="1"/>
        <v>0</v>
      </c>
      <c r="L18" s="226">
        <v>739</v>
      </c>
      <c r="M18" s="76">
        <f t="shared" si="15"/>
        <v>2844210</v>
      </c>
      <c r="N18" s="76">
        <f t="shared" si="2"/>
        <v>3848.7280108254399</v>
      </c>
      <c r="O18" s="79"/>
      <c r="P18" s="79"/>
      <c r="Q18" s="79"/>
      <c r="R18" s="79">
        <v>2844210</v>
      </c>
      <c r="S18" s="79"/>
      <c r="T18" s="79">
        <v>1835795</v>
      </c>
      <c r="U18" s="231">
        <f t="shared" si="3"/>
        <v>0</v>
      </c>
      <c r="V18" s="226">
        <v>733</v>
      </c>
      <c r="W18" s="76">
        <f t="shared" si="16"/>
        <v>3103923</v>
      </c>
      <c r="X18" s="76">
        <f t="shared" si="4"/>
        <v>4234.5470668485677</v>
      </c>
      <c r="Y18" s="79"/>
      <c r="Z18" s="79"/>
      <c r="AA18" s="79"/>
      <c r="AB18" s="79">
        <v>3103923</v>
      </c>
      <c r="AC18" s="79"/>
      <c r="AD18" s="79">
        <v>2081146</v>
      </c>
      <c r="AE18" s="231">
        <f t="shared" si="5"/>
        <v>0</v>
      </c>
      <c r="AF18" s="226">
        <v>708</v>
      </c>
      <c r="AG18" s="76">
        <f t="shared" si="17"/>
        <v>3002042</v>
      </c>
      <c r="AH18" s="76">
        <f t="shared" si="6"/>
        <v>4240.1723163841807</v>
      </c>
      <c r="AI18" s="79"/>
      <c r="AJ18" s="79"/>
      <c r="AK18" s="79"/>
      <c r="AL18" s="79">
        <v>3002042</v>
      </c>
      <c r="AM18" s="79"/>
      <c r="AN18" s="79">
        <v>2055961</v>
      </c>
      <c r="AO18" s="231">
        <f t="shared" si="7"/>
        <v>0</v>
      </c>
      <c r="AP18" s="226">
        <v>696</v>
      </c>
      <c r="AQ18" s="76">
        <f t="shared" si="18"/>
        <v>2939201</v>
      </c>
      <c r="AR18" s="76">
        <f t="shared" si="8"/>
        <v>4222.9899425287358</v>
      </c>
      <c r="AS18" s="79"/>
      <c r="AT18" s="79"/>
      <c r="AU18" s="79"/>
      <c r="AV18" s="79">
        <v>2939201</v>
      </c>
      <c r="AW18" s="79"/>
      <c r="AX18" s="79">
        <v>1995723</v>
      </c>
      <c r="AY18" s="231">
        <f t="shared" si="9"/>
        <v>0</v>
      </c>
      <c r="AZ18" s="226">
        <v>656</v>
      </c>
      <c r="BA18" s="76">
        <f t="shared" si="19"/>
        <v>2765641</v>
      </c>
      <c r="BB18" s="76">
        <f t="shared" si="10"/>
        <v>4215.9161585365855</v>
      </c>
      <c r="BC18" s="79"/>
      <c r="BD18" s="79"/>
      <c r="BE18" s="79"/>
      <c r="BF18" s="79">
        <v>2765641</v>
      </c>
      <c r="BG18" s="79"/>
      <c r="BH18" s="79">
        <v>1796305</v>
      </c>
      <c r="BI18" s="231">
        <f t="shared" si="11"/>
        <v>0</v>
      </c>
      <c r="BJ18" s="227">
        <v>620</v>
      </c>
      <c r="BK18" s="76">
        <f t="shared" si="20"/>
        <v>2848312</v>
      </c>
      <c r="BL18" s="76">
        <f t="shared" si="21"/>
        <v>4594.0516129032258</v>
      </c>
      <c r="BM18" s="77"/>
      <c r="BN18" s="77"/>
      <c r="BO18" s="77"/>
      <c r="BP18" s="77">
        <v>2848312</v>
      </c>
      <c r="BQ18" s="77"/>
      <c r="BR18" s="77">
        <v>1724215</v>
      </c>
      <c r="BS18" s="278">
        <f t="shared" si="22"/>
        <v>0</v>
      </c>
    </row>
    <row r="19" spans="1:71" s="37" customFormat="1" ht="15.95" customHeight="1">
      <c r="A19" s="184" t="s">
        <v>96</v>
      </c>
      <c r="B19" s="260">
        <v>105</v>
      </c>
      <c r="C19" s="76">
        <f t="shared" si="14"/>
        <v>57288</v>
      </c>
      <c r="D19" s="76">
        <f t="shared" si="0"/>
        <v>545.6</v>
      </c>
      <c r="E19" s="79"/>
      <c r="F19" s="79">
        <v>13822</v>
      </c>
      <c r="G19" s="79"/>
      <c r="H19" s="79">
        <v>43466</v>
      </c>
      <c r="I19" s="79"/>
      <c r="J19" s="79">
        <v>500</v>
      </c>
      <c r="K19" s="231">
        <f t="shared" si="1"/>
        <v>0</v>
      </c>
      <c r="L19" s="226">
        <v>145</v>
      </c>
      <c r="M19" s="76">
        <f t="shared" si="15"/>
        <v>87908</v>
      </c>
      <c r="N19" s="76">
        <f t="shared" si="2"/>
        <v>606.26206896551719</v>
      </c>
      <c r="O19" s="79"/>
      <c r="P19" s="79"/>
      <c r="Q19" s="79"/>
      <c r="R19" s="79">
        <v>87908</v>
      </c>
      <c r="S19" s="79"/>
      <c r="T19" s="79">
        <v>15175</v>
      </c>
      <c r="U19" s="231">
        <f t="shared" si="3"/>
        <v>0</v>
      </c>
      <c r="V19" s="226">
        <v>78</v>
      </c>
      <c r="W19" s="76">
        <f t="shared" si="16"/>
        <v>62838</v>
      </c>
      <c r="X19" s="76">
        <f t="shared" si="4"/>
        <v>805.61538461538464</v>
      </c>
      <c r="Y19" s="79"/>
      <c r="Z19" s="79"/>
      <c r="AA19" s="79"/>
      <c r="AB19" s="79">
        <v>62838</v>
      </c>
      <c r="AC19" s="79"/>
      <c r="AD19" s="79">
        <v>7450</v>
      </c>
      <c r="AE19" s="231">
        <f t="shared" si="5"/>
        <v>0</v>
      </c>
      <c r="AF19" s="226">
        <v>98</v>
      </c>
      <c r="AG19" s="76">
        <f t="shared" si="17"/>
        <v>76446</v>
      </c>
      <c r="AH19" s="76">
        <f t="shared" si="6"/>
        <v>780.0612244897959</v>
      </c>
      <c r="AI19" s="79"/>
      <c r="AJ19" s="79"/>
      <c r="AK19" s="79"/>
      <c r="AL19" s="79">
        <v>76446</v>
      </c>
      <c r="AM19" s="79"/>
      <c r="AN19" s="79">
        <v>6750</v>
      </c>
      <c r="AO19" s="231">
        <f t="shared" si="7"/>
        <v>0</v>
      </c>
      <c r="AP19" s="226">
        <v>57</v>
      </c>
      <c r="AQ19" s="76">
        <f t="shared" si="18"/>
        <v>41415.5</v>
      </c>
      <c r="AR19" s="76">
        <f t="shared" si="8"/>
        <v>726.58771929824559</v>
      </c>
      <c r="AS19" s="79"/>
      <c r="AT19" s="79"/>
      <c r="AU19" s="79"/>
      <c r="AV19" s="79">
        <v>41415.5</v>
      </c>
      <c r="AW19" s="79"/>
      <c r="AX19" s="79">
        <v>4996</v>
      </c>
      <c r="AY19" s="231">
        <f t="shared" si="9"/>
        <v>0</v>
      </c>
      <c r="AZ19" s="226">
        <v>68</v>
      </c>
      <c r="BA19" s="76">
        <f t="shared" si="19"/>
        <v>47764</v>
      </c>
      <c r="BB19" s="76">
        <f t="shared" si="10"/>
        <v>702.41176470588232</v>
      </c>
      <c r="BC19" s="79"/>
      <c r="BD19" s="79"/>
      <c r="BE19" s="79"/>
      <c r="BF19" s="79">
        <v>47764</v>
      </c>
      <c r="BG19" s="79"/>
      <c r="BH19" s="79">
        <v>11514</v>
      </c>
      <c r="BI19" s="231">
        <f t="shared" si="11"/>
        <v>0</v>
      </c>
      <c r="BJ19" s="227">
        <v>67</v>
      </c>
      <c r="BK19" s="76">
        <f t="shared" si="20"/>
        <v>46579</v>
      </c>
      <c r="BL19" s="76">
        <f t="shared" si="21"/>
        <v>695.20895522388059</v>
      </c>
      <c r="BM19" s="77"/>
      <c r="BN19" s="77"/>
      <c r="BO19" s="77"/>
      <c r="BP19" s="77">
        <v>46579</v>
      </c>
      <c r="BQ19" s="77"/>
      <c r="BR19" s="77">
        <v>10750</v>
      </c>
      <c r="BS19" s="278">
        <f t="shared" si="22"/>
        <v>0</v>
      </c>
    </row>
    <row r="20" spans="1:71" s="37" customFormat="1" ht="15.95" customHeight="1">
      <c r="A20" s="184" t="s">
        <v>97</v>
      </c>
      <c r="B20" s="260">
        <v>32</v>
      </c>
      <c r="C20" s="76">
        <f t="shared" si="14"/>
        <v>117280</v>
      </c>
      <c r="D20" s="76">
        <f t="shared" si="0"/>
        <v>3665</v>
      </c>
      <c r="E20" s="79"/>
      <c r="F20" s="79"/>
      <c r="G20" s="79"/>
      <c r="H20" s="79"/>
      <c r="I20" s="79">
        <v>117280</v>
      </c>
      <c r="J20" s="79">
        <v>24880</v>
      </c>
      <c r="K20" s="231">
        <f t="shared" si="1"/>
        <v>0</v>
      </c>
      <c r="L20" s="226">
        <v>26</v>
      </c>
      <c r="M20" s="76">
        <f t="shared" si="15"/>
        <v>31250</v>
      </c>
      <c r="N20" s="76">
        <f t="shared" si="2"/>
        <v>1201.9230769230769</v>
      </c>
      <c r="O20" s="79"/>
      <c r="P20" s="79"/>
      <c r="Q20" s="79"/>
      <c r="R20" s="79"/>
      <c r="S20" s="79">
        <v>31250</v>
      </c>
      <c r="T20" s="79">
        <v>19300</v>
      </c>
      <c r="U20" s="231">
        <f t="shared" si="3"/>
        <v>0</v>
      </c>
      <c r="V20" s="226">
        <v>30</v>
      </c>
      <c r="W20" s="76">
        <f t="shared" si="16"/>
        <v>35700</v>
      </c>
      <c r="X20" s="76">
        <f t="shared" si="4"/>
        <v>1190</v>
      </c>
      <c r="Y20" s="79"/>
      <c r="Z20" s="79"/>
      <c r="AA20" s="79"/>
      <c r="AB20" s="79"/>
      <c r="AC20" s="79">
        <v>35700</v>
      </c>
      <c r="AD20" s="79">
        <v>34000</v>
      </c>
      <c r="AE20" s="231">
        <f t="shared" si="5"/>
        <v>0</v>
      </c>
      <c r="AF20" s="226">
        <v>31</v>
      </c>
      <c r="AG20" s="76">
        <f t="shared" si="17"/>
        <v>29950</v>
      </c>
      <c r="AH20" s="76">
        <f t="shared" si="6"/>
        <v>966.12903225806451</v>
      </c>
      <c r="AI20" s="79"/>
      <c r="AJ20" s="79"/>
      <c r="AK20" s="79"/>
      <c r="AL20" s="79"/>
      <c r="AM20" s="79">
        <v>29950</v>
      </c>
      <c r="AN20" s="79">
        <v>29825</v>
      </c>
      <c r="AO20" s="231">
        <f t="shared" si="7"/>
        <v>0</v>
      </c>
      <c r="AP20" s="226">
        <v>26</v>
      </c>
      <c r="AQ20" s="76">
        <f t="shared" si="18"/>
        <v>27875</v>
      </c>
      <c r="AR20" s="76">
        <f t="shared" si="8"/>
        <v>1072.1153846153845</v>
      </c>
      <c r="AS20" s="79"/>
      <c r="AT20" s="79"/>
      <c r="AU20" s="79"/>
      <c r="AV20" s="79"/>
      <c r="AW20" s="79">
        <v>27875</v>
      </c>
      <c r="AX20" s="79">
        <v>26625</v>
      </c>
      <c r="AY20" s="231">
        <f t="shared" si="9"/>
        <v>0</v>
      </c>
      <c r="AZ20" s="226">
        <v>53</v>
      </c>
      <c r="BA20" s="76">
        <f t="shared" si="19"/>
        <v>56100</v>
      </c>
      <c r="BB20" s="76">
        <f t="shared" si="10"/>
        <v>1058.4905660377358</v>
      </c>
      <c r="BC20" s="79"/>
      <c r="BD20" s="79"/>
      <c r="BE20" s="79"/>
      <c r="BF20" s="79"/>
      <c r="BG20" s="79">
        <v>56100</v>
      </c>
      <c r="BH20" s="79">
        <v>49700</v>
      </c>
      <c r="BI20" s="231">
        <f t="shared" si="11"/>
        <v>0</v>
      </c>
      <c r="BJ20" s="227">
        <v>43</v>
      </c>
      <c r="BK20" s="76">
        <f t="shared" si="20"/>
        <v>53750</v>
      </c>
      <c r="BL20" s="76">
        <f t="shared" si="21"/>
        <v>1250</v>
      </c>
      <c r="BM20" s="77"/>
      <c r="BN20" s="77"/>
      <c r="BO20" s="77"/>
      <c r="BP20" s="77"/>
      <c r="BQ20" s="77">
        <v>53750</v>
      </c>
      <c r="BR20" s="77">
        <v>31375</v>
      </c>
      <c r="BS20" s="278">
        <f t="shared" si="22"/>
        <v>0</v>
      </c>
    </row>
    <row r="21" spans="1:71" s="37" customFormat="1" ht="15.95" customHeight="1">
      <c r="A21" s="184" t="s">
        <v>98</v>
      </c>
      <c r="B21" s="260">
        <v>336</v>
      </c>
      <c r="C21" s="76">
        <f t="shared" ref="C21:C23" si="23">SUM(E21:I21)</f>
        <v>266426</v>
      </c>
      <c r="D21" s="76">
        <f t="shared" si="0"/>
        <v>792.93452380952385</v>
      </c>
      <c r="E21" s="79"/>
      <c r="F21" s="79"/>
      <c r="G21" s="79">
        <v>266426</v>
      </c>
      <c r="H21" s="79"/>
      <c r="I21" s="79"/>
      <c r="J21" s="79">
        <v>266426</v>
      </c>
      <c r="K21" s="231">
        <f t="shared" si="1"/>
        <v>0</v>
      </c>
      <c r="L21" s="226">
        <v>388</v>
      </c>
      <c r="M21" s="76">
        <f t="shared" ref="M21:M24" si="24">SUM(O21:S21)</f>
        <v>306934</v>
      </c>
      <c r="N21" s="76">
        <f t="shared" si="2"/>
        <v>791.06701030927832</v>
      </c>
      <c r="O21" s="79"/>
      <c r="P21" s="79"/>
      <c r="Q21" s="79">
        <v>306934</v>
      </c>
      <c r="R21" s="79"/>
      <c r="S21" s="79"/>
      <c r="T21" s="79">
        <v>306934</v>
      </c>
      <c r="U21" s="231">
        <f t="shared" si="3"/>
        <v>0</v>
      </c>
      <c r="V21" s="226">
        <v>400</v>
      </c>
      <c r="W21" s="76">
        <f t="shared" si="16"/>
        <v>325016</v>
      </c>
      <c r="X21" s="76">
        <f t="shared" si="4"/>
        <v>812.54</v>
      </c>
      <c r="Y21" s="79"/>
      <c r="Z21" s="79"/>
      <c r="AA21" s="79">
        <v>325016</v>
      </c>
      <c r="AB21" s="79"/>
      <c r="AC21" s="79"/>
      <c r="AD21" s="79">
        <v>325016</v>
      </c>
      <c r="AE21" s="231">
        <f t="shared" si="5"/>
        <v>0</v>
      </c>
      <c r="AF21" s="226">
        <v>411</v>
      </c>
      <c r="AG21" s="76">
        <f t="shared" si="17"/>
        <v>355228</v>
      </c>
      <c r="AH21" s="76">
        <f t="shared" si="6"/>
        <v>864.30170316301701</v>
      </c>
      <c r="AI21" s="79"/>
      <c r="AJ21" s="79"/>
      <c r="AK21" s="79">
        <v>355228</v>
      </c>
      <c r="AL21" s="79"/>
      <c r="AM21" s="79"/>
      <c r="AN21" s="79">
        <v>355228</v>
      </c>
      <c r="AO21" s="231">
        <f t="shared" si="7"/>
        <v>0</v>
      </c>
      <c r="AP21" s="226">
        <v>447</v>
      </c>
      <c r="AQ21" s="76">
        <f t="shared" si="18"/>
        <v>368611</v>
      </c>
      <c r="AR21" s="76">
        <f t="shared" si="8"/>
        <v>824.63310961968682</v>
      </c>
      <c r="AS21" s="79"/>
      <c r="AT21" s="79"/>
      <c r="AU21" s="79">
        <v>368611</v>
      </c>
      <c r="AV21" s="79"/>
      <c r="AW21" s="79"/>
      <c r="AX21" s="79">
        <v>366832</v>
      </c>
      <c r="AY21" s="231">
        <f t="shared" si="9"/>
        <v>0</v>
      </c>
      <c r="AZ21" s="226">
        <v>370</v>
      </c>
      <c r="BA21" s="76">
        <f t="shared" si="19"/>
        <v>448243</v>
      </c>
      <c r="BB21" s="76">
        <f t="shared" si="10"/>
        <v>1211.4675675675676</v>
      </c>
      <c r="BC21" s="79"/>
      <c r="BD21" s="79"/>
      <c r="BE21" s="79">
        <v>448243</v>
      </c>
      <c r="BF21" s="79"/>
      <c r="BG21" s="79"/>
      <c r="BH21" s="79">
        <v>448243</v>
      </c>
      <c r="BI21" s="231">
        <f t="shared" si="11"/>
        <v>0</v>
      </c>
      <c r="BJ21" s="227">
        <v>288</v>
      </c>
      <c r="BK21" s="76">
        <f t="shared" si="20"/>
        <v>411012</v>
      </c>
      <c r="BL21" s="76">
        <f t="shared" si="21"/>
        <v>1427.125</v>
      </c>
      <c r="BM21" s="77"/>
      <c r="BN21" s="77"/>
      <c r="BO21" s="77">
        <v>411012</v>
      </c>
      <c r="BP21" s="77"/>
      <c r="BQ21" s="77"/>
      <c r="BR21" s="77">
        <v>411012</v>
      </c>
      <c r="BS21" s="278">
        <f t="shared" si="22"/>
        <v>0</v>
      </c>
    </row>
    <row r="22" spans="1:71" s="37" customFormat="1" ht="15.95" customHeight="1">
      <c r="A22" s="184" t="s">
        <v>99</v>
      </c>
      <c r="B22" s="260">
        <v>15</v>
      </c>
      <c r="C22" s="76">
        <f t="shared" si="23"/>
        <v>9916</v>
      </c>
      <c r="D22" s="76">
        <f t="shared" si="0"/>
        <v>661.06666666666672</v>
      </c>
      <c r="E22" s="79">
        <v>9916</v>
      </c>
      <c r="F22" s="79"/>
      <c r="G22" s="79"/>
      <c r="H22" s="79"/>
      <c r="I22" s="79"/>
      <c r="J22" s="79">
        <v>9916</v>
      </c>
      <c r="K22" s="231">
        <f t="shared" si="1"/>
        <v>9916</v>
      </c>
      <c r="L22" s="226">
        <v>18</v>
      </c>
      <c r="M22" s="76">
        <f t="shared" ref="M22" si="25">SUM(O22:S22)</f>
        <v>19497</v>
      </c>
      <c r="N22" s="76">
        <f t="shared" ref="N22" si="26">IFERROR(M22/L22,0)</f>
        <v>1083.1666666666667</v>
      </c>
      <c r="O22" s="79">
        <v>19497</v>
      </c>
      <c r="P22" s="79"/>
      <c r="Q22" s="79"/>
      <c r="R22" s="79"/>
      <c r="S22" s="79"/>
      <c r="T22" s="79">
        <v>19497</v>
      </c>
      <c r="U22" s="231">
        <f t="shared" si="3"/>
        <v>19497</v>
      </c>
      <c r="V22" s="226">
        <v>14</v>
      </c>
      <c r="W22" s="76">
        <f t="shared" si="16"/>
        <v>14799</v>
      </c>
      <c r="X22" s="76">
        <f t="shared" si="4"/>
        <v>1057.0714285714287</v>
      </c>
      <c r="Y22" s="79">
        <v>14799</v>
      </c>
      <c r="Z22" s="79"/>
      <c r="AA22" s="79"/>
      <c r="AB22" s="79"/>
      <c r="AC22" s="79"/>
      <c r="AD22" s="79">
        <v>14799</v>
      </c>
      <c r="AE22" s="231">
        <f t="shared" si="5"/>
        <v>14799</v>
      </c>
      <c r="AF22" s="226">
        <v>16</v>
      </c>
      <c r="AG22" s="76">
        <f t="shared" si="17"/>
        <v>22709</v>
      </c>
      <c r="AH22" s="76">
        <f t="shared" si="6"/>
        <v>1419.3125</v>
      </c>
      <c r="AI22" s="79">
        <v>22709</v>
      </c>
      <c r="AJ22" s="79"/>
      <c r="AK22" s="79"/>
      <c r="AL22" s="79"/>
      <c r="AM22" s="79"/>
      <c r="AN22" s="79">
        <v>25665</v>
      </c>
      <c r="AO22" s="231">
        <f t="shared" si="7"/>
        <v>22709</v>
      </c>
      <c r="AP22" s="226">
        <v>12</v>
      </c>
      <c r="AQ22" s="76">
        <f t="shared" si="18"/>
        <v>15266</v>
      </c>
      <c r="AR22" s="76">
        <f t="shared" si="8"/>
        <v>1272.1666666666667</v>
      </c>
      <c r="AS22" s="79">
        <v>15266</v>
      </c>
      <c r="AT22" s="79"/>
      <c r="AU22" s="79"/>
      <c r="AV22" s="79"/>
      <c r="AW22" s="79"/>
      <c r="AX22" s="79">
        <v>15266</v>
      </c>
      <c r="AY22" s="231">
        <f t="shared" si="9"/>
        <v>15266</v>
      </c>
      <c r="AZ22" s="226"/>
      <c r="BA22" s="76">
        <f t="shared" si="19"/>
        <v>0</v>
      </c>
      <c r="BB22" s="76">
        <f t="shared" si="10"/>
        <v>0</v>
      </c>
      <c r="BC22" s="79"/>
      <c r="BD22" s="79"/>
      <c r="BE22" s="79"/>
      <c r="BF22" s="79"/>
      <c r="BG22" s="79"/>
      <c r="BH22" s="79"/>
      <c r="BI22" s="231">
        <f t="shared" si="11"/>
        <v>0</v>
      </c>
      <c r="BJ22" s="227">
        <v>4</v>
      </c>
      <c r="BK22" s="76">
        <f t="shared" si="20"/>
        <v>5192</v>
      </c>
      <c r="BL22" s="76">
        <f t="shared" si="21"/>
        <v>1298</v>
      </c>
      <c r="BM22" s="77">
        <v>5192</v>
      </c>
      <c r="BN22" s="77"/>
      <c r="BO22" s="77"/>
      <c r="BP22" s="77"/>
      <c r="BQ22" s="77"/>
      <c r="BR22" s="77">
        <v>5192</v>
      </c>
      <c r="BS22" s="278">
        <f t="shared" si="22"/>
        <v>5192</v>
      </c>
    </row>
    <row r="23" spans="1:71" s="37" customFormat="1" ht="15.95" customHeight="1">
      <c r="A23" s="184" t="s">
        <v>100</v>
      </c>
      <c r="B23" s="260">
        <v>112</v>
      </c>
      <c r="C23" s="76">
        <f t="shared" si="23"/>
        <v>96766</v>
      </c>
      <c r="D23" s="76">
        <f t="shared" si="0"/>
        <v>863.98214285714289</v>
      </c>
      <c r="E23" s="79">
        <v>96766</v>
      </c>
      <c r="F23" s="79"/>
      <c r="G23" s="79"/>
      <c r="H23" s="79"/>
      <c r="I23" s="79"/>
      <c r="J23" s="79">
        <v>96766</v>
      </c>
      <c r="K23" s="231">
        <f t="shared" si="1"/>
        <v>96766</v>
      </c>
      <c r="L23" s="226">
        <v>113</v>
      </c>
      <c r="M23" s="76">
        <f t="shared" si="24"/>
        <v>102667.87</v>
      </c>
      <c r="N23" s="76">
        <f t="shared" si="2"/>
        <v>908.56522123893797</v>
      </c>
      <c r="O23" s="79">
        <v>102667.87</v>
      </c>
      <c r="P23" s="79"/>
      <c r="Q23" s="79"/>
      <c r="R23" s="79"/>
      <c r="S23" s="79"/>
      <c r="T23" s="79">
        <v>102667.87</v>
      </c>
      <c r="U23" s="231">
        <f t="shared" si="3"/>
        <v>102667.87</v>
      </c>
      <c r="V23" s="226">
        <v>127</v>
      </c>
      <c r="W23" s="76">
        <f t="shared" si="16"/>
        <v>108810</v>
      </c>
      <c r="X23" s="76">
        <f t="shared" si="4"/>
        <v>856.77165354330714</v>
      </c>
      <c r="Y23" s="79">
        <v>108810</v>
      </c>
      <c r="Z23" s="79"/>
      <c r="AA23" s="79"/>
      <c r="AB23" s="79"/>
      <c r="AC23" s="79"/>
      <c r="AD23" s="79">
        <v>108810</v>
      </c>
      <c r="AE23" s="231">
        <f t="shared" si="5"/>
        <v>108810</v>
      </c>
      <c r="AF23" s="226">
        <v>128</v>
      </c>
      <c r="AG23" s="76">
        <f t="shared" si="17"/>
        <v>97350</v>
      </c>
      <c r="AH23" s="76">
        <f t="shared" si="6"/>
        <v>760.546875</v>
      </c>
      <c r="AI23" s="79">
        <v>97350</v>
      </c>
      <c r="AJ23" s="79"/>
      <c r="AK23" s="79"/>
      <c r="AL23" s="79"/>
      <c r="AM23" s="79"/>
      <c r="AN23" s="79">
        <v>97350</v>
      </c>
      <c r="AO23" s="231">
        <f t="shared" si="7"/>
        <v>97350</v>
      </c>
      <c r="AP23" s="226">
        <v>146</v>
      </c>
      <c r="AQ23" s="76">
        <f t="shared" si="18"/>
        <v>112012.91</v>
      </c>
      <c r="AR23" s="76">
        <f t="shared" si="8"/>
        <v>767.21171232876713</v>
      </c>
      <c r="AS23" s="79">
        <v>112012.91</v>
      </c>
      <c r="AT23" s="79"/>
      <c r="AU23" s="79"/>
      <c r="AV23" s="79"/>
      <c r="AW23" s="79"/>
      <c r="AX23" s="79">
        <v>112012.91</v>
      </c>
      <c r="AY23" s="231">
        <f t="shared" si="9"/>
        <v>112012.91</v>
      </c>
      <c r="AZ23" s="226">
        <v>51</v>
      </c>
      <c r="BA23" s="76">
        <f t="shared" si="19"/>
        <v>42230</v>
      </c>
      <c r="BB23" s="76">
        <f t="shared" si="10"/>
        <v>828.03921568627447</v>
      </c>
      <c r="BC23" s="79">
        <v>42230</v>
      </c>
      <c r="BD23" s="79"/>
      <c r="BE23" s="79"/>
      <c r="BF23" s="79"/>
      <c r="BG23" s="79"/>
      <c r="BH23" s="79">
        <v>42230</v>
      </c>
      <c r="BI23" s="231">
        <f t="shared" si="11"/>
        <v>42230</v>
      </c>
      <c r="BJ23" s="227">
        <v>39</v>
      </c>
      <c r="BK23" s="76">
        <f t="shared" si="20"/>
        <v>32640</v>
      </c>
      <c r="BL23" s="76">
        <f t="shared" si="21"/>
        <v>836.92307692307691</v>
      </c>
      <c r="BM23" s="77">
        <v>32640</v>
      </c>
      <c r="BN23" s="77"/>
      <c r="BO23" s="77"/>
      <c r="BP23" s="77"/>
      <c r="BQ23" s="77"/>
      <c r="BR23" s="77">
        <v>32640</v>
      </c>
      <c r="BS23" s="278">
        <f t="shared" si="22"/>
        <v>32640</v>
      </c>
    </row>
    <row r="24" spans="1:71" s="37" customFormat="1" ht="15.95" customHeight="1">
      <c r="A24" s="184" t="s">
        <v>101</v>
      </c>
      <c r="B24" s="260"/>
      <c r="C24" s="76">
        <f t="shared" ref="C24" si="27">SUM(E24:I24)</f>
        <v>0</v>
      </c>
      <c r="D24" s="76">
        <f t="shared" ref="D24" si="28">IFERROR(C24/B24,0)</f>
        <v>0</v>
      </c>
      <c r="E24" s="79"/>
      <c r="F24" s="79"/>
      <c r="G24" s="79"/>
      <c r="H24" s="79"/>
      <c r="I24" s="79"/>
      <c r="J24" s="79"/>
      <c r="K24" s="231">
        <f t="shared" si="1"/>
        <v>0</v>
      </c>
      <c r="L24" s="226"/>
      <c r="M24" s="76">
        <f t="shared" si="24"/>
        <v>0</v>
      </c>
      <c r="N24" s="76">
        <f t="shared" si="2"/>
        <v>0</v>
      </c>
      <c r="O24" s="79"/>
      <c r="P24" s="79"/>
      <c r="Q24" s="79"/>
      <c r="R24" s="79"/>
      <c r="S24" s="79"/>
      <c r="T24" s="79"/>
      <c r="U24" s="231">
        <f t="shared" si="3"/>
        <v>0</v>
      </c>
      <c r="V24" s="226"/>
      <c r="W24" s="76">
        <f t="shared" si="16"/>
        <v>0</v>
      </c>
      <c r="X24" s="76">
        <f t="shared" si="4"/>
        <v>0</v>
      </c>
      <c r="Y24" s="79"/>
      <c r="Z24" s="79"/>
      <c r="AA24" s="79"/>
      <c r="AB24" s="79"/>
      <c r="AC24" s="79"/>
      <c r="AD24" s="79"/>
      <c r="AE24" s="231">
        <f t="shared" si="5"/>
        <v>0</v>
      </c>
      <c r="AF24" s="226"/>
      <c r="AG24" s="76">
        <f t="shared" si="17"/>
        <v>0</v>
      </c>
      <c r="AH24" s="76">
        <f t="shared" si="6"/>
        <v>0</v>
      </c>
      <c r="AI24" s="79"/>
      <c r="AJ24" s="79"/>
      <c r="AK24" s="79"/>
      <c r="AL24" s="79"/>
      <c r="AM24" s="79"/>
      <c r="AN24" s="79"/>
      <c r="AO24" s="231">
        <f t="shared" si="7"/>
        <v>0</v>
      </c>
      <c r="AP24" s="226">
        <v>198</v>
      </c>
      <c r="AQ24" s="76">
        <f t="shared" si="18"/>
        <v>379836</v>
      </c>
      <c r="AR24" s="76">
        <f t="shared" si="8"/>
        <v>1918.3636363636363</v>
      </c>
      <c r="AS24" s="79"/>
      <c r="AT24" s="79"/>
      <c r="AU24" s="79"/>
      <c r="AV24" s="79">
        <v>379836</v>
      </c>
      <c r="AW24" s="79"/>
      <c r="AX24" s="79">
        <v>255726</v>
      </c>
      <c r="AY24" s="231">
        <f t="shared" si="9"/>
        <v>0</v>
      </c>
      <c r="AZ24" s="226">
        <v>250</v>
      </c>
      <c r="BA24" s="76">
        <f t="shared" si="19"/>
        <v>413672</v>
      </c>
      <c r="BB24" s="76">
        <f t="shared" si="10"/>
        <v>1654.6880000000001</v>
      </c>
      <c r="BC24" s="79"/>
      <c r="BD24" s="79"/>
      <c r="BE24" s="79"/>
      <c r="BF24" s="79">
        <v>413672</v>
      </c>
      <c r="BG24" s="79"/>
      <c r="BH24" s="79">
        <v>250804</v>
      </c>
      <c r="BI24" s="231">
        <f t="shared" si="11"/>
        <v>0</v>
      </c>
      <c r="BJ24" s="227"/>
      <c r="BK24" s="76">
        <f t="shared" si="20"/>
        <v>0</v>
      </c>
      <c r="BL24" s="76">
        <f t="shared" si="21"/>
        <v>0</v>
      </c>
      <c r="BM24" s="77"/>
      <c r="BN24" s="77"/>
      <c r="BO24" s="77"/>
      <c r="BP24" s="77"/>
      <c r="BQ24" s="77"/>
      <c r="BR24" s="77"/>
      <c r="BS24" s="278">
        <f t="shared" si="22"/>
        <v>0</v>
      </c>
    </row>
    <row r="25" spans="1:71" s="37" customFormat="1" ht="15.95" customHeight="1">
      <c r="A25" s="184" t="s">
        <v>102</v>
      </c>
      <c r="B25" s="260"/>
      <c r="C25" s="76">
        <f>SUM(E25:I25)</f>
        <v>0</v>
      </c>
      <c r="D25" s="76">
        <f>IFERROR(C25/B25,0)</f>
        <v>0</v>
      </c>
      <c r="E25" s="79"/>
      <c r="F25" s="79"/>
      <c r="G25" s="79"/>
      <c r="H25" s="79"/>
      <c r="I25" s="79"/>
      <c r="J25" s="79"/>
      <c r="K25" s="231">
        <f t="shared" si="1"/>
        <v>0</v>
      </c>
      <c r="L25" s="226"/>
      <c r="M25" s="76">
        <f>SUM(O25:S25)</f>
        <v>0</v>
      </c>
      <c r="N25" s="76">
        <f>IFERROR(M25/L25,0)</f>
        <v>0</v>
      </c>
      <c r="O25" s="79"/>
      <c r="P25" s="79"/>
      <c r="Q25" s="79"/>
      <c r="R25" s="79"/>
      <c r="S25" s="79"/>
      <c r="T25" s="79"/>
      <c r="U25" s="231">
        <f t="shared" si="3"/>
        <v>0</v>
      </c>
      <c r="V25" s="226"/>
      <c r="W25" s="76">
        <f>SUM(Y25:AC25)</f>
        <v>0</v>
      </c>
      <c r="X25" s="76">
        <f>IFERROR(W25/V25,0)</f>
        <v>0</v>
      </c>
      <c r="Y25" s="79"/>
      <c r="Z25" s="79"/>
      <c r="AA25" s="79"/>
      <c r="AB25" s="79"/>
      <c r="AC25" s="79"/>
      <c r="AD25" s="79"/>
      <c r="AE25" s="231">
        <f t="shared" si="5"/>
        <v>0</v>
      </c>
      <c r="AF25" s="226"/>
      <c r="AG25" s="76">
        <f>SUM(AI25:AM25)</f>
        <v>0</v>
      </c>
      <c r="AH25" s="76">
        <f>IFERROR(AG25/AF25,0)</f>
        <v>0</v>
      </c>
      <c r="AI25" s="79"/>
      <c r="AJ25" s="79"/>
      <c r="AK25" s="79"/>
      <c r="AL25" s="79"/>
      <c r="AM25" s="79"/>
      <c r="AN25" s="79"/>
      <c r="AO25" s="231">
        <f t="shared" si="7"/>
        <v>0</v>
      </c>
      <c r="AP25" s="226"/>
      <c r="AQ25" s="76">
        <f>SUM(AS25:AW25)</f>
        <v>0</v>
      </c>
      <c r="AR25" s="76">
        <f>IFERROR(AQ25/AP25,0)</f>
        <v>0</v>
      </c>
      <c r="AS25" s="79"/>
      <c r="AT25" s="79"/>
      <c r="AU25" s="79"/>
      <c r="AV25" s="79"/>
      <c r="AW25" s="79"/>
      <c r="AX25" s="79"/>
      <c r="AY25" s="231">
        <f t="shared" si="9"/>
        <v>0</v>
      </c>
      <c r="AZ25" s="226">
        <v>1</v>
      </c>
      <c r="BA25" s="76">
        <f>SUM(BC25:BG25)</f>
        <v>2300</v>
      </c>
      <c r="BB25" s="76">
        <f>IFERROR(BA25/AZ25,0)</f>
        <v>2300</v>
      </c>
      <c r="BC25" s="79"/>
      <c r="BD25" s="79"/>
      <c r="BE25" s="79"/>
      <c r="BF25" s="79">
        <v>2300</v>
      </c>
      <c r="BG25" s="79"/>
      <c r="BH25" s="79">
        <v>2300</v>
      </c>
      <c r="BI25" s="231">
        <f>IF(BH25=0,0,(IF(BC25&lt;=BH25,BC25,BH25)))</f>
        <v>0</v>
      </c>
      <c r="BJ25" s="227"/>
      <c r="BK25" s="76">
        <f t="shared" si="20"/>
        <v>0</v>
      </c>
      <c r="BL25" s="76">
        <f t="shared" si="21"/>
        <v>0</v>
      </c>
      <c r="BM25" s="77"/>
      <c r="BN25" s="77"/>
      <c r="BO25" s="77"/>
      <c r="BP25" s="77"/>
      <c r="BQ25" s="77"/>
      <c r="BR25" s="77"/>
      <c r="BS25" s="278">
        <f t="shared" si="22"/>
        <v>0</v>
      </c>
    </row>
    <row r="26" spans="1:71" s="376" customFormat="1" ht="15.95" customHeight="1">
      <c r="A26" s="373" t="s">
        <v>103</v>
      </c>
      <c r="B26" s="374"/>
      <c r="C26" s="375">
        <f t="shared" ref="C26:C31" si="29">SUM(E26:I26)</f>
        <v>0</v>
      </c>
      <c r="D26" s="375">
        <f t="shared" ref="D26:D31" si="30">IFERROR(C26/B26,0)</f>
        <v>0</v>
      </c>
      <c r="E26" s="77"/>
      <c r="F26" s="77"/>
      <c r="G26" s="77"/>
      <c r="H26" s="77"/>
      <c r="I26" s="77"/>
      <c r="J26" s="77"/>
      <c r="K26" s="278">
        <f t="shared" si="1"/>
        <v>0</v>
      </c>
      <c r="L26" s="227"/>
      <c r="M26" s="375">
        <f t="shared" ref="M26:M31" si="31">SUM(O26:S26)</f>
        <v>0</v>
      </c>
      <c r="N26" s="375">
        <f t="shared" ref="N26:N31" si="32">IFERROR(M26/L26,0)</f>
        <v>0</v>
      </c>
      <c r="O26" s="77"/>
      <c r="P26" s="77"/>
      <c r="Q26" s="77"/>
      <c r="R26" s="77"/>
      <c r="S26" s="77"/>
      <c r="T26" s="77"/>
      <c r="U26" s="278">
        <f t="shared" si="3"/>
        <v>0</v>
      </c>
      <c r="V26" s="227"/>
      <c r="W26" s="375">
        <f t="shared" ref="W26:W31" si="33">SUM(Y26:AC26)</f>
        <v>0</v>
      </c>
      <c r="X26" s="375">
        <f t="shared" ref="X26:X31" si="34">IFERROR(W26/V26,0)</f>
        <v>0</v>
      </c>
      <c r="Y26" s="77"/>
      <c r="Z26" s="77"/>
      <c r="AA26" s="77"/>
      <c r="AB26" s="77"/>
      <c r="AC26" s="77"/>
      <c r="AD26" s="77"/>
      <c r="AE26" s="278">
        <f t="shared" si="5"/>
        <v>0</v>
      </c>
      <c r="AF26" s="227"/>
      <c r="AG26" s="375">
        <f t="shared" ref="AG26:AG31" si="35">SUM(AI26:AM26)</f>
        <v>0</v>
      </c>
      <c r="AH26" s="375">
        <f t="shared" ref="AH26:AH31" si="36">IFERROR(AG26/AF26,0)</f>
        <v>0</v>
      </c>
      <c r="AI26" s="77"/>
      <c r="AJ26" s="77"/>
      <c r="AK26" s="77"/>
      <c r="AL26" s="77"/>
      <c r="AM26" s="77"/>
      <c r="AN26" s="77"/>
      <c r="AO26" s="278">
        <f t="shared" si="7"/>
        <v>0</v>
      </c>
      <c r="AP26" s="227"/>
      <c r="AQ26" s="375">
        <f t="shared" ref="AQ26:AQ31" si="37">SUM(AS26:AW26)</f>
        <v>0</v>
      </c>
      <c r="AR26" s="375">
        <f t="shared" ref="AR26:AR31" si="38">IFERROR(AQ26/AP26,0)</f>
        <v>0</v>
      </c>
      <c r="AS26" s="77"/>
      <c r="AT26" s="77"/>
      <c r="AU26" s="77"/>
      <c r="AV26" s="77"/>
      <c r="AW26" s="77"/>
      <c r="AX26" s="77"/>
      <c r="AY26" s="278">
        <f t="shared" si="9"/>
        <v>0</v>
      </c>
      <c r="AZ26" s="227"/>
      <c r="BA26" s="375">
        <f t="shared" ref="BA26:BA31" si="39">SUM(BC26:BG26)</f>
        <v>0</v>
      </c>
      <c r="BB26" s="375">
        <f t="shared" ref="BB26:BB31" si="40">IFERROR(BA26/AZ26,0)</f>
        <v>0</v>
      </c>
      <c r="BC26" s="77"/>
      <c r="BD26" s="77"/>
      <c r="BE26" s="77"/>
      <c r="BF26" s="77"/>
      <c r="BG26" s="77"/>
      <c r="BH26" s="77"/>
      <c r="BI26" s="278">
        <f t="shared" si="11"/>
        <v>0</v>
      </c>
      <c r="BJ26" s="227">
        <v>662</v>
      </c>
      <c r="BK26" s="375">
        <f t="shared" si="20"/>
        <v>1723500</v>
      </c>
      <c r="BL26" s="375">
        <f t="shared" si="21"/>
        <v>2603.4743202416917</v>
      </c>
      <c r="BM26" s="77"/>
      <c r="BN26" s="77"/>
      <c r="BO26" s="77"/>
      <c r="BP26" s="77">
        <v>1723500</v>
      </c>
      <c r="BQ26" s="77"/>
      <c r="BR26" s="77">
        <v>1074000</v>
      </c>
      <c r="BS26" s="278">
        <f t="shared" si="22"/>
        <v>0</v>
      </c>
    </row>
    <row r="27" spans="1:71" s="376" customFormat="1" ht="15.95" customHeight="1">
      <c r="A27" s="373" t="s">
        <v>104</v>
      </c>
      <c r="B27" s="374"/>
      <c r="C27" s="375">
        <f t="shared" si="29"/>
        <v>0</v>
      </c>
      <c r="D27" s="375">
        <f t="shared" si="30"/>
        <v>0</v>
      </c>
      <c r="E27" s="77"/>
      <c r="F27" s="77"/>
      <c r="G27" s="77"/>
      <c r="H27" s="77"/>
      <c r="I27" s="77"/>
      <c r="J27" s="77"/>
      <c r="K27" s="278">
        <f t="shared" si="1"/>
        <v>0</v>
      </c>
      <c r="L27" s="227"/>
      <c r="M27" s="375">
        <f t="shared" si="31"/>
        <v>0</v>
      </c>
      <c r="N27" s="375">
        <f t="shared" si="32"/>
        <v>0</v>
      </c>
      <c r="O27" s="77"/>
      <c r="P27" s="77"/>
      <c r="Q27" s="77"/>
      <c r="R27" s="77"/>
      <c r="S27" s="77"/>
      <c r="T27" s="77"/>
      <c r="U27" s="278">
        <f t="shared" si="3"/>
        <v>0</v>
      </c>
      <c r="V27" s="227"/>
      <c r="W27" s="375">
        <f t="shared" si="33"/>
        <v>0</v>
      </c>
      <c r="X27" s="375">
        <f t="shared" si="34"/>
        <v>0</v>
      </c>
      <c r="Y27" s="77"/>
      <c r="Z27" s="77"/>
      <c r="AA27" s="77"/>
      <c r="AB27" s="77"/>
      <c r="AC27" s="77"/>
      <c r="AD27" s="77"/>
      <c r="AE27" s="278">
        <f t="shared" si="5"/>
        <v>0</v>
      </c>
      <c r="AF27" s="227"/>
      <c r="AG27" s="375">
        <f t="shared" si="35"/>
        <v>0</v>
      </c>
      <c r="AH27" s="375">
        <f t="shared" si="36"/>
        <v>0</v>
      </c>
      <c r="AI27" s="77"/>
      <c r="AJ27" s="77"/>
      <c r="AK27" s="77"/>
      <c r="AL27" s="77"/>
      <c r="AM27" s="77"/>
      <c r="AN27" s="77"/>
      <c r="AO27" s="278">
        <f t="shared" si="7"/>
        <v>0</v>
      </c>
      <c r="AP27" s="227"/>
      <c r="AQ27" s="375">
        <f t="shared" si="37"/>
        <v>0</v>
      </c>
      <c r="AR27" s="375">
        <f t="shared" si="38"/>
        <v>0</v>
      </c>
      <c r="AS27" s="77"/>
      <c r="AT27" s="77"/>
      <c r="AU27" s="77"/>
      <c r="AV27" s="77"/>
      <c r="AW27" s="77"/>
      <c r="AX27" s="77"/>
      <c r="AY27" s="278">
        <f t="shared" si="9"/>
        <v>0</v>
      </c>
      <c r="AZ27" s="227"/>
      <c r="BA27" s="375">
        <f t="shared" si="39"/>
        <v>0</v>
      </c>
      <c r="BB27" s="375">
        <f t="shared" si="40"/>
        <v>0</v>
      </c>
      <c r="BC27" s="77"/>
      <c r="BD27" s="77"/>
      <c r="BE27" s="77"/>
      <c r="BF27" s="77"/>
      <c r="BG27" s="77"/>
      <c r="BH27" s="77"/>
      <c r="BI27" s="278">
        <f t="shared" si="11"/>
        <v>0</v>
      </c>
      <c r="BJ27" s="227">
        <v>243</v>
      </c>
      <c r="BK27" s="375">
        <f t="shared" si="20"/>
        <v>416056</v>
      </c>
      <c r="BL27" s="375">
        <f t="shared" si="21"/>
        <v>1712.164609053498</v>
      </c>
      <c r="BM27" s="77"/>
      <c r="BN27" s="77"/>
      <c r="BO27" s="77"/>
      <c r="BP27" s="77">
        <v>416056</v>
      </c>
      <c r="BQ27" s="77"/>
      <c r="BR27" s="77">
        <v>230325</v>
      </c>
      <c r="BS27" s="278">
        <f t="shared" si="22"/>
        <v>0</v>
      </c>
    </row>
    <row r="28" spans="1:71" s="376" customFormat="1" ht="15.95" customHeight="1">
      <c r="A28" s="373" t="s">
        <v>105</v>
      </c>
      <c r="B28" s="374"/>
      <c r="C28" s="375">
        <f t="shared" si="29"/>
        <v>0</v>
      </c>
      <c r="D28" s="375">
        <f t="shared" si="30"/>
        <v>0</v>
      </c>
      <c r="E28" s="77"/>
      <c r="F28" s="77"/>
      <c r="G28" s="77"/>
      <c r="H28" s="77"/>
      <c r="I28" s="77"/>
      <c r="J28" s="77"/>
      <c r="K28" s="278">
        <f t="shared" si="1"/>
        <v>0</v>
      </c>
      <c r="L28" s="227"/>
      <c r="M28" s="375">
        <f t="shared" si="31"/>
        <v>0</v>
      </c>
      <c r="N28" s="375">
        <f t="shared" si="32"/>
        <v>0</v>
      </c>
      <c r="O28" s="77"/>
      <c r="P28" s="77"/>
      <c r="Q28" s="77"/>
      <c r="R28" s="77"/>
      <c r="S28" s="77"/>
      <c r="T28" s="77"/>
      <c r="U28" s="278">
        <f t="shared" si="3"/>
        <v>0</v>
      </c>
      <c r="V28" s="227"/>
      <c r="W28" s="375">
        <f t="shared" si="33"/>
        <v>0</v>
      </c>
      <c r="X28" s="375">
        <f t="shared" si="34"/>
        <v>0</v>
      </c>
      <c r="Y28" s="77"/>
      <c r="Z28" s="77"/>
      <c r="AA28" s="77"/>
      <c r="AB28" s="77"/>
      <c r="AC28" s="77"/>
      <c r="AD28" s="77"/>
      <c r="AE28" s="278">
        <f t="shared" si="5"/>
        <v>0</v>
      </c>
      <c r="AF28" s="227"/>
      <c r="AG28" s="375">
        <f t="shared" si="35"/>
        <v>0</v>
      </c>
      <c r="AH28" s="375">
        <f t="shared" si="36"/>
        <v>0</v>
      </c>
      <c r="AI28" s="77"/>
      <c r="AJ28" s="77"/>
      <c r="AK28" s="77"/>
      <c r="AL28" s="77"/>
      <c r="AM28" s="77"/>
      <c r="AN28" s="77"/>
      <c r="AO28" s="278">
        <f t="shared" si="7"/>
        <v>0</v>
      </c>
      <c r="AP28" s="227"/>
      <c r="AQ28" s="375">
        <f t="shared" si="37"/>
        <v>0</v>
      </c>
      <c r="AR28" s="375">
        <f t="shared" si="38"/>
        <v>0</v>
      </c>
      <c r="AS28" s="77"/>
      <c r="AT28" s="77"/>
      <c r="AU28" s="77"/>
      <c r="AV28" s="77"/>
      <c r="AW28" s="77"/>
      <c r="AX28" s="77"/>
      <c r="AY28" s="278">
        <f t="shared" si="9"/>
        <v>0</v>
      </c>
      <c r="AZ28" s="227"/>
      <c r="BA28" s="375">
        <f t="shared" si="39"/>
        <v>0</v>
      </c>
      <c r="BB28" s="375">
        <f t="shared" si="40"/>
        <v>0</v>
      </c>
      <c r="BC28" s="77"/>
      <c r="BD28" s="77"/>
      <c r="BE28" s="77"/>
      <c r="BF28" s="77"/>
      <c r="BG28" s="77"/>
      <c r="BH28" s="77"/>
      <c r="BI28" s="278">
        <f t="shared" si="11"/>
        <v>0</v>
      </c>
      <c r="BJ28" s="227">
        <v>1</v>
      </c>
      <c r="BK28" s="375">
        <f t="shared" si="20"/>
        <v>400</v>
      </c>
      <c r="BL28" s="375">
        <f t="shared" si="21"/>
        <v>400</v>
      </c>
      <c r="BM28" s="77"/>
      <c r="BN28" s="77"/>
      <c r="BO28" s="77"/>
      <c r="BP28" s="77"/>
      <c r="BQ28" s="77">
        <v>400</v>
      </c>
      <c r="BR28" s="77"/>
      <c r="BS28" s="278">
        <f t="shared" si="22"/>
        <v>0</v>
      </c>
    </row>
    <row r="29" spans="1:71" s="376" customFormat="1" ht="15.95" customHeight="1">
      <c r="A29" s="373"/>
      <c r="B29" s="374"/>
      <c r="C29" s="375">
        <f t="shared" si="29"/>
        <v>0</v>
      </c>
      <c r="D29" s="375">
        <f t="shared" si="30"/>
        <v>0</v>
      </c>
      <c r="E29" s="77"/>
      <c r="F29" s="77"/>
      <c r="G29" s="77"/>
      <c r="H29" s="77"/>
      <c r="I29" s="77"/>
      <c r="J29" s="77"/>
      <c r="K29" s="278">
        <f t="shared" si="1"/>
        <v>0</v>
      </c>
      <c r="L29" s="227"/>
      <c r="M29" s="375">
        <f t="shared" si="31"/>
        <v>0</v>
      </c>
      <c r="N29" s="375">
        <f t="shared" si="32"/>
        <v>0</v>
      </c>
      <c r="O29" s="77"/>
      <c r="P29" s="77"/>
      <c r="Q29" s="77"/>
      <c r="R29" s="77"/>
      <c r="S29" s="77"/>
      <c r="T29" s="77"/>
      <c r="U29" s="278">
        <f t="shared" si="3"/>
        <v>0</v>
      </c>
      <c r="V29" s="227"/>
      <c r="W29" s="375">
        <f t="shared" si="33"/>
        <v>0</v>
      </c>
      <c r="X29" s="375">
        <f t="shared" si="34"/>
        <v>0</v>
      </c>
      <c r="Y29" s="77"/>
      <c r="Z29" s="77"/>
      <c r="AA29" s="77"/>
      <c r="AB29" s="77"/>
      <c r="AC29" s="77"/>
      <c r="AD29" s="77"/>
      <c r="AE29" s="278">
        <f t="shared" si="5"/>
        <v>0</v>
      </c>
      <c r="AF29" s="227"/>
      <c r="AG29" s="375">
        <f t="shared" si="35"/>
        <v>0</v>
      </c>
      <c r="AH29" s="375">
        <f t="shared" si="36"/>
        <v>0</v>
      </c>
      <c r="AI29" s="77"/>
      <c r="AJ29" s="77"/>
      <c r="AK29" s="77"/>
      <c r="AL29" s="77"/>
      <c r="AM29" s="77"/>
      <c r="AN29" s="77"/>
      <c r="AO29" s="278">
        <f t="shared" si="7"/>
        <v>0</v>
      </c>
      <c r="AP29" s="227"/>
      <c r="AQ29" s="375">
        <f t="shared" si="37"/>
        <v>0</v>
      </c>
      <c r="AR29" s="375">
        <f t="shared" si="38"/>
        <v>0</v>
      </c>
      <c r="AS29" s="77"/>
      <c r="AT29" s="77"/>
      <c r="AU29" s="77"/>
      <c r="AV29" s="77"/>
      <c r="AW29" s="77"/>
      <c r="AX29" s="77"/>
      <c r="AY29" s="278">
        <f t="shared" si="9"/>
        <v>0</v>
      </c>
      <c r="AZ29" s="227"/>
      <c r="BA29" s="375">
        <f t="shared" si="39"/>
        <v>0</v>
      </c>
      <c r="BB29" s="375">
        <f t="shared" si="40"/>
        <v>0</v>
      </c>
      <c r="BC29" s="77"/>
      <c r="BD29" s="77"/>
      <c r="BE29" s="77"/>
      <c r="BF29" s="77"/>
      <c r="BG29" s="77"/>
      <c r="BH29" s="77"/>
      <c r="BI29" s="278">
        <f t="shared" si="11"/>
        <v>0</v>
      </c>
      <c r="BJ29" s="227"/>
      <c r="BK29" s="375">
        <f t="shared" si="20"/>
        <v>0</v>
      </c>
      <c r="BL29" s="375">
        <f t="shared" si="21"/>
        <v>0</v>
      </c>
      <c r="BM29" s="77"/>
      <c r="BN29" s="77"/>
      <c r="BO29" s="77"/>
      <c r="BP29" s="77"/>
      <c r="BQ29" s="77"/>
      <c r="BR29" s="77"/>
      <c r="BS29" s="278">
        <f t="shared" si="22"/>
        <v>0</v>
      </c>
    </row>
    <row r="30" spans="1:71" s="376" customFormat="1" ht="15.95" customHeight="1">
      <c r="A30" s="373"/>
      <c r="B30" s="374"/>
      <c r="C30" s="375">
        <f t="shared" si="29"/>
        <v>0</v>
      </c>
      <c r="D30" s="375">
        <f t="shared" si="30"/>
        <v>0</v>
      </c>
      <c r="E30" s="77"/>
      <c r="F30" s="77"/>
      <c r="G30" s="77"/>
      <c r="H30" s="77"/>
      <c r="I30" s="77"/>
      <c r="J30" s="77"/>
      <c r="K30" s="278">
        <f t="shared" si="1"/>
        <v>0</v>
      </c>
      <c r="L30" s="227"/>
      <c r="M30" s="375">
        <f t="shared" si="31"/>
        <v>0</v>
      </c>
      <c r="N30" s="375">
        <f t="shared" si="32"/>
        <v>0</v>
      </c>
      <c r="O30" s="77"/>
      <c r="P30" s="77"/>
      <c r="Q30" s="77"/>
      <c r="R30" s="77"/>
      <c r="S30" s="77"/>
      <c r="T30" s="77"/>
      <c r="U30" s="278">
        <f t="shared" si="3"/>
        <v>0</v>
      </c>
      <c r="V30" s="227"/>
      <c r="W30" s="375">
        <f t="shared" si="33"/>
        <v>0</v>
      </c>
      <c r="X30" s="375">
        <f t="shared" si="34"/>
        <v>0</v>
      </c>
      <c r="Y30" s="77"/>
      <c r="Z30" s="77"/>
      <c r="AA30" s="77"/>
      <c r="AB30" s="77"/>
      <c r="AC30" s="77"/>
      <c r="AD30" s="77"/>
      <c r="AE30" s="278">
        <f t="shared" si="5"/>
        <v>0</v>
      </c>
      <c r="AF30" s="227"/>
      <c r="AG30" s="375">
        <f t="shared" si="35"/>
        <v>0</v>
      </c>
      <c r="AH30" s="375">
        <f t="shared" si="36"/>
        <v>0</v>
      </c>
      <c r="AI30" s="77"/>
      <c r="AJ30" s="77"/>
      <c r="AK30" s="77"/>
      <c r="AL30" s="77"/>
      <c r="AM30" s="77"/>
      <c r="AN30" s="77"/>
      <c r="AO30" s="278">
        <f t="shared" si="7"/>
        <v>0</v>
      </c>
      <c r="AP30" s="227"/>
      <c r="AQ30" s="375">
        <f t="shared" si="37"/>
        <v>0</v>
      </c>
      <c r="AR30" s="375">
        <f t="shared" si="38"/>
        <v>0</v>
      </c>
      <c r="AS30" s="77"/>
      <c r="AT30" s="77"/>
      <c r="AU30" s="77"/>
      <c r="AV30" s="77"/>
      <c r="AW30" s="77"/>
      <c r="AX30" s="77"/>
      <c r="AY30" s="278">
        <f t="shared" si="9"/>
        <v>0</v>
      </c>
      <c r="AZ30" s="227"/>
      <c r="BA30" s="375">
        <f t="shared" si="39"/>
        <v>0</v>
      </c>
      <c r="BB30" s="375">
        <f t="shared" si="40"/>
        <v>0</v>
      </c>
      <c r="BC30" s="77"/>
      <c r="BD30" s="77"/>
      <c r="BE30" s="77"/>
      <c r="BF30" s="77"/>
      <c r="BG30" s="77"/>
      <c r="BH30" s="77"/>
      <c r="BI30" s="278">
        <f t="shared" si="11"/>
        <v>0</v>
      </c>
      <c r="BJ30" s="227"/>
      <c r="BK30" s="375">
        <f t="shared" si="20"/>
        <v>0</v>
      </c>
      <c r="BL30" s="375">
        <f t="shared" si="21"/>
        <v>0</v>
      </c>
      <c r="BM30" s="77"/>
      <c r="BN30" s="77"/>
      <c r="BO30" s="77"/>
      <c r="BP30" s="77"/>
      <c r="BQ30" s="77"/>
      <c r="BR30" s="77"/>
      <c r="BS30" s="278">
        <f t="shared" si="22"/>
        <v>0</v>
      </c>
    </row>
    <row r="31" spans="1:71" s="376" customFormat="1" ht="15.95" customHeight="1">
      <c r="A31" s="373"/>
      <c r="B31" s="374"/>
      <c r="C31" s="375">
        <f t="shared" si="29"/>
        <v>0</v>
      </c>
      <c r="D31" s="375">
        <f t="shared" si="30"/>
        <v>0</v>
      </c>
      <c r="E31" s="77"/>
      <c r="F31" s="77"/>
      <c r="G31" s="77"/>
      <c r="H31" s="77"/>
      <c r="I31" s="77"/>
      <c r="J31" s="77"/>
      <c r="K31" s="278">
        <f t="shared" si="1"/>
        <v>0</v>
      </c>
      <c r="L31" s="227"/>
      <c r="M31" s="375">
        <f t="shared" si="31"/>
        <v>0</v>
      </c>
      <c r="N31" s="375">
        <f t="shared" si="32"/>
        <v>0</v>
      </c>
      <c r="O31" s="77"/>
      <c r="P31" s="77"/>
      <c r="Q31" s="77"/>
      <c r="R31" s="77"/>
      <c r="S31" s="77"/>
      <c r="T31" s="77"/>
      <c r="U31" s="278">
        <f t="shared" si="3"/>
        <v>0</v>
      </c>
      <c r="V31" s="227"/>
      <c r="W31" s="375">
        <f t="shared" si="33"/>
        <v>0</v>
      </c>
      <c r="X31" s="375">
        <f t="shared" si="34"/>
        <v>0</v>
      </c>
      <c r="Y31" s="77"/>
      <c r="Z31" s="77"/>
      <c r="AA31" s="77"/>
      <c r="AB31" s="77"/>
      <c r="AC31" s="77"/>
      <c r="AD31" s="77"/>
      <c r="AE31" s="278">
        <f t="shared" si="5"/>
        <v>0</v>
      </c>
      <c r="AF31" s="227"/>
      <c r="AG31" s="375">
        <f t="shared" si="35"/>
        <v>0</v>
      </c>
      <c r="AH31" s="375">
        <f t="shared" si="36"/>
        <v>0</v>
      </c>
      <c r="AI31" s="77"/>
      <c r="AJ31" s="77"/>
      <c r="AK31" s="77"/>
      <c r="AL31" s="77"/>
      <c r="AM31" s="77"/>
      <c r="AN31" s="77"/>
      <c r="AO31" s="278">
        <f t="shared" si="7"/>
        <v>0</v>
      </c>
      <c r="AP31" s="227"/>
      <c r="AQ31" s="375">
        <f t="shared" si="37"/>
        <v>0</v>
      </c>
      <c r="AR31" s="375">
        <f t="shared" si="38"/>
        <v>0</v>
      </c>
      <c r="AS31" s="77"/>
      <c r="AT31" s="77"/>
      <c r="AU31" s="77"/>
      <c r="AV31" s="77"/>
      <c r="AW31" s="77"/>
      <c r="AX31" s="77"/>
      <c r="AY31" s="278">
        <f t="shared" si="9"/>
        <v>0</v>
      </c>
      <c r="AZ31" s="227"/>
      <c r="BA31" s="375">
        <f t="shared" si="39"/>
        <v>0</v>
      </c>
      <c r="BB31" s="375">
        <f t="shared" si="40"/>
        <v>0</v>
      </c>
      <c r="BC31" s="77"/>
      <c r="BD31" s="77"/>
      <c r="BE31" s="77"/>
      <c r="BF31" s="77"/>
      <c r="BG31" s="77"/>
      <c r="BH31" s="77"/>
      <c r="BI31" s="278">
        <f t="shared" si="11"/>
        <v>0</v>
      </c>
      <c r="BJ31" s="227"/>
      <c r="BK31" s="375">
        <f t="shared" si="20"/>
        <v>0</v>
      </c>
      <c r="BL31" s="375">
        <f t="shared" si="21"/>
        <v>0</v>
      </c>
      <c r="BM31" s="77"/>
      <c r="BN31" s="77"/>
      <c r="BO31" s="77"/>
      <c r="BP31" s="77"/>
      <c r="BQ31" s="77"/>
      <c r="BR31" s="77"/>
      <c r="BS31" s="278">
        <f t="shared" si="22"/>
        <v>0</v>
      </c>
    </row>
    <row r="32" spans="1:71" s="37" customFormat="1" ht="15.95" customHeight="1">
      <c r="A32" s="283" t="s">
        <v>106</v>
      </c>
      <c r="B32" s="260"/>
      <c r="C32" s="76"/>
      <c r="D32" s="76"/>
      <c r="E32" s="79"/>
      <c r="F32" s="79"/>
      <c r="G32" s="79"/>
      <c r="H32" s="79"/>
      <c r="I32" s="79"/>
      <c r="J32" s="79"/>
      <c r="K32" s="231"/>
      <c r="L32" s="226"/>
      <c r="M32" s="76"/>
      <c r="N32" s="76"/>
      <c r="O32" s="79"/>
      <c r="P32" s="79"/>
      <c r="Q32" s="79"/>
      <c r="R32" s="79"/>
      <c r="S32" s="79"/>
      <c r="T32" s="79"/>
      <c r="U32" s="231"/>
      <c r="V32" s="226"/>
      <c r="W32" s="76"/>
      <c r="X32" s="76"/>
      <c r="Y32" s="79"/>
      <c r="Z32" s="79"/>
      <c r="AA32" s="79"/>
      <c r="AB32" s="79"/>
      <c r="AC32" s="79"/>
      <c r="AD32" s="79"/>
      <c r="AE32" s="231"/>
      <c r="AF32" s="226"/>
      <c r="AG32" s="76"/>
      <c r="AH32" s="76"/>
      <c r="AI32" s="79"/>
      <c r="AJ32" s="79"/>
      <c r="AK32" s="79"/>
      <c r="AL32" s="79"/>
      <c r="AM32" s="79"/>
      <c r="AN32" s="79"/>
      <c r="AO32" s="231"/>
      <c r="AP32" s="226"/>
      <c r="AQ32" s="76"/>
      <c r="AR32" s="76"/>
      <c r="AS32" s="79"/>
      <c r="AT32" s="79"/>
      <c r="AU32" s="79"/>
      <c r="AV32" s="79"/>
      <c r="AW32" s="79"/>
      <c r="AX32" s="79"/>
      <c r="AY32" s="231"/>
      <c r="AZ32" s="226"/>
      <c r="BA32" s="76"/>
      <c r="BB32" s="76"/>
      <c r="BC32" s="79"/>
      <c r="BD32" s="79"/>
      <c r="BE32" s="79"/>
      <c r="BF32" s="79"/>
      <c r="BG32" s="79"/>
      <c r="BH32" s="79"/>
      <c r="BI32" s="231"/>
      <c r="BJ32" s="226"/>
      <c r="BK32" s="76"/>
      <c r="BL32" s="76"/>
      <c r="BM32" s="79"/>
      <c r="BN32" s="79"/>
      <c r="BO32" s="79"/>
      <c r="BP32" s="79"/>
      <c r="BQ32" s="79"/>
      <c r="BR32" s="79"/>
      <c r="BS32" s="231"/>
    </row>
    <row r="33" spans="1:71" s="37" customFormat="1" ht="15.95" customHeight="1">
      <c r="A33" s="255" t="s">
        <v>107</v>
      </c>
      <c r="B33" s="261">
        <f>SUM(B$10:B32)</f>
        <v>2247</v>
      </c>
      <c r="C33" s="76">
        <f>SUM(C$10:C32)</f>
        <v>6262067</v>
      </c>
      <c r="D33" s="76">
        <f>IFERROR(C33/B33,0)</f>
        <v>2786.8566978193148</v>
      </c>
      <c r="E33" s="78">
        <f>SUM(E$10:E32)</f>
        <v>119609</v>
      </c>
      <c r="F33" s="78">
        <f>SUM(F$10:F32)</f>
        <v>13822</v>
      </c>
      <c r="G33" s="78">
        <f>SUM(G$10:G32)</f>
        <v>290126</v>
      </c>
      <c r="H33" s="78">
        <f>SUM(H$10:H32)</f>
        <v>5721230</v>
      </c>
      <c r="I33" s="78">
        <f>SUM(I$10:I32)</f>
        <v>117280</v>
      </c>
      <c r="J33" s="78">
        <f>SUM(J$10:J32)</f>
        <v>4216187</v>
      </c>
      <c r="K33" s="231">
        <f>SUM(K$10:K32)</f>
        <v>119189</v>
      </c>
      <c r="L33" s="228">
        <f>SUM(L$10:L32)</f>
        <v>2387</v>
      </c>
      <c r="M33" s="76">
        <f>SUM(M$10:M32)</f>
        <v>6323703.8700000001</v>
      </c>
      <c r="N33" s="76">
        <f>IFERROR(M33/L33,0)</f>
        <v>2649.2265898617511</v>
      </c>
      <c r="O33" s="78">
        <f>SUM(O$10:O32)</f>
        <v>135693.87</v>
      </c>
      <c r="P33" s="78">
        <f>SUM(P$10:P32)</f>
        <v>0</v>
      </c>
      <c r="Q33" s="78">
        <f>SUM(Q$10:Q32)</f>
        <v>345874</v>
      </c>
      <c r="R33" s="78">
        <f>SUM(R$10:R32)</f>
        <v>5810886</v>
      </c>
      <c r="S33" s="78">
        <f>SUM(S$10:S32)</f>
        <v>31250</v>
      </c>
      <c r="T33" s="78">
        <f>SUM(T$10:T32)</f>
        <v>4289933.87</v>
      </c>
      <c r="U33" s="231">
        <f>SUM(U$10:U32)</f>
        <v>125377.87</v>
      </c>
      <c r="V33" s="228">
        <f>SUM(V$10:V32)</f>
        <v>2258</v>
      </c>
      <c r="W33" s="76">
        <f>SUM(W$10:W32)</f>
        <v>6468005</v>
      </c>
      <c r="X33" s="76">
        <f>IFERROR(W33/V33,0)</f>
        <v>2864.484056687334</v>
      </c>
      <c r="Y33" s="78">
        <f>SUM(Y$10:Y32)</f>
        <v>148957</v>
      </c>
      <c r="Z33" s="78">
        <f>SUM(Z$10:Z32)</f>
        <v>0</v>
      </c>
      <c r="AA33" s="78">
        <f>SUM(AA$10:AA32)</f>
        <v>354416</v>
      </c>
      <c r="AB33" s="78">
        <f>SUM(AB$10:AB32)</f>
        <v>5928932</v>
      </c>
      <c r="AC33" s="78">
        <f>SUM(AC$10:AC32)</f>
        <v>35700</v>
      </c>
      <c r="AD33" s="78">
        <f>SUM(AD$10:AD32)</f>
        <v>4497451</v>
      </c>
      <c r="AE33" s="231">
        <f>SUM(AE$10:AE32)</f>
        <v>146377</v>
      </c>
      <c r="AF33" s="228">
        <f>SUM(AF$10:AF32)</f>
        <v>2224</v>
      </c>
      <c r="AG33" s="76">
        <f>SUM(AG$10:AG32)</f>
        <v>6320100</v>
      </c>
      <c r="AH33" s="76">
        <f>IFERROR(AG33/AF33,0)</f>
        <v>2841.7715827338129</v>
      </c>
      <c r="AI33" s="78">
        <f>SUM(AI$10:AI32)</f>
        <v>147972</v>
      </c>
      <c r="AJ33" s="78">
        <f>SUM(AJ$10:AJ32)</f>
        <v>0</v>
      </c>
      <c r="AK33" s="78">
        <f>SUM(AK$10:AK32)</f>
        <v>387007</v>
      </c>
      <c r="AL33" s="78">
        <f>SUM(AL$10:AL32)</f>
        <v>5755171</v>
      </c>
      <c r="AM33" s="78">
        <f>SUM(AM$10:AM32)</f>
        <v>29950</v>
      </c>
      <c r="AN33" s="78">
        <f>SUM(AN$10:AN32)</f>
        <v>4469878</v>
      </c>
      <c r="AO33" s="231">
        <f>SUM(AO$10:AO32)</f>
        <v>143423</v>
      </c>
      <c r="AP33" s="228">
        <f>SUM(AP$10:AP32)</f>
        <v>2405</v>
      </c>
      <c r="AQ33" s="76">
        <f>SUM(AQ$10:AQ32)</f>
        <v>6510375.6600000001</v>
      </c>
      <c r="AR33" s="76">
        <f>IFERROR(AQ33/AP33,0)</f>
        <v>2707.0169064449065</v>
      </c>
      <c r="AS33" s="78">
        <f>SUM(AS$10:AS32)</f>
        <v>144249.16</v>
      </c>
      <c r="AT33" s="78">
        <f>SUM(AT$10:AT32)</f>
        <v>0</v>
      </c>
      <c r="AU33" s="78">
        <f>SUM(AU$10:AU32)</f>
        <v>392551</v>
      </c>
      <c r="AV33" s="78">
        <f>SUM(AV$10:AV32)</f>
        <v>5945700.5</v>
      </c>
      <c r="AW33" s="78">
        <f>SUM(AW$10:AW32)</f>
        <v>27875</v>
      </c>
      <c r="AX33" s="78">
        <f>SUM(AX$10:AX32)</f>
        <v>4557660.1600000001</v>
      </c>
      <c r="AY33" s="231">
        <f>SUM(AY$10:AY32)</f>
        <v>140982.16</v>
      </c>
      <c r="AZ33" s="228">
        <f>SUM(AZ$10:AZ32)</f>
        <v>2190</v>
      </c>
      <c r="BA33" s="76">
        <f>SUM(BA$10:BA32)</f>
        <v>6161036</v>
      </c>
      <c r="BB33" s="76">
        <f>IFERROR(BA33/AZ33,0)</f>
        <v>2813.2584474885844</v>
      </c>
      <c r="BC33" s="78">
        <f>SUM(BC$10:BC32)</f>
        <v>56342</v>
      </c>
      <c r="BD33" s="78">
        <f>SUM(BD$10:BD32)</f>
        <v>0</v>
      </c>
      <c r="BE33" s="78">
        <f>SUM(BE$10:BE32)</f>
        <v>472243</v>
      </c>
      <c r="BF33" s="78">
        <f>SUM(BF$10:BF32)</f>
        <v>5576351</v>
      </c>
      <c r="BG33" s="78">
        <f>SUM(BG$10:BG32)</f>
        <v>56100</v>
      </c>
      <c r="BH33" s="78">
        <f>SUM(BH$10:BH32)</f>
        <v>4180655</v>
      </c>
      <c r="BI33" s="231">
        <f>SUM(BI$10:BI32)</f>
        <v>54041</v>
      </c>
      <c r="BJ33" s="228">
        <f>SUM(BJ$10:BJ32)</f>
        <v>2614</v>
      </c>
      <c r="BK33" s="76">
        <f>SUM(BK$10:BK32)</f>
        <v>7562216</v>
      </c>
      <c r="BL33" s="76">
        <f>IFERROR(BK33/BJ33,0)</f>
        <v>2892.9671002295331</v>
      </c>
      <c r="BM33" s="78">
        <f>SUM(BM$10:BM32)</f>
        <v>48580</v>
      </c>
      <c r="BN33" s="78">
        <f>SUM(BN$10:BN32)</f>
        <v>0</v>
      </c>
      <c r="BO33" s="78">
        <f>SUM(BO$10:BO32)</f>
        <v>426012</v>
      </c>
      <c r="BP33" s="78">
        <f>SUM(BP$10:BP32)</f>
        <v>7033474</v>
      </c>
      <c r="BQ33" s="78">
        <f>SUM(BQ$10:BQ32)</f>
        <v>54150</v>
      </c>
      <c r="BR33" s="78">
        <f>SUM(BR$10:BR32)</f>
        <v>4783031</v>
      </c>
      <c r="BS33" s="231">
        <f>SUM(BS$10:BS32)</f>
        <v>43598</v>
      </c>
    </row>
    <row r="34" spans="1:71" s="37" customFormat="1" ht="15.95" customHeight="1">
      <c r="A34" s="253"/>
      <c r="B34" s="260"/>
      <c r="C34" s="76"/>
      <c r="D34" s="76"/>
      <c r="E34" s="79"/>
      <c r="F34" s="79"/>
      <c r="G34" s="79"/>
      <c r="H34" s="79"/>
      <c r="I34" s="79"/>
      <c r="J34" s="79"/>
      <c r="K34" s="231"/>
      <c r="L34" s="226"/>
      <c r="M34" s="76"/>
      <c r="N34" s="76"/>
      <c r="O34" s="79"/>
      <c r="P34" s="79"/>
      <c r="Q34" s="79"/>
      <c r="R34" s="79"/>
      <c r="S34" s="79"/>
      <c r="T34" s="79"/>
      <c r="U34" s="231"/>
      <c r="V34" s="226"/>
      <c r="W34" s="76"/>
      <c r="X34" s="76"/>
      <c r="Y34" s="79"/>
      <c r="Z34" s="79"/>
      <c r="AA34" s="79"/>
      <c r="AB34" s="79"/>
      <c r="AC34" s="79"/>
      <c r="AD34" s="79"/>
      <c r="AE34" s="231"/>
      <c r="AF34" s="226"/>
      <c r="AG34" s="76"/>
      <c r="AH34" s="76"/>
      <c r="AI34" s="79"/>
      <c r="AJ34" s="79"/>
      <c r="AK34" s="79"/>
      <c r="AL34" s="79"/>
      <c r="AM34" s="79"/>
      <c r="AN34" s="79"/>
      <c r="AO34" s="231"/>
      <c r="AP34" s="226"/>
      <c r="AQ34" s="76"/>
      <c r="AR34" s="76"/>
      <c r="AS34" s="79"/>
      <c r="AT34" s="79"/>
      <c r="AU34" s="79"/>
      <c r="AV34" s="79"/>
      <c r="AW34" s="79"/>
      <c r="AX34" s="79"/>
      <c r="AY34" s="231"/>
      <c r="AZ34" s="226"/>
      <c r="BA34" s="76"/>
      <c r="BB34" s="76"/>
      <c r="BC34" s="79"/>
      <c r="BD34" s="79"/>
      <c r="BE34" s="79"/>
      <c r="BF34" s="79"/>
      <c r="BG34" s="79"/>
      <c r="BH34" s="79"/>
      <c r="BI34" s="231"/>
      <c r="BJ34" s="226"/>
      <c r="BK34" s="76"/>
      <c r="BL34" s="76"/>
      <c r="BM34" s="79"/>
      <c r="BN34" s="79"/>
      <c r="BO34" s="79"/>
      <c r="BP34" s="79"/>
      <c r="BQ34" s="79"/>
      <c r="BR34" s="79"/>
      <c r="BS34" s="231"/>
    </row>
    <row r="35" spans="1:71" s="37" customFormat="1" ht="15.95" customHeight="1">
      <c r="A35" s="254" t="s">
        <v>108</v>
      </c>
      <c r="B35" s="260"/>
      <c r="C35" s="76"/>
      <c r="D35" s="76"/>
      <c r="E35" s="79"/>
      <c r="F35" s="79"/>
      <c r="G35" s="79"/>
      <c r="H35" s="79"/>
      <c r="I35" s="79"/>
      <c r="J35" s="79"/>
      <c r="K35" s="231"/>
      <c r="L35" s="226"/>
      <c r="M35" s="76"/>
      <c r="N35" s="76"/>
      <c r="O35" s="79"/>
      <c r="P35" s="79"/>
      <c r="Q35" s="79"/>
      <c r="R35" s="79"/>
      <c r="S35" s="79"/>
      <c r="T35" s="79"/>
      <c r="U35" s="231"/>
      <c r="V35" s="226"/>
      <c r="W35" s="76"/>
      <c r="X35" s="76"/>
      <c r="Y35" s="79"/>
      <c r="Z35" s="79"/>
      <c r="AA35" s="79"/>
      <c r="AB35" s="79"/>
      <c r="AC35" s="79"/>
      <c r="AD35" s="79"/>
      <c r="AE35" s="231"/>
      <c r="AF35" s="226"/>
      <c r="AG35" s="76"/>
      <c r="AH35" s="76"/>
      <c r="AI35" s="79"/>
      <c r="AJ35" s="79"/>
      <c r="AK35" s="79"/>
      <c r="AL35" s="79"/>
      <c r="AM35" s="79"/>
      <c r="AN35" s="79"/>
      <c r="AO35" s="231"/>
      <c r="AP35" s="226"/>
      <c r="AQ35" s="76"/>
      <c r="AR35" s="76"/>
      <c r="AS35" s="79"/>
      <c r="AT35" s="79"/>
      <c r="AU35" s="79"/>
      <c r="AV35" s="79"/>
      <c r="AW35" s="79"/>
      <c r="AX35" s="79"/>
      <c r="AY35" s="231"/>
      <c r="AZ35" s="226"/>
      <c r="BA35" s="76"/>
      <c r="BB35" s="76"/>
      <c r="BC35" s="79"/>
      <c r="BD35" s="79"/>
      <c r="BE35" s="79"/>
      <c r="BF35" s="79"/>
      <c r="BG35" s="79"/>
      <c r="BH35" s="79"/>
      <c r="BI35" s="231"/>
      <c r="BJ35" s="226"/>
      <c r="BK35" s="76"/>
      <c r="BL35" s="76"/>
      <c r="BM35" s="79"/>
      <c r="BN35" s="79"/>
      <c r="BO35" s="79"/>
      <c r="BP35" s="79"/>
      <c r="BQ35" s="79"/>
      <c r="BR35" s="79"/>
      <c r="BS35" s="231"/>
    </row>
    <row r="36" spans="1:71" s="37" customFormat="1" ht="15.95" customHeight="1">
      <c r="A36" s="184" t="s">
        <v>109</v>
      </c>
      <c r="B36" s="260"/>
      <c r="C36" s="76">
        <f t="shared" ref="C36" si="41">SUM(E36:I36)</f>
        <v>0</v>
      </c>
      <c r="D36" s="76">
        <f t="shared" ref="D36:D61" si="42">IFERROR(C36/B36,0)</f>
        <v>0</v>
      </c>
      <c r="E36" s="79"/>
      <c r="F36" s="79"/>
      <c r="G36" s="79"/>
      <c r="H36" s="79"/>
      <c r="I36" s="79"/>
      <c r="J36" s="79"/>
      <c r="K36" s="231">
        <f t="shared" ref="K36:K70" si="43">IF(J36=0,0,(IF(E36&lt;=J36,E36,J36)))</f>
        <v>0</v>
      </c>
      <c r="L36" s="226">
        <v>4</v>
      </c>
      <c r="M36" s="76">
        <f t="shared" ref="M36" si="44">SUM(O36:S36)</f>
        <v>4500</v>
      </c>
      <c r="N36" s="76">
        <f t="shared" ref="N36" si="45">IFERROR(M36/L36,0)</f>
        <v>1125</v>
      </c>
      <c r="O36" s="79">
        <v>4500</v>
      </c>
      <c r="P36" s="79"/>
      <c r="Q36" s="79"/>
      <c r="R36" s="79"/>
      <c r="S36" s="79"/>
      <c r="T36" s="79">
        <v>4500</v>
      </c>
      <c r="U36" s="231">
        <f t="shared" ref="U36:U70" si="46">IF(T36=0,0,(IF(O36&lt;=T36,O36,T36)))</f>
        <v>4500</v>
      </c>
      <c r="V36" s="226">
        <v>7</v>
      </c>
      <c r="W36" s="76">
        <f t="shared" ref="W36" si="47">SUM(Y36:AC36)</f>
        <v>9000</v>
      </c>
      <c r="X36" s="76">
        <f t="shared" ref="X36:X61" si="48">IFERROR(W36/V36,0)</f>
        <v>1285.7142857142858</v>
      </c>
      <c r="Y36" s="79">
        <v>9000</v>
      </c>
      <c r="Z36" s="79"/>
      <c r="AA36" s="79"/>
      <c r="AB36" s="79"/>
      <c r="AC36" s="79"/>
      <c r="AD36" s="79">
        <v>8250</v>
      </c>
      <c r="AE36" s="231">
        <f t="shared" ref="AE36:AE70" si="49">IF(AD36=0,0,(IF(Y36&lt;=AD36,Y36,AD36)))</f>
        <v>8250</v>
      </c>
      <c r="AF36" s="226">
        <v>28</v>
      </c>
      <c r="AG36" s="76">
        <f t="shared" ref="AG36" si="50">SUM(AI36:AM36)</f>
        <v>37500</v>
      </c>
      <c r="AH36" s="76">
        <f t="shared" ref="AH36:AH61" si="51">IFERROR(AG36/AF36,0)</f>
        <v>1339.2857142857142</v>
      </c>
      <c r="AI36" s="79">
        <v>37500</v>
      </c>
      <c r="AJ36" s="79"/>
      <c r="AK36" s="79"/>
      <c r="AL36" s="79"/>
      <c r="AM36" s="79"/>
      <c r="AN36" s="79">
        <v>21000</v>
      </c>
      <c r="AO36" s="231">
        <f t="shared" ref="AO36:AO70" si="52">IF(AN36=0,0,(IF(AI36&lt;=AN36,AI36,AN36)))</f>
        <v>21000</v>
      </c>
      <c r="AP36" s="226"/>
      <c r="AQ36" s="76">
        <f t="shared" ref="AQ36" si="53">SUM(AS36:AW36)</f>
        <v>0</v>
      </c>
      <c r="AR36" s="76">
        <f t="shared" ref="AR36:AR59" si="54">IFERROR(AQ36/AP36,0)</f>
        <v>0</v>
      </c>
      <c r="AS36" s="79"/>
      <c r="AT36" s="79"/>
      <c r="AU36" s="79"/>
      <c r="AV36" s="79"/>
      <c r="AW36" s="79"/>
      <c r="AX36" s="79"/>
      <c r="AY36" s="231">
        <f t="shared" ref="AY36:AY70" si="55">IF(AX36=0,0,(IF(AS36&lt;=AX36,AS36,AX36)))</f>
        <v>0</v>
      </c>
      <c r="AZ36" s="226">
        <v>17</v>
      </c>
      <c r="BA36" s="76">
        <f t="shared" ref="BA36" si="56">SUM(BC36:BG36)</f>
        <v>21000</v>
      </c>
      <c r="BB36" s="76">
        <f t="shared" ref="BB36:BB59" si="57">IFERROR(BA36/AZ36,0)</f>
        <v>1235.2941176470588</v>
      </c>
      <c r="BC36" s="79">
        <v>21000</v>
      </c>
      <c r="BD36" s="79"/>
      <c r="BE36" s="79"/>
      <c r="BF36" s="79"/>
      <c r="BG36" s="79"/>
      <c r="BH36" s="79">
        <v>6750</v>
      </c>
      <c r="BI36" s="231">
        <f t="shared" ref="BI36:BI70" si="58">IF(BH36=0,0,(IF(BC36&lt;=BH36,BC36,BH36)))</f>
        <v>6750</v>
      </c>
      <c r="BJ36" s="227">
        <v>11</v>
      </c>
      <c r="BK36" s="76">
        <f t="shared" ref="BK36:BK70" si="59">SUM(BM36:BQ36)</f>
        <v>15000</v>
      </c>
      <c r="BL36" s="76">
        <f t="shared" ref="BL36:BL70" si="60">IFERROR(BK36/BJ36,0)</f>
        <v>1363.6363636363637</v>
      </c>
      <c r="BM36" s="77">
        <v>15000</v>
      </c>
      <c r="BN36" s="77"/>
      <c r="BO36" s="77"/>
      <c r="BP36" s="77"/>
      <c r="BQ36" s="77"/>
      <c r="BR36" s="77">
        <v>5250</v>
      </c>
      <c r="BS36" s="278">
        <f t="shared" ref="BS36:BS70" si="61">IF(BR36=0,0,(IF(BM36&lt;=BR36,BM36,BR36)))</f>
        <v>5250</v>
      </c>
    </row>
    <row r="37" spans="1:71" s="37" customFormat="1" ht="15.95" customHeight="1">
      <c r="A37" s="184" t="s">
        <v>110</v>
      </c>
      <c r="B37" s="260"/>
      <c r="C37" s="76">
        <f t="shared" ref="C37:C61" si="62">SUM(E37:I37)</f>
        <v>0</v>
      </c>
      <c r="D37" s="76">
        <f t="shared" si="42"/>
        <v>0</v>
      </c>
      <c r="E37" s="79"/>
      <c r="F37" s="79"/>
      <c r="G37" s="79"/>
      <c r="H37" s="79"/>
      <c r="I37" s="79"/>
      <c r="J37" s="79"/>
      <c r="K37" s="231">
        <f t="shared" si="43"/>
        <v>0</v>
      </c>
      <c r="L37" s="226">
        <v>7</v>
      </c>
      <c r="M37" s="76">
        <f t="shared" ref="M37:M55" si="63">SUM(O37:S37)</f>
        <v>6000</v>
      </c>
      <c r="N37" s="76">
        <f t="shared" ref="N37:N55" si="64">IFERROR(M37/L37,0)</f>
        <v>857.14285714285711</v>
      </c>
      <c r="O37" s="79">
        <v>6000</v>
      </c>
      <c r="P37" s="79"/>
      <c r="Q37" s="79"/>
      <c r="R37" s="79"/>
      <c r="S37" s="79"/>
      <c r="T37" s="79">
        <v>3500</v>
      </c>
      <c r="U37" s="231">
        <f t="shared" si="46"/>
        <v>3500</v>
      </c>
      <c r="V37" s="226">
        <v>1</v>
      </c>
      <c r="W37" s="76">
        <f t="shared" ref="W37:W57" si="65">SUM(Y37:AC37)</f>
        <v>500</v>
      </c>
      <c r="X37" s="76">
        <f t="shared" si="48"/>
        <v>500</v>
      </c>
      <c r="Y37" s="79">
        <v>500</v>
      </c>
      <c r="Z37" s="79"/>
      <c r="AA37" s="79"/>
      <c r="AB37" s="79"/>
      <c r="AC37" s="79"/>
      <c r="AD37" s="79">
        <v>0</v>
      </c>
      <c r="AE37" s="231">
        <f t="shared" si="49"/>
        <v>0</v>
      </c>
      <c r="AF37" s="226">
        <v>0</v>
      </c>
      <c r="AG37" s="76">
        <f t="shared" ref="AG37:AG57" si="66">SUM(AI37:AM37)</f>
        <v>0</v>
      </c>
      <c r="AH37" s="76">
        <f t="shared" si="51"/>
        <v>0</v>
      </c>
      <c r="AI37" s="79"/>
      <c r="AJ37" s="79"/>
      <c r="AK37" s="79"/>
      <c r="AL37" s="79"/>
      <c r="AM37" s="79"/>
      <c r="AN37" s="79"/>
      <c r="AO37" s="231">
        <f t="shared" si="52"/>
        <v>0</v>
      </c>
      <c r="AP37" s="226"/>
      <c r="AQ37" s="76">
        <f t="shared" ref="AQ37:AQ59" si="67">SUM(AS37:AW37)</f>
        <v>0</v>
      </c>
      <c r="AR37" s="76">
        <f t="shared" si="54"/>
        <v>0</v>
      </c>
      <c r="AS37" s="79"/>
      <c r="AT37" s="79"/>
      <c r="AU37" s="79"/>
      <c r="AV37" s="79"/>
      <c r="AW37" s="79"/>
      <c r="AX37" s="79"/>
      <c r="AY37" s="231">
        <f t="shared" si="55"/>
        <v>0</v>
      </c>
      <c r="AZ37" s="226"/>
      <c r="BA37" s="76">
        <f t="shared" ref="BA37:BA59" si="68">SUM(BC37:BG37)</f>
        <v>0</v>
      </c>
      <c r="BB37" s="76">
        <f t="shared" si="57"/>
        <v>0</v>
      </c>
      <c r="BC37" s="79"/>
      <c r="BD37" s="79"/>
      <c r="BE37" s="79"/>
      <c r="BF37" s="79"/>
      <c r="BG37" s="79"/>
      <c r="BH37" s="79"/>
      <c r="BI37" s="231">
        <f t="shared" si="58"/>
        <v>0</v>
      </c>
      <c r="BJ37" s="227"/>
      <c r="BK37" s="76">
        <f t="shared" si="59"/>
        <v>0</v>
      </c>
      <c r="BL37" s="76">
        <f t="shared" si="60"/>
        <v>0</v>
      </c>
      <c r="BM37" s="77"/>
      <c r="BN37" s="77"/>
      <c r="BO37" s="77"/>
      <c r="BP37" s="77"/>
      <c r="BQ37" s="77"/>
      <c r="BR37" s="77"/>
      <c r="BS37" s="278">
        <f t="shared" si="61"/>
        <v>0</v>
      </c>
    </row>
    <row r="38" spans="1:71" s="37" customFormat="1" ht="15.95" customHeight="1">
      <c r="A38" s="184" t="s">
        <v>111</v>
      </c>
      <c r="B38" s="260"/>
      <c r="C38" s="76">
        <f t="shared" si="62"/>
        <v>0</v>
      </c>
      <c r="D38" s="76">
        <f t="shared" si="42"/>
        <v>0</v>
      </c>
      <c r="E38" s="79"/>
      <c r="F38" s="79"/>
      <c r="G38" s="79"/>
      <c r="H38" s="79"/>
      <c r="I38" s="79"/>
      <c r="J38" s="79"/>
      <c r="K38" s="231">
        <f t="shared" si="43"/>
        <v>0</v>
      </c>
      <c r="L38" s="226">
        <v>8</v>
      </c>
      <c r="M38" s="76">
        <f t="shared" si="63"/>
        <v>16971.400000000001</v>
      </c>
      <c r="N38" s="76">
        <f t="shared" si="64"/>
        <v>2121.4250000000002</v>
      </c>
      <c r="O38" s="79">
        <v>15971.4</v>
      </c>
      <c r="P38" s="79"/>
      <c r="Q38" s="79"/>
      <c r="R38" s="79"/>
      <c r="S38" s="79">
        <v>1000</v>
      </c>
      <c r="T38" s="79">
        <v>1629</v>
      </c>
      <c r="U38" s="231">
        <f t="shared" si="46"/>
        <v>1629</v>
      </c>
      <c r="V38" s="226"/>
      <c r="W38" s="76">
        <f t="shared" si="65"/>
        <v>0</v>
      </c>
      <c r="X38" s="76">
        <f t="shared" si="48"/>
        <v>0</v>
      </c>
      <c r="Y38" s="79"/>
      <c r="Z38" s="79"/>
      <c r="AA38" s="79"/>
      <c r="AB38" s="79"/>
      <c r="AC38" s="79"/>
      <c r="AD38" s="79">
        <v>0</v>
      </c>
      <c r="AE38" s="231">
        <f t="shared" si="49"/>
        <v>0</v>
      </c>
      <c r="AF38" s="226">
        <v>0</v>
      </c>
      <c r="AG38" s="76">
        <f t="shared" si="66"/>
        <v>0</v>
      </c>
      <c r="AH38" s="76">
        <f t="shared" si="51"/>
        <v>0</v>
      </c>
      <c r="AI38" s="79"/>
      <c r="AJ38" s="79"/>
      <c r="AK38" s="79"/>
      <c r="AL38" s="79"/>
      <c r="AM38" s="79"/>
      <c r="AN38" s="79"/>
      <c r="AO38" s="231">
        <f t="shared" si="52"/>
        <v>0</v>
      </c>
      <c r="AP38" s="226">
        <v>5</v>
      </c>
      <c r="AQ38" s="76">
        <f t="shared" si="67"/>
        <v>3454</v>
      </c>
      <c r="AR38" s="76">
        <f t="shared" si="54"/>
        <v>690.8</v>
      </c>
      <c r="AS38" s="79">
        <v>3454</v>
      </c>
      <c r="AT38" s="79"/>
      <c r="AU38" s="79"/>
      <c r="AV38" s="79"/>
      <c r="AW38" s="79"/>
      <c r="AX38" s="79">
        <v>2361.25</v>
      </c>
      <c r="AY38" s="231">
        <f t="shared" si="55"/>
        <v>2361.25</v>
      </c>
      <c r="AZ38" s="226">
        <v>1</v>
      </c>
      <c r="BA38" s="76">
        <f t="shared" si="68"/>
        <v>1000</v>
      </c>
      <c r="BB38" s="76">
        <f t="shared" si="57"/>
        <v>1000</v>
      </c>
      <c r="BC38" s="79">
        <v>1000</v>
      </c>
      <c r="BD38" s="79"/>
      <c r="BE38" s="79"/>
      <c r="BF38" s="79"/>
      <c r="BG38" s="79"/>
      <c r="BH38" s="79">
        <v>1000</v>
      </c>
      <c r="BI38" s="231">
        <f t="shared" si="58"/>
        <v>1000</v>
      </c>
      <c r="BJ38" s="227"/>
      <c r="BK38" s="76">
        <f t="shared" si="59"/>
        <v>0</v>
      </c>
      <c r="BL38" s="76">
        <f t="shared" si="60"/>
        <v>0</v>
      </c>
      <c r="BM38" s="77"/>
      <c r="BN38" s="77"/>
      <c r="BO38" s="77"/>
      <c r="BP38" s="77"/>
      <c r="BQ38" s="77"/>
      <c r="BR38" s="77"/>
      <c r="BS38" s="278">
        <f t="shared" si="61"/>
        <v>0</v>
      </c>
    </row>
    <row r="39" spans="1:71" s="37" customFormat="1" ht="15.95" customHeight="1">
      <c r="A39" s="184" t="s">
        <v>112</v>
      </c>
      <c r="B39" s="260"/>
      <c r="C39" s="76">
        <f t="shared" si="62"/>
        <v>0</v>
      </c>
      <c r="D39" s="76">
        <f t="shared" si="42"/>
        <v>0</v>
      </c>
      <c r="E39" s="79"/>
      <c r="F39" s="79"/>
      <c r="G39" s="79"/>
      <c r="H39" s="79"/>
      <c r="I39" s="79"/>
      <c r="J39" s="79"/>
      <c r="K39" s="231">
        <f t="shared" si="43"/>
        <v>0</v>
      </c>
      <c r="L39" s="226">
        <v>5</v>
      </c>
      <c r="M39" s="76">
        <f t="shared" si="63"/>
        <v>5400</v>
      </c>
      <c r="N39" s="76">
        <f t="shared" si="64"/>
        <v>1080</v>
      </c>
      <c r="O39" s="79">
        <v>5400</v>
      </c>
      <c r="P39" s="79"/>
      <c r="Q39" s="79"/>
      <c r="R39" s="79"/>
      <c r="S39" s="79"/>
      <c r="T39" s="79">
        <v>3000</v>
      </c>
      <c r="U39" s="231">
        <f t="shared" si="46"/>
        <v>3000</v>
      </c>
      <c r="V39" s="226">
        <v>7</v>
      </c>
      <c r="W39" s="76">
        <f t="shared" si="65"/>
        <v>6600</v>
      </c>
      <c r="X39" s="76">
        <f t="shared" si="48"/>
        <v>942.85714285714289</v>
      </c>
      <c r="Y39" s="79">
        <v>6600</v>
      </c>
      <c r="Z39" s="79"/>
      <c r="AA39" s="79"/>
      <c r="AB39" s="79"/>
      <c r="AC39" s="79"/>
      <c r="AD39" s="79">
        <v>3600</v>
      </c>
      <c r="AE39" s="231">
        <f t="shared" si="49"/>
        <v>3600</v>
      </c>
      <c r="AF39" s="226">
        <v>0</v>
      </c>
      <c r="AG39" s="76">
        <f t="shared" si="66"/>
        <v>0</v>
      </c>
      <c r="AH39" s="76">
        <f t="shared" si="51"/>
        <v>0</v>
      </c>
      <c r="AI39" s="79"/>
      <c r="AJ39" s="79"/>
      <c r="AK39" s="79"/>
      <c r="AL39" s="79"/>
      <c r="AM39" s="79"/>
      <c r="AN39" s="79"/>
      <c r="AO39" s="231">
        <f t="shared" si="52"/>
        <v>0</v>
      </c>
      <c r="AP39" s="226"/>
      <c r="AQ39" s="76">
        <f t="shared" si="67"/>
        <v>0</v>
      </c>
      <c r="AR39" s="76">
        <f t="shared" si="54"/>
        <v>0</v>
      </c>
      <c r="AS39" s="79"/>
      <c r="AT39" s="79"/>
      <c r="AU39" s="79"/>
      <c r="AV39" s="79"/>
      <c r="AW39" s="79"/>
      <c r="AX39" s="79"/>
      <c r="AY39" s="231">
        <f t="shared" si="55"/>
        <v>0</v>
      </c>
      <c r="AZ39" s="226">
        <v>12</v>
      </c>
      <c r="BA39" s="76">
        <f t="shared" si="68"/>
        <v>12000</v>
      </c>
      <c r="BB39" s="76">
        <f t="shared" si="57"/>
        <v>1000</v>
      </c>
      <c r="BC39" s="79">
        <v>12000</v>
      </c>
      <c r="BD39" s="79"/>
      <c r="BE39" s="79"/>
      <c r="BF39" s="79"/>
      <c r="BG39" s="79"/>
      <c r="BH39" s="79">
        <v>7800</v>
      </c>
      <c r="BI39" s="231">
        <f t="shared" si="58"/>
        <v>7800</v>
      </c>
      <c r="BJ39" s="227">
        <v>10</v>
      </c>
      <c r="BK39" s="76">
        <f t="shared" si="59"/>
        <v>10200</v>
      </c>
      <c r="BL39" s="76">
        <f t="shared" si="60"/>
        <v>1020</v>
      </c>
      <c r="BM39" s="77">
        <v>10200</v>
      </c>
      <c r="BN39" s="77"/>
      <c r="BO39" s="77"/>
      <c r="BP39" s="77"/>
      <c r="BQ39" s="77"/>
      <c r="BR39" s="77">
        <v>7200</v>
      </c>
      <c r="BS39" s="278">
        <f t="shared" si="61"/>
        <v>7200</v>
      </c>
    </row>
    <row r="40" spans="1:71" s="37" customFormat="1" ht="15.95" customHeight="1">
      <c r="A40" s="184" t="s">
        <v>113</v>
      </c>
      <c r="B40" s="260">
        <v>15</v>
      </c>
      <c r="C40" s="76">
        <f t="shared" si="62"/>
        <v>9500</v>
      </c>
      <c r="D40" s="76">
        <f t="shared" si="42"/>
        <v>633.33333333333337</v>
      </c>
      <c r="E40" s="79">
        <v>9500</v>
      </c>
      <c r="F40" s="79"/>
      <c r="G40" s="79"/>
      <c r="H40" s="79"/>
      <c r="I40" s="79"/>
      <c r="J40" s="79">
        <v>6500</v>
      </c>
      <c r="K40" s="231">
        <f t="shared" si="43"/>
        <v>6500</v>
      </c>
      <c r="L40" s="226">
        <v>26</v>
      </c>
      <c r="M40" s="76">
        <f t="shared" si="63"/>
        <v>15000</v>
      </c>
      <c r="N40" s="76">
        <f t="shared" si="64"/>
        <v>576.92307692307691</v>
      </c>
      <c r="O40" s="79">
        <v>15000</v>
      </c>
      <c r="P40" s="79"/>
      <c r="Q40" s="79"/>
      <c r="R40" s="79"/>
      <c r="S40" s="79"/>
      <c r="T40" s="79">
        <v>10000</v>
      </c>
      <c r="U40" s="231">
        <f t="shared" si="46"/>
        <v>10000</v>
      </c>
      <c r="V40" s="226"/>
      <c r="W40" s="76">
        <f t="shared" si="65"/>
        <v>0</v>
      </c>
      <c r="X40" s="76">
        <f t="shared" si="48"/>
        <v>0</v>
      </c>
      <c r="Y40" s="79"/>
      <c r="Z40" s="79"/>
      <c r="AA40" s="79"/>
      <c r="AB40" s="79"/>
      <c r="AC40" s="79"/>
      <c r="AD40" s="79"/>
      <c r="AE40" s="231">
        <f t="shared" si="49"/>
        <v>0</v>
      </c>
      <c r="AF40" s="226">
        <v>31</v>
      </c>
      <c r="AG40" s="76">
        <f t="shared" si="66"/>
        <v>26250</v>
      </c>
      <c r="AH40" s="76">
        <f t="shared" si="51"/>
        <v>846.77419354838707</v>
      </c>
      <c r="AI40" s="79">
        <v>26250</v>
      </c>
      <c r="AJ40" s="79"/>
      <c r="AK40" s="79"/>
      <c r="AL40" s="79"/>
      <c r="AM40" s="79"/>
      <c r="AN40" s="79">
        <v>17750</v>
      </c>
      <c r="AO40" s="231">
        <f t="shared" si="52"/>
        <v>17750</v>
      </c>
      <c r="AP40" s="226">
        <v>79</v>
      </c>
      <c r="AQ40" s="76">
        <f t="shared" si="67"/>
        <v>90875</v>
      </c>
      <c r="AR40" s="76">
        <f t="shared" si="54"/>
        <v>1150.3164556962026</v>
      </c>
      <c r="AS40" s="79">
        <v>90875</v>
      </c>
      <c r="AT40" s="79"/>
      <c r="AU40" s="79"/>
      <c r="AV40" s="79"/>
      <c r="AW40" s="79"/>
      <c r="AX40" s="79">
        <v>53875</v>
      </c>
      <c r="AY40" s="231">
        <f t="shared" si="55"/>
        <v>53875</v>
      </c>
      <c r="AZ40" s="226">
        <v>90</v>
      </c>
      <c r="BA40" s="76">
        <f t="shared" si="68"/>
        <v>116423</v>
      </c>
      <c r="BB40" s="76">
        <f t="shared" si="57"/>
        <v>1293.588888888889</v>
      </c>
      <c r="BC40" s="79">
        <v>116423</v>
      </c>
      <c r="BD40" s="79"/>
      <c r="BE40" s="79"/>
      <c r="BF40" s="79"/>
      <c r="BG40"/>
      <c r="BH40" s="79">
        <v>84923</v>
      </c>
      <c r="BI40" s="231">
        <f t="shared" si="58"/>
        <v>84923</v>
      </c>
      <c r="BJ40" s="227">
        <v>4</v>
      </c>
      <c r="BK40" s="76">
        <f t="shared" si="59"/>
        <v>4000</v>
      </c>
      <c r="BL40" s="76">
        <f t="shared" si="60"/>
        <v>1000</v>
      </c>
      <c r="BM40" s="77">
        <v>4000</v>
      </c>
      <c r="BN40" s="77"/>
      <c r="BO40" s="77"/>
      <c r="BP40" s="77"/>
      <c r="BQ40" s="77"/>
      <c r="BR40" s="77">
        <v>4000</v>
      </c>
      <c r="BS40" s="278">
        <f t="shared" si="61"/>
        <v>4000</v>
      </c>
    </row>
    <row r="41" spans="1:71" s="37" customFormat="1" ht="15.95" customHeight="1">
      <c r="A41" s="184" t="s">
        <v>114</v>
      </c>
      <c r="B41" s="260">
        <v>4</v>
      </c>
      <c r="C41" s="76">
        <f t="shared" si="62"/>
        <v>11157.84</v>
      </c>
      <c r="D41" s="76">
        <f t="shared" si="42"/>
        <v>2789.46</v>
      </c>
      <c r="E41" s="79">
        <v>11157.84</v>
      </c>
      <c r="F41" s="79"/>
      <c r="G41" s="79"/>
      <c r="H41" s="79"/>
      <c r="I41" s="79"/>
      <c r="J41" s="79">
        <v>6000</v>
      </c>
      <c r="K41" s="231">
        <f t="shared" si="43"/>
        <v>6000</v>
      </c>
      <c r="L41" s="226">
        <v>5</v>
      </c>
      <c r="M41" s="76">
        <f t="shared" si="63"/>
        <v>12242.4</v>
      </c>
      <c r="N41" s="76">
        <f t="shared" si="64"/>
        <v>2448.48</v>
      </c>
      <c r="O41" s="79">
        <v>12242.4</v>
      </c>
      <c r="P41" s="79"/>
      <c r="Q41" s="79"/>
      <c r="R41" s="79"/>
      <c r="S41" s="79"/>
      <c r="T41" s="79">
        <v>7500</v>
      </c>
      <c r="U41" s="231">
        <f t="shared" si="46"/>
        <v>7500</v>
      </c>
      <c r="V41" s="226">
        <v>4</v>
      </c>
      <c r="W41" s="76">
        <f t="shared" si="65"/>
        <v>9430</v>
      </c>
      <c r="X41" s="76">
        <f t="shared" si="48"/>
        <v>2357.5</v>
      </c>
      <c r="Y41" s="79">
        <v>9430</v>
      </c>
      <c r="Z41" s="79"/>
      <c r="AA41" s="79"/>
      <c r="AB41" s="79"/>
      <c r="AC41" s="79"/>
      <c r="AD41" s="79">
        <v>4500</v>
      </c>
      <c r="AE41" s="231">
        <f t="shared" si="49"/>
        <v>4500</v>
      </c>
      <c r="AF41" s="226">
        <v>2</v>
      </c>
      <c r="AG41" s="76">
        <f t="shared" si="66"/>
        <v>4635.4799999999996</v>
      </c>
      <c r="AH41" s="76">
        <f t="shared" si="51"/>
        <v>2317.7399999999998</v>
      </c>
      <c r="AI41" s="79">
        <v>4635.4799999999996</v>
      </c>
      <c r="AJ41" s="79"/>
      <c r="AK41" s="79"/>
      <c r="AL41" s="79"/>
      <c r="AM41" s="79"/>
      <c r="AN41" s="79">
        <v>3000</v>
      </c>
      <c r="AO41" s="231">
        <f t="shared" si="52"/>
        <v>3000</v>
      </c>
      <c r="AP41" s="226">
        <v>42</v>
      </c>
      <c r="AQ41" s="76">
        <f t="shared" si="67"/>
        <v>69750</v>
      </c>
      <c r="AR41" s="76">
        <f t="shared" si="54"/>
        <v>1660.7142857142858</v>
      </c>
      <c r="AS41" s="79">
        <v>69750</v>
      </c>
      <c r="AT41" s="79"/>
      <c r="AU41" s="79"/>
      <c r="AV41" s="79"/>
      <c r="AW41" s="79"/>
      <c r="AX41" s="79">
        <v>32500</v>
      </c>
      <c r="AY41" s="231">
        <f t="shared" si="55"/>
        <v>32500</v>
      </c>
      <c r="AZ41" s="226">
        <v>11</v>
      </c>
      <c r="BA41" s="76">
        <f t="shared" si="68"/>
        <v>24750</v>
      </c>
      <c r="BB41" s="76">
        <f t="shared" si="57"/>
        <v>2250</v>
      </c>
      <c r="BC41" s="79">
        <v>24750</v>
      </c>
      <c r="BD41" s="79"/>
      <c r="BE41" s="79"/>
      <c r="BF41" s="79"/>
      <c r="BG41" s="79"/>
      <c r="BH41" s="79">
        <v>14750</v>
      </c>
      <c r="BI41" s="231">
        <f t="shared" si="58"/>
        <v>14750</v>
      </c>
      <c r="BJ41" s="227">
        <v>15</v>
      </c>
      <c r="BK41" s="76">
        <f t="shared" si="59"/>
        <v>37320</v>
      </c>
      <c r="BL41" s="76">
        <f t="shared" si="60"/>
        <v>2488</v>
      </c>
      <c r="BM41" s="77">
        <v>37320</v>
      </c>
      <c r="BN41" s="77"/>
      <c r="BO41" s="77"/>
      <c r="BP41" s="77"/>
      <c r="BQ41" s="77"/>
      <c r="BR41" s="77">
        <v>20000</v>
      </c>
      <c r="BS41" s="278">
        <f t="shared" si="61"/>
        <v>20000</v>
      </c>
    </row>
    <row r="42" spans="1:71" s="37" customFormat="1" ht="15.95" customHeight="1">
      <c r="A42" s="184" t="s">
        <v>115</v>
      </c>
      <c r="B42" s="260">
        <v>1</v>
      </c>
      <c r="C42" s="76">
        <f t="shared" si="62"/>
        <v>500</v>
      </c>
      <c r="D42" s="76">
        <f t="shared" si="42"/>
        <v>500</v>
      </c>
      <c r="E42" s="79"/>
      <c r="F42" s="79"/>
      <c r="G42" s="79"/>
      <c r="H42" s="79"/>
      <c r="I42" s="79">
        <v>500</v>
      </c>
      <c r="J42" s="79">
        <v>500</v>
      </c>
      <c r="K42" s="231">
        <f t="shared" si="43"/>
        <v>0</v>
      </c>
      <c r="L42" s="226"/>
      <c r="M42" s="76">
        <f t="shared" si="63"/>
        <v>0</v>
      </c>
      <c r="N42" s="76">
        <f t="shared" si="64"/>
        <v>0</v>
      </c>
      <c r="O42" s="79"/>
      <c r="P42" s="79"/>
      <c r="Q42" s="79"/>
      <c r="R42" s="79"/>
      <c r="S42" s="79"/>
      <c r="T42" s="79"/>
      <c r="U42" s="231">
        <f t="shared" si="46"/>
        <v>0</v>
      </c>
      <c r="V42" s="226">
        <v>1</v>
      </c>
      <c r="W42" s="76">
        <f t="shared" si="65"/>
        <v>500</v>
      </c>
      <c r="X42" s="76">
        <f t="shared" si="48"/>
        <v>500</v>
      </c>
      <c r="Y42" s="79"/>
      <c r="Z42" s="79"/>
      <c r="AA42" s="79"/>
      <c r="AB42" s="79"/>
      <c r="AC42" s="79">
        <v>500</v>
      </c>
      <c r="AD42" s="79">
        <v>500</v>
      </c>
      <c r="AE42" s="231">
        <f t="shared" si="49"/>
        <v>0</v>
      </c>
      <c r="AF42" s="226"/>
      <c r="AG42" s="76">
        <f t="shared" si="66"/>
        <v>0</v>
      </c>
      <c r="AH42" s="76">
        <f t="shared" si="51"/>
        <v>0</v>
      </c>
      <c r="AI42" s="79"/>
      <c r="AJ42" s="79"/>
      <c r="AK42" s="79"/>
      <c r="AL42" s="79"/>
      <c r="AM42" s="79"/>
      <c r="AN42" s="79"/>
      <c r="AO42" s="231">
        <f t="shared" si="52"/>
        <v>0</v>
      </c>
      <c r="AP42" s="226"/>
      <c r="AQ42" s="76">
        <f t="shared" si="67"/>
        <v>0</v>
      </c>
      <c r="AR42" s="76">
        <f t="shared" si="54"/>
        <v>0</v>
      </c>
      <c r="AS42" s="79"/>
      <c r="AT42" s="79"/>
      <c r="AU42" s="79"/>
      <c r="AV42" s="79"/>
      <c r="AW42" s="79"/>
      <c r="AX42" s="79"/>
      <c r="AY42" s="231">
        <f t="shared" si="55"/>
        <v>0</v>
      </c>
      <c r="AZ42" s="226"/>
      <c r="BA42" s="76">
        <f t="shared" si="68"/>
        <v>0</v>
      </c>
      <c r="BB42" s="76">
        <f t="shared" si="57"/>
        <v>0</v>
      </c>
      <c r="BC42" s="79"/>
      <c r="BD42" s="79"/>
      <c r="BE42" s="79"/>
      <c r="BF42" s="79"/>
      <c r="BG42" s="79"/>
      <c r="BH42" s="79"/>
      <c r="BI42" s="231">
        <f t="shared" si="58"/>
        <v>0</v>
      </c>
      <c r="BJ42" s="227"/>
      <c r="BK42" s="76">
        <f t="shared" si="59"/>
        <v>0</v>
      </c>
      <c r="BL42" s="76">
        <f t="shared" si="60"/>
        <v>0</v>
      </c>
      <c r="BM42" s="77"/>
      <c r="BN42" s="77"/>
      <c r="BO42" s="77"/>
      <c r="BP42" s="77"/>
      <c r="BQ42" s="77"/>
      <c r="BR42" s="77"/>
      <c r="BS42" s="278">
        <f t="shared" si="61"/>
        <v>0</v>
      </c>
    </row>
    <row r="43" spans="1:71" s="37" customFormat="1" ht="15.95" customHeight="1">
      <c r="A43" s="184" t="s">
        <v>116</v>
      </c>
      <c r="B43" s="260">
        <v>3</v>
      </c>
      <c r="C43" s="76">
        <f t="shared" si="62"/>
        <v>1500</v>
      </c>
      <c r="D43" s="76">
        <f t="shared" si="42"/>
        <v>500</v>
      </c>
      <c r="E43" s="79"/>
      <c r="F43" s="79"/>
      <c r="G43" s="79">
        <v>1500</v>
      </c>
      <c r="H43" s="79"/>
      <c r="I43" s="79"/>
      <c r="J43" s="79">
        <v>1000</v>
      </c>
      <c r="K43" s="231">
        <f t="shared" si="43"/>
        <v>0</v>
      </c>
      <c r="L43" s="226"/>
      <c r="M43" s="76">
        <f t="shared" si="63"/>
        <v>0</v>
      </c>
      <c r="N43" s="76">
        <f t="shared" si="64"/>
        <v>0</v>
      </c>
      <c r="O43" s="79"/>
      <c r="P43" s="79"/>
      <c r="Q43" s="79"/>
      <c r="R43" s="79"/>
      <c r="S43" s="79"/>
      <c r="T43" s="79"/>
      <c r="U43" s="231">
        <f t="shared" si="46"/>
        <v>0</v>
      </c>
      <c r="V43" s="226"/>
      <c r="W43" s="76">
        <f t="shared" si="65"/>
        <v>0</v>
      </c>
      <c r="X43" s="76">
        <f t="shared" si="48"/>
        <v>0</v>
      </c>
      <c r="Y43" s="79"/>
      <c r="Z43" s="79"/>
      <c r="AA43" s="79"/>
      <c r="AB43" s="79"/>
      <c r="AC43" s="79"/>
      <c r="AD43" s="79"/>
      <c r="AE43" s="231">
        <f t="shared" si="49"/>
        <v>0</v>
      </c>
      <c r="AF43" s="226"/>
      <c r="AG43" s="76">
        <f t="shared" si="66"/>
        <v>0</v>
      </c>
      <c r="AH43" s="76">
        <f t="shared" si="51"/>
        <v>0</v>
      </c>
      <c r="AI43" s="79"/>
      <c r="AJ43" s="79"/>
      <c r="AK43" s="79"/>
      <c r="AL43" s="79"/>
      <c r="AM43" s="79"/>
      <c r="AN43" s="79"/>
      <c r="AO43" s="231">
        <f t="shared" si="52"/>
        <v>0</v>
      </c>
      <c r="AP43" s="226"/>
      <c r="AQ43" s="76">
        <f t="shared" si="67"/>
        <v>0</v>
      </c>
      <c r="AR43" s="76">
        <f t="shared" si="54"/>
        <v>0</v>
      </c>
      <c r="AS43" s="79"/>
      <c r="AT43" s="79"/>
      <c r="AU43" s="79"/>
      <c r="AV43" s="79"/>
      <c r="AW43" s="79"/>
      <c r="AX43" s="79"/>
      <c r="AY43" s="231">
        <f t="shared" si="55"/>
        <v>0</v>
      </c>
      <c r="AZ43" s="226"/>
      <c r="BA43" s="76">
        <f t="shared" si="68"/>
        <v>0</v>
      </c>
      <c r="BB43" s="76">
        <f t="shared" si="57"/>
        <v>0</v>
      </c>
      <c r="BC43" s="79"/>
      <c r="BD43" s="79"/>
      <c r="BE43" s="79"/>
      <c r="BF43" s="79"/>
      <c r="BG43" s="79"/>
      <c r="BH43" s="79"/>
      <c r="BI43" s="231">
        <f t="shared" si="58"/>
        <v>0</v>
      </c>
      <c r="BJ43" s="227"/>
      <c r="BK43" s="76">
        <f t="shared" si="59"/>
        <v>0</v>
      </c>
      <c r="BL43" s="76">
        <f t="shared" si="60"/>
        <v>0</v>
      </c>
      <c r="BM43" s="77"/>
      <c r="BN43" s="77"/>
      <c r="BO43" s="77"/>
      <c r="BP43" s="77"/>
      <c r="BQ43" s="77"/>
      <c r="BR43" s="77"/>
      <c r="BS43" s="278">
        <f t="shared" si="61"/>
        <v>0</v>
      </c>
    </row>
    <row r="44" spans="1:71" s="37" customFormat="1" ht="15.95" customHeight="1">
      <c r="A44" s="184" t="s">
        <v>117</v>
      </c>
      <c r="B44" s="260">
        <v>3</v>
      </c>
      <c r="C44" s="76">
        <f t="shared" si="62"/>
        <v>11070</v>
      </c>
      <c r="D44" s="76">
        <f t="shared" si="42"/>
        <v>3690</v>
      </c>
      <c r="E44" s="79"/>
      <c r="F44" s="79"/>
      <c r="G44" s="79"/>
      <c r="H44" s="79"/>
      <c r="I44" s="79">
        <v>11070</v>
      </c>
      <c r="J44" s="79">
        <v>11070</v>
      </c>
      <c r="K44" s="231">
        <f t="shared" si="43"/>
        <v>0</v>
      </c>
      <c r="L44" s="226">
        <v>1</v>
      </c>
      <c r="M44" s="76">
        <f t="shared" si="63"/>
        <v>1950</v>
      </c>
      <c r="N44" s="76">
        <f t="shared" si="64"/>
        <v>1950</v>
      </c>
      <c r="O44" s="79"/>
      <c r="P44" s="79"/>
      <c r="Q44" s="79"/>
      <c r="R44" s="79"/>
      <c r="S44" s="79">
        <v>1950</v>
      </c>
      <c r="T44" s="79">
        <v>1950</v>
      </c>
      <c r="U44" s="231">
        <f t="shared" si="46"/>
        <v>0</v>
      </c>
      <c r="V44" s="226"/>
      <c r="W44" s="76">
        <f t="shared" si="65"/>
        <v>0</v>
      </c>
      <c r="X44" s="76">
        <f t="shared" si="48"/>
        <v>0</v>
      </c>
      <c r="Y44" s="79"/>
      <c r="Z44" s="79"/>
      <c r="AA44" s="79"/>
      <c r="AB44" s="79"/>
      <c r="AC44" s="79"/>
      <c r="AD44" s="79"/>
      <c r="AE44" s="231">
        <f t="shared" si="49"/>
        <v>0</v>
      </c>
      <c r="AF44" s="226"/>
      <c r="AG44" s="76">
        <f t="shared" si="66"/>
        <v>0</v>
      </c>
      <c r="AH44" s="76">
        <f t="shared" si="51"/>
        <v>0</v>
      </c>
      <c r="AI44" s="79"/>
      <c r="AJ44" s="79"/>
      <c r="AK44" s="79"/>
      <c r="AL44" s="79"/>
      <c r="AM44" s="79"/>
      <c r="AN44" s="79"/>
      <c r="AO44" s="231">
        <f t="shared" si="52"/>
        <v>0</v>
      </c>
      <c r="AP44" s="226"/>
      <c r="AQ44" s="76">
        <f t="shared" si="67"/>
        <v>0</v>
      </c>
      <c r="AR44" s="76">
        <f t="shared" si="54"/>
        <v>0</v>
      </c>
      <c r="AS44" s="79"/>
      <c r="AT44" s="79"/>
      <c r="AU44" s="79"/>
      <c r="AV44" s="79"/>
      <c r="AW44" s="79"/>
      <c r="AX44" s="79"/>
      <c r="AY44" s="231">
        <f t="shared" si="55"/>
        <v>0</v>
      </c>
      <c r="AZ44" s="226"/>
      <c r="BA44" s="76">
        <f t="shared" si="68"/>
        <v>0</v>
      </c>
      <c r="BB44" s="76">
        <f t="shared" si="57"/>
        <v>0</v>
      </c>
      <c r="BC44" s="79"/>
      <c r="BD44" s="79"/>
      <c r="BE44" s="79"/>
      <c r="BF44" s="79"/>
      <c r="BG44" s="79"/>
      <c r="BH44" s="79"/>
      <c r="BI44" s="231">
        <f t="shared" si="58"/>
        <v>0</v>
      </c>
      <c r="BJ44" s="227"/>
      <c r="BK44" s="76">
        <f t="shared" si="59"/>
        <v>0</v>
      </c>
      <c r="BL44" s="76">
        <f t="shared" si="60"/>
        <v>0</v>
      </c>
      <c r="BM44" s="77"/>
      <c r="BN44" s="77"/>
      <c r="BO44" s="77"/>
      <c r="BP44" s="77"/>
      <c r="BQ44" s="77"/>
      <c r="BR44" s="77"/>
      <c r="BS44" s="278">
        <f t="shared" si="61"/>
        <v>0</v>
      </c>
    </row>
    <row r="45" spans="1:71" s="37" customFormat="1" ht="15.95" customHeight="1">
      <c r="A45" s="184" t="s">
        <v>118</v>
      </c>
      <c r="B45" s="260">
        <v>1</v>
      </c>
      <c r="C45" s="76">
        <f t="shared" si="62"/>
        <v>200</v>
      </c>
      <c r="D45" s="76">
        <f t="shared" si="42"/>
        <v>200</v>
      </c>
      <c r="E45" s="79"/>
      <c r="F45" s="79">
        <v>200</v>
      </c>
      <c r="G45" s="79"/>
      <c r="H45" s="79"/>
      <c r="I45" s="79"/>
      <c r="J45" s="79">
        <v>200</v>
      </c>
      <c r="K45" s="231">
        <f t="shared" si="43"/>
        <v>0</v>
      </c>
      <c r="L45" s="226"/>
      <c r="M45" s="76">
        <f t="shared" si="63"/>
        <v>0</v>
      </c>
      <c r="N45" s="76">
        <f t="shared" si="64"/>
        <v>0</v>
      </c>
      <c r="O45" s="79"/>
      <c r="P45" s="79"/>
      <c r="Q45" s="79"/>
      <c r="R45" s="79"/>
      <c r="S45" s="79"/>
      <c r="T45" s="79"/>
      <c r="U45" s="231">
        <f t="shared" si="46"/>
        <v>0</v>
      </c>
      <c r="V45" s="226"/>
      <c r="W45" s="76">
        <f t="shared" si="65"/>
        <v>0</v>
      </c>
      <c r="X45" s="76">
        <f t="shared" si="48"/>
        <v>0</v>
      </c>
      <c r="Y45" s="79"/>
      <c r="Z45" s="79"/>
      <c r="AA45" s="79"/>
      <c r="AB45" s="79"/>
      <c r="AC45" s="79"/>
      <c r="AD45" s="79"/>
      <c r="AE45" s="231">
        <f t="shared" si="49"/>
        <v>0</v>
      </c>
      <c r="AF45" s="226"/>
      <c r="AG45" s="76">
        <f t="shared" si="66"/>
        <v>0</v>
      </c>
      <c r="AH45" s="76">
        <f t="shared" si="51"/>
        <v>0</v>
      </c>
      <c r="AI45" s="79"/>
      <c r="AJ45" s="79"/>
      <c r="AK45" s="79"/>
      <c r="AL45" s="79"/>
      <c r="AM45" s="79"/>
      <c r="AN45" s="79"/>
      <c r="AO45" s="231">
        <f t="shared" si="52"/>
        <v>0</v>
      </c>
      <c r="AP45" s="226"/>
      <c r="AQ45" s="76">
        <f t="shared" si="67"/>
        <v>0</v>
      </c>
      <c r="AR45" s="76">
        <f t="shared" si="54"/>
        <v>0</v>
      </c>
      <c r="AS45" s="79"/>
      <c r="AT45" s="79"/>
      <c r="AU45" s="79"/>
      <c r="AV45" s="79"/>
      <c r="AW45" s="79"/>
      <c r="AX45" s="79"/>
      <c r="AY45" s="231">
        <f t="shared" si="55"/>
        <v>0</v>
      </c>
      <c r="AZ45" s="226"/>
      <c r="BA45" s="76">
        <f t="shared" si="68"/>
        <v>0</v>
      </c>
      <c r="BB45" s="76">
        <f t="shared" si="57"/>
        <v>0</v>
      </c>
      <c r="BC45" s="79"/>
      <c r="BD45" s="79"/>
      <c r="BE45" s="79"/>
      <c r="BF45" s="79"/>
      <c r="BG45" s="79"/>
      <c r="BH45" s="79"/>
      <c r="BI45" s="231">
        <f t="shared" si="58"/>
        <v>0</v>
      </c>
      <c r="BJ45" s="227"/>
      <c r="BK45" s="76">
        <f t="shared" si="59"/>
        <v>0</v>
      </c>
      <c r="BL45" s="76">
        <f t="shared" si="60"/>
        <v>0</v>
      </c>
      <c r="BM45" s="77"/>
      <c r="BN45" s="77"/>
      <c r="BO45" s="77"/>
      <c r="BP45" s="77"/>
      <c r="BQ45" s="77"/>
      <c r="BR45" s="77"/>
      <c r="BS45" s="278">
        <f t="shared" si="61"/>
        <v>0</v>
      </c>
    </row>
    <row r="46" spans="1:71" s="37" customFormat="1" ht="15.95" customHeight="1">
      <c r="A46" s="184" t="s">
        <v>119</v>
      </c>
      <c r="B46" s="260">
        <v>5</v>
      </c>
      <c r="C46" s="76">
        <f t="shared" si="62"/>
        <v>10000</v>
      </c>
      <c r="D46" s="76">
        <f t="shared" si="42"/>
        <v>2000</v>
      </c>
      <c r="E46" s="79">
        <v>10000</v>
      </c>
      <c r="F46" s="79"/>
      <c r="G46" s="79"/>
      <c r="H46" s="79"/>
      <c r="I46" s="79"/>
      <c r="J46" s="79">
        <v>6000</v>
      </c>
      <c r="K46" s="231">
        <f t="shared" si="43"/>
        <v>6000</v>
      </c>
      <c r="L46" s="226">
        <v>6</v>
      </c>
      <c r="M46" s="76">
        <f t="shared" si="63"/>
        <v>11000</v>
      </c>
      <c r="N46" s="76">
        <f t="shared" si="64"/>
        <v>1833.3333333333333</v>
      </c>
      <c r="O46" s="79">
        <v>11000</v>
      </c>
      <c r="P46" s="79"/>
      <c r="Q46" s="79"/>
      <c r="R46" s="79"/>
      <c r="S46" s="79"/>
      <c r="T46" s="79">
        <v>7000</v>
      </c>
      <c r="U46" s="231">
        <f t="shared" si="46"/>
        <v>7000</v>
      </c>
      <c r="V46" s="226">
        <v>4</v>
      </c>
      <c r="W46" s="76">
        <f t="shared" si="65"/>
        <v>8000</v>
      </c>
      <c r="X46" s="76">
        <f t="shared" si="48"/>
        <v>2000</v>
      </c>
      <c r="Y46" s="79">
        <v>8000</v>
      </c>
      <c r="Z46" s="79"/>
      <c r="AA46" s="79"/>
      <c r="AB46" s="79"/>
      <c r="AC46" s="79"/>
      <c r="AD46" s="79">
        <v>4000</v>
      </c>
      <c r="AE46" s="231">
        <f t="shared" si="49"/>
        <v>4000</v>
      </c>
      <c r="AF46" s="226">
        <v>24</v>
      </c>
      <c r="AG46" s="76">
        <f t="shared" si="66"/>
        <v>28400</v>
      </c>
      <c r="AH46" s="76">
        <f t="shared" si="51"/>
        <v>1183.3333333333333</v>
      </c>
      <c r="AI46" s="79">
        <v>28400</v>
      </c>
      <c r="AJ46" s="79"/>
      <c r="AK46" s="79"/>
      <c r="AL46" s="79"/>
      <c r="AM46" s="79"/>
      <c r="AN46" s="79">
        <v>16000</v>
      </c>
      <c r="AO46" s="231">
        <f t="shared" si="52"/>
        <v>16000</v>
      </c>
      <c r="AP46" s="226">
        <v>61</v>
      </c>
      <c r="AQ46" s="76">
        <f t="shared" si="67"/>
        <v>89862.5</v>
      </c>
      <c r="AR46" s="76">
        <f t="shared" si="54"/>
        <v>1473.155737704918</v>
      </c>
      <c r="AS46" s="79">
        <v>89862.5</v>
      </c>
      <c r="AT46" s="79"/>
      <c r="AU46" s="79"/>
      <c r="AV46" s="79"/>
      <c r="AW46" s="79"/>
      <c r="AX46" s="79">
        <v>47637.5</v>
      </c>
      <c r="AY46" s="231">
        <f t="shared" si="55"/>
        <v>47637.5</v>
      </c>
      <c r="AZ46" s="226">
        <v>56</v>
      </c>
      <c r="BA46" s="76">
        <f t="shared" si="68"/>
        <v>100000</v>
      </c>
      <c r="BB46" s="76">
        <f t="shared" si="57"/>
        <v>1785.7142857142858</v>
      </c>
      <c r="BC46" s="79">
        <v>100000</v>
      </c>
      <c r="BD46" s="79"/>
      <c r="BE46" s="79"/>
      <c r="BF46" s="79"/>
      <c r="BG46" s="79"/>
      <c r="BH46" s="79">
        <v>59250</v>
      </c>
      <c r="BI46" s="231">
        <f t="shared" si="58"/>
        <v>59250</v>
      </c>
      <c r="BJ46" s="227">
        <v>57</v>
      </c>
      <c r="BK46" s="76">
        <f t="shared" si="59"/>
        <v>108250</v>
      </c>
      <c r="BL46" s="76">
        <f t="shared" si="60"/>
        <v>1899.1228070175439</v>
      </c>
      <c r="BM46" s="77">
        <v>108250</v>
      </c>
      <c r="BN46" s="77"/>
      <c r="BO46" s="77"/>
      <c r="BP46" s="77"/>
      <c r="BQ46" s="77"/>
      <c r="BR46" s="77">
        <v>53625</v>
      </c>
      <c r="BS46" s="278">
        <f t="shared" si="61"/>
        <v>53625</v>
      </c>
    </row>
    <row r="47" spans="1:71" s="37" customFormat="1" ht="15.95" customHeight="1">
      <c r="A47" s="184" t="s">
        <v>120</v>
      </c>
      <c r="B47" s="260">
        <v>67</v>
      </c>
      <c r="C47" s="76">
        <f t="shared" si="62"/>
        <v>294741</v>
      </c>
      <c r="D47" s="76">
        <f t="shared" si="42"/>
        <v>4399.1194029850749</v>
      </c>
      <c r="E47" s="79">
        <v>294741</v>
      </c>
      <c r="F47" s="79"/>
      <c r="G47" s="79"/>
      <c r="H47" s="79"/>
      <c r="I47" s="79"/>
      <c r="J47" s="79">
        <v>294741</v>
      </c>
      <c r="K47" s="231">
        <f t="shared" si="43"/>
        <v>294741</v>
      </c>
      <c r="L47" s="226">
        <v>74</v>
      </c>
      <c r="M47" s="76">
        <f t="shared" si="63"/>
        <v>336224.8</v>
      </c>
      <c r="N47" s="76">
        <f t="shared" si="64"/>
        <v>4543.5783783783781</v>
      </c>
      <c r="O47" s="79">
        <v>336224.8</v>
      </c>
      <c r="P47" s="79"/>
      <c r="Q47" s="79"/>
      <c r="R47" s="79"/>
      <c r="S47" s="79"/>
      <c r="T47" s="79">
        <v>336224.8</v>
      </c>
      <c r="U47" s="231">
        <f t="shared" si="46"/>
        <v>336224.8</v>
      </c>
      <c r="V47" s="226">
        <v>69</v>
      </c>
      <c r="W47" s="76">
        <f t="shared" si="65"/>
        <v>360143.92</v>
      </c>
      <c r="X47" s="76">
        <f t="shared" si="48"/>
        <v>5219.4771014492753</v>
      </c>
      <c r="Y47" s="79">
        <v>360143.92</v>
      </c>
      <c r="Z47" s="79"/>
      <c r="AA47" s="79"/>
      <c r="AB47" s="79"/>
      <c r="AC47" s="79"/>
      <c r="AD47" s="79">
        <v>360144</v>
      </c>
      <c r="AE47" s="231">
        <f t="shared" si="49"/>
        <v>360143.92</v>
      </c>
      <c r="AF47" s="226">
        <v>70</v>
      </c>
      <c r="AG47" s="76">
        <f t="shared" si="66"/>
        <v>372839</v>
      </c>
      <c r="AH47" s="76">
        <f t="shared" si="51"/>
        <v>5326.2714285714283</v>
      </c>
      <c r="AI47" s="79">
        <v>372839</v>
      </c>
      <c r="AJ47" s="79"/>
      <c r="AK47" s="79"/>
      <c r="AL47" s="79"/>
      <c r="AM47" s="79"/>
      <c r="AN47" s="79">
        <v>372839</v>
      </c>
      <c r="AO47" s="231">
        <f t="shared" si="52"/>
        <v>372839</v>
      </c>
      <c r="AP47" s="226">
        <v>78</v>
      </c>
      <c r="AQ47" s="76">
        <f t="shared" si="67"/>
        <v>427614</v>
      </c>
      <c r="AR47" s="76">
        <f t="shared" si="54"/>
        <v>5482.2307692307695</v>
      </c>
      <c r="AS47" s="79">
        <v>427614</v>
      </c>
      <c r="AT47" s="79"/>
      <c r="AU47" s="79"/>
      <c r="AV47" s="79"/>
      <c r="AW47" s="79"/>
      <c r="AX47" s="79">
        <v>427614</v>
      </c>
      <c r="AY47" s="231">
        <f t="shared" si="55"/>
        <v>427614</v>
      </c>
      <c r="AZ47" s="226">
        <v>61</v>
      </c>
      <c r="BA47" s="76">
        <f t="shared" si="68"/>
        <v>318897</v>
      </c>
      <c r="BB47" s="76">
        <f t="shared" si="57"/>
        <v>5227.8196721311479</v>
      </c>
      <c r="BC47" s="79">
        <v>318897</v>
      </c>
      <c r="BD47" s="79"/>
      <c r="BE47" s="79"/>
      <c r="BF47" s="79"/>
      <c r="BG47" s="79"/>
      <c r="BH47" s="79">
        <v>318897</v>
      </c>
      <c r="BI47" s="231">
        <f t="shared" si="58"/>
        <v>318897</v>
      </c>
      <c r="BJ47" s="227">
        <v>44</v>
      </c>
      <c r="BK47" s="76">
        <f t="shared" si="59"/>
        <v>242358</v>
      </c>
      <c r="BL47" s="76">
        <f t="shared" si="60"/>
        <v>5508.136363636364</v>
      </c>
      <c r="BM47" s="77">
        <v>242358</v>
      </c>
      <c r="BN47" s="77"/>
      <c r="BO47" s="77"/>
      <c r="BP47" s="77"/>
      <c r="BQ47" s="77"/>
      <c r="BR47" s="77">
        <v>242358</v>
      </c>
      <c r="BS47" s="278">
        <f t="shared" si="61"/>
        <v>242358</v>
      </c>
    </row>
    <row r="48" spans="1:71" s="37" customFormat="1" ht="15.95" customHeight="1">
      <c r="A48" s="184" t="s">
        <v>121</v>
      </c>
      <c r="B48" s="260">
        <v>63</v>
      </c>
      <c r="C48" s="76">
        <f t="shared" si="62"/>
        <v>77791.37</v>
      </c>
      <c r="D48" s="76">
        <f t="shared" si="42"/>
        <v>1234.7836507936506</v>
      </c>
      <c r="E48" s="79">
        <v>77791.37</v>
      </c>
      <c r="F48" s="79"/>
      <c r="G48" s="79"/>
      <c r="H48" s="79"/>
      <c r="I48" s="79"/>
      <c r="J48" s="79">
        <v>66135</v>
      </c>
      <c r="K48" s="231">
        <f t="shared" si="43"/>
        <v>66135</v>
      </c>
      <c r="L48" s="226">
        <v>37</v>
      </c>
      <c r="M48" s="76">
        <f t="shared" si="63"/>
        <v>14650</v>
      </c>
      <c r="N48" s="76">
        <f t="shared" si="64"/>
        <v>395.94594594594594</v>
      </c>
      <c r="O48" s="79">
        <v>14650</v>
      </c>
      <c r="P48" s="79"/>
      <c r="Q48" s="79"/>
      <c r="R48" s="79"/>
      <c r="S48" s="79"/>
      <c r="T48" s="79">
        <v>14650</v>
      </c>
      <c r="U48" s="231">
        <f t="shared" si="46"/>
        <v>14650</v>
      </c>
      <c r="V48" s="226"/>
      <c r="W48" s="76">
        <f t="shared" si="65"/>
        <v>0</v>
      </c>
      <c r="X48" s="76">
        <f t="shared" si="48"/>
        <v>0</v>
      </c>
      <c r="Y48" s="79">
        <v>0</v>
      </c>
      <c r="Z48" s="79"/>
      <c r="AA48" s="79"/>
      <c r="AB48" s="79"/>
      <c r="AC48" s="79"/>
      <c r="AD48" s="79"/>
      <c r="AE48" s="231">
        <f t="shared" si="49"/>
        <v>0</v>
      </c>
      <c r="AF48" s="226"/>
      <c r="AG48" s="76">
        <f t="shared" si="66"/>
        <v>0</v>
      </c>
      <c r="AH48" s="76">
        <f t="shared" si="51"/>
        <v>0</v>
      </c>
      <c r="AI48" s="79"/>
      <c r="AJ48" s="79"/>
      <c r="AK48" s="79"/>
      <c r="AL48" s="79"/>
      <c r="AM48" s="79"/>
      <c r="AN48" s="79"/>
      <c r="AO48" s="231">
        <f t="shared" si="52"/>
        <v>0</v>
      </c>
      <c r="AP48" s="226"/>
      <c r="AQ48" s="76">
        <f t="shared" si="67"/>
        <v>0</v>
      </c>
      <c r="AR48" s="76">
        <f t="shared" si="54"/>
        <v>0</v>
      </c>
      <c r="AS48" s="79"/>
      <c r="AT48" s="79"/>
      <c r="AU48" s="79"/>
      <c r="AV48" s="79"/>
      <c r="AW48" s="79"/>
      <c r="AX48" s="79"/>
      <c r="AY48" s="231">
        <f t="shared" si="55"/>
        <v>0</v>
      </c>
      <c r="AZ48" s="226"/>
      <c r="BA48" s="76">
        <f t="shared" si="68"/>
        <v>0</v>
      </c>
      <c r="BB48" s="76">
        <f t="shared" si="57"/>
        <v>0</v>
      </c>
      <c r="BC48" s="79"/>
      <c r="BD48" s="79"/>
      <c r="BE48" s="79"/>
      <c r="BF48" s="79"/>
      <c r="BG48" s="79"/>
      <c r="BH48" s="79"/>
      <c r="BI48" s="231">
        <f t="shared" si="58"/>
        <v>0</v>
      </c>
      <c r="BJ48" s="227"/>
      <c r="BK48" s="76">
        <f t="shared" si="59"/>
        <v>0</v>
      </c>
      <c r="BL48" s="76">
        <f t="shared" si="60"/>
        <v>0</v>
      </c>
      <c r="BM48" s="77"/>
      <c r="BN48" s="77"/>
      <c r="BO48" s="77"/>
      <c r="BP48" s="77"/>
      <c r="BQ48" s="77"/>
      <c r="BR48" s="77"/>
      <c r="BS48" s="278">
        <f t="shared" si="61"/>
        <v>0</v>
      </c>
    </row>
    <row r="49" spans="1:71" s="37" customFormat="1" ht="15.95" customHeight="1">
      <c r="A49" s="184" t="s">
        <v>122</v>
      </c>
      <c r="B49" s="260">
        <v>25</v>
      </c>
      <c r="C49" s="76">
        <f t="shared" si="62"/>
        <v>49000</v>
      </c>
      <c r="D49" s="76">
        <f t="shared" si="42"/>
        <v>1960</v>
      </c>
      <c r="E49" s="79">
        <v>49000</v>
      </c>
      <c r="F49" s="79"/>
      <c r="G49" s="79"/>
      <c r="H49" s="79"/>
      <c r="I49" s="79"/>
      <c r="J49" s="79">
        <v>12000</v>
      </c>
      <c r="K49" s="231">
        <f t="shared" si="43"/>
        <v>12000</v>
      </c>
      <c r="L49" s="226">
        <v>7</v>
      </c>
      <c r="M49" s="76">
        <f t="shared" si="63"/>
        <v>14000</v>
      </c>
      <c r="N49" s="76">
        <f t="shared" si="64"/>
        <v>2000</v>
      </c>
      <c r="O49" s="79">
        <v>14000</v>
      </c>
      <c r="P49" s="79"/>
      <c r="Q49" s="79"/>
      <c r="R49" s="79"/>
      <c r="S49" s="79"/>
      <c r="T49" s="79"/>
      <c r="U49" s="231">
        <f t="shared" si="46"/>
        <v>0</v>
      </c>
      <c r="V49" s="226">
        <v>1</v>
      </c>
      <c r="W49" s="76">
        <f t="shared" si="65"/>
        <v>1000</v>
      </c>
      <c r="X49" s="76">
        <f t="shared" si="48"/>
        <v>1000</v>
      </c>
      <c r="Y49" s="79">
        <v>1000</v>
      </c>
      <c r="Z49" s="79"/>
      <c r="AA49" s="79"/>
      <c r="AB49" s="79"/>
      <c r="AC49" s="79"/>
      <c r="AD49" s="79"/>
      <c r="AE49" s="231">
        <f t="shared" si="49"/>
        <v>0</v>
      </c>
      <c r="AF49" s="226"/>
      <c r="AG49" s="76">
        <f t="shared" si="66"/>
        <v>0</v>
      </c>
      <c r="AH49" s="76">
        <f t="shared" si="51"/>
        <v>0</v>
      </c>
      <c r="AI49" s="79"/>
      <c r="AJ49" s="79"/>
      <c r="AK49" s="79"/>
      <c r="AL49" s="79"/>
      <c r="AM49" s="79"/>
      <c r="AN49" s="79"/>
      <c r="AO49" s="231">
        <f t="shared" si="52"/>
        <v>0</v>
      </c>
      <c r="AP49" s="226"/>
      <c r="AQ49" s="76">
        <f t="shared" si="67"/>
        <v>0</v>
      </c>
      <c r="AR49" s="76">
        <f t="shared" si="54"/>
        <v>0</v>
      </c>
      <c r="AS49" s="79"/>
      <c r="AT49" s="79"/>
      <c r="AU49" s="79"/>
      <c r="AV49" s="79"/>
      <c r="AW49" s="79"/>
      <c r="AX49" s="79"/>
      <c r="AY49" s="231">
        <f t="shared" si="55"/>
        <v>0</v>
      </c>
      <c r="AZ49" s="226"/>
      <c r="BA49" s="76">
        <f t="shared" si="68"/>
        <v>0</v>
      </c>
      <c r="BB49" s="76">
        <f t="shared" si="57"/>
        <v>0</v>
      </c>
      <c r="BC49" s="79"/>
      <c r="BD49" s="79"/>
      <c r="BE49" s="79"/>
      <c r="BF49" s="79"/>
      <c r="BG49" s="79"/>
      <c r="BH49" s="79"/>
      <c r="BI49" s="231">
        <f t="shared" si="58"/>
        <v>0</v>
      </c>
      <c r="BJ49" s="227"/>
      <c r="BK49" s="76">
        <f t="shared" si="59"/>
        <v>0</v>
      </c>
      <c r="BL49" s="76">
        <f t="shared" si="60"/>
        <v>0</v>
      </c>
      <c r="BM49" s="77"/>
      <c r="BN49" s="77"/>
      <c r="BO49" s="77"/>
      <c r="BP49" s="77"/>
      <c r="BQ49" s="77"/>
      <c r="BR49" s="77"/>
      <c r="BS49" s="278">
        <f t="shared" si="61"/>
        <v>0</v>
      </c>
    </row>
    <row r="50" spans="1:71" s="37" customFormat="1" ht="15.95" customHeight="1">
      <c r="A50" s="184" t="s">
        <v>123</v>
      </c>
      <c r="B50" s="260">
        <v>248</v>
      </c>
      <c r="C50" s="76">
        <f t="shared" si="62"/>
        <v>199987</v>
      </c>
      <c r="D50" s="76">
        <f t="shared" si="42"/>
        <v>806.39919354838707</v>
      </c>
      <c r="E50" s="79"/>
      <c r="F50" s="79"/>
      <c r="G50" s="79"/>
      <c r="H50" s="79"/>
      <c r="I50" s="79">
        <v>199987</v>
      </c>
      <c r="J50" s="79">
        <v>150824.5</v>
      </c>
      <c r="K50" s="231">
        <f t="shared" si="43"/>
        <v>0</v>
      </c>
      <c r="L50" s="226">
        <v>240</v>
      </c>
      <c r="M50" s="76">
        <f t="shared" si="63"/>
        <v>227865.5</v>
      </c>
      <c r="N50" s="76">
        <f t="shared" si="64"/>
        <v>949.4395833333333</v>
      </c>
      <c r="O50" s="79"/>
      <c r="P50" s="79"/>
      <c r="Q50" s="79"/>
      <c r="R50" s="79"/>
      <c r="S50" s="79">
        <v>227865.5</v>
      </c>
      <c r="T50" s="79">
        <v>172854</v>
      </c>
      <c r="U50" s="231">
        <f t="shared" si="46"/>
        <v>0</v>
      </c>
      <c r="V50" s="226">
        <v>260</v>
      </c>
      <c r="W50" s="76">
        <f t="shared" si="65"/>
        <v>257142</v>
      </c>
      <c r="X50" s="76">
        <f t="shared" si="48"/>
        <v>989.00769230769231</v>
      </c>
      <c r="Y50" s="79"/>
      <c r="Z50" s="79"/>
      <c r="AA50" s="79"/>
      <c r="AB50" s="79"/>
      <c r="AC50" s="79">
        <v>257142</v>
      </c>
      <c r="AD50" s="79">
        <v>187685</v>
      </c>
      <c r="AE50" s="231">
        <f t="shared" si="49"/>
        <v>0</v>
      </c>
      <c r="AF50" s="226">
        <v>257</v>
      </c>
      <c r="AG50" s="76">
        <f t="shared" si="66"/>
        <v>268085</v>
      </c>
      <c r="AH50" s="76">
        <f t="shared" si="51"/>
        <v>1043.1322957198443</v>
      </c>
      <c r="AI50" s="79"/>
      <c r="AJ50" s="79"/>
      <c r="AK50" s="79"/>
      <c r="AL50" s="79"/>
      <c r="AM50" s="79">
        <v>268085</v>
      </c>
      <c r="AN50" s="79">
        <v>209920</v>
      </c>
      <c r="AO50" s="231">
        <f t="shared" si="52"/>
        <v>0</v>
      </c>
      <c r="AP50" s="226">
        <v>232</v>
      </c>
      <c r="AQ50" s="76">
        <f t="shared" si="67"/>
        <v>241210</v>
      </c>
      <c r="AR50" s="76">
        <f t="shared" si="54"/>
        <v>1039.6982758620691</v>
      </c>
      <c r="AS50" s="79"/>
      <c r="AT50" s="79"/>
      <c r="AU50" s="79"/>
      <c r="AV50" s="79"/>
      <c r="AW50" s="79">
        <v>241210</v>
      </c>
      <c r="AX50" s="79">
        <v>186855</v>
      </c>
      <c r="AY50" s="231">
        <f t="shared" si="55"/>
        <v>0</v>
      </c>
      <c r="AZ50" s="226">
        <v>229</v>
      </c>
      <c r="BA50" s="76">
        <f t="shared" si="68"/>
        <v>217225</v>
      </c>
      <c r="BB50" s="76">
        <f t="shared" si="57"/>
        <v>948.58078602620083</v>
      </c>
      <c r="BC50" s="79"/>
      <c r="BD50" s="79"/>
      <c r="BE50" s="79"/>
      <c r="BF50" s="79"/>
      <c r="BG50" s="79">
        <v>217225</v>
      </c>
      <c r="BH50" s="79">
        <v>192409</v>
      </c>
      <c r="BI50" s="231">
        <f t="shared" si="58"/>
        <v>0</v>
      </c>
      <c r="BJ50" s="227">
        <v>229</v>
      </c>
      <c r="BK50" s="76">
        <f t="shared" si="59"/>
        <v>190368</v>
      </c>
      <c r="BL50" s="76">
        <f t="shared" si="60"/>
        <v>831.30131004366808</v>
      </c>
      <c r="BM50" s="77"/>
      <c r="BN50" s="77"/>
      <c r="BO50" s="77"/>
      <c r="BP50" s="77"/>
      <c r="BQ50" s="77">
        <v>190368</v>
      </c>
      <c r="BR50" s="77">
        <v>139943</v>
      </c>
      <c r="BS50" s="278">
        <f t="shared" si="61"/>
        <v>0</v>
      </c>
    </row>
    <row r="51" spans="1:71" s="37" customFormat="1" ht="15.95" customHeight="1">
      <c r="A51" s="184" t="s">
        <v>124</v>
      </c>
      <c r="B51" s="260">
        <v>2</v>
      </c>
      <c r="C51" s="76">
        <f t="shared" si="62"/>
        <v>4207.5</v>
      </c>
      <c r="D51" s="76">
        <f t="shared" si="42"/>
        <v>2103.75</v>
      </c>
      <c r="E51" s="79">
        <v>4207.5</v>
      </c>
      <c r="F51" s="79"/>
      <c r="G51" s="79"/>
      <c r="H51" s="79"/>
      <c r="I51" s="79"/>
      <c r="J51" s="79">
        <v>4207.5</v>
      </c>
      <c r="K51" s="231">
        <f t="shared" si="43"/>
        <v>4207.5</v>
      </c>
      <c r="L51" s="226">
        <v>3</v>
      </c>
      <c r="M51" s="76">
        <f t="shared" si="63"/>
        <v>7040</v>
      </c>
      <c r="N51" s="76">
        <f t="shared" si="64"/>
        <v>2346.6666666666665</v>
      </c>
      <c r="O51" s="79">
        <v>7040</v>
      </c>
      <c r="P51" s="79"/>
      <c r="Q51" s="79"/>
      <c r="R51" s="79"/>
      <c r="S51" s="79"/>
      <c r="T51" s="79">
        <v>7040</v>
      </c>
      <c r="U51" s="231">
        <f t="shared" si="46"/>
        <v>7040</v>
      </c>
      <c r="V51" s="226">
        <v>4</v>
      </c>
      <c r="W51" s="76">
        <f t="shared" si="65"/>
        <v>10234</v>
      </c>
      <c r="X51" s="76">
        <f t="shared" si="48"/>
        <v>2558.5</v>
      </c>
      <c r="Y51" s="79">
        <v>10234</v>
      </c>
      <c r="Z51" s="79"/>
      <c r="AA51" s="79"/>
      <c r="AB51" s="79"/>
      <c r="AC51" s="79"/>
      <c r="AD51" s="79">
        <v>10234</v>
      </c>
      <c r="AE51" s="231">
        <f t="shared" si="49"/>
        <v>10234</v>
      </c>
      <c r="AF51" s="226">
        <v>4</v>
      </c>
      <c r="AG51" s="76">
        <f t="shared" si="66"/>
        <v>8319</v>
      </c>
      <c r="AH51" s="76">
        <f t="shared" si="51"/>
        <v>2079.75</v>
      </c>
      <c r="AI51" s="79">
        <v>8319</v>
      </c>
      <c r="AJ51" s="79"/>
      <c r="AK51" s="79"/>
      <c r="AL51" s="79"/>
      <c r="AM51" s="79"/>
      <c r="AN51" s="79">
        <v>8319</v>
      </c>
      <c r="AO51" s="231">
        <f t="shared" si="52"/>
        <v>8319</v>
      </c>
      <c r="AP51" s="226">
        <v>4</v>
      </c>
      <c r="AQ51" s="76">
        <f t="shared" si="67"/>
        <v>11343.75</v>
      </c>
      <c r="AR51" s="76">
        <f t="shared" si="54"/>
        <v>2835.9375</v>
      </c>
      <c r="AS51" s="79">
        <v>11343.75</v>
      </c>
      <c r="AT51" s="79"/>
      <c r="AU51" s="79"/>
      <c r="AV51" s="79"/>
      <c r="AW51" s="79"/>
      <c r="AX51" s="79">
        <v>11343.75</v>
      </c>
      <c r="AY51" s="231">
        <f t="shared" si="55"/>
        <v>11343.75</v>
      </c>
      <c r="AZ51" s="226">
        <v>2</v>
      </c>
      <c r="BA51" s="76">
        <f t="shared" si="68"/>
        <v>4557</v>
      </c>
      <c r="BB51" s="76">
        <f t="shared" si="57"/>
        <v>2278.5</v>
      </c>
      <c r="BC51" s="79">
        <v>4557</v>
      </c>
      <c r="BD51" s="79"/>
      <c r="BE51" s="79"/>
      <c r="BF51" s="79"/>
      <c r="BG51" s="79"/>
      <c r="BH51" s="79">
        <v>4557</v>
      </c>
      <c r="BI51" s="231">
        <f t="shared" si="58"/>
        <v>4557</v>
      </c>
      <c r="BJ51" s="227">
        <v>1</v>
      </c>
      <c r="BK51" s="76">
        <f t="shared" si="59"/>
        <v>2976</v>
      </c>
      <c r="BL51" s="76">
        <f t="shared" si="60"/>
        <v>2976</v>
      </c>
      <c r="BM51" s="77">
        <v>2976</v>
      </c>
      <c r="BN51" s="77"/>
      <c r="BO51" s="77"/>
      <c r="BP51" s="77"/>
      <c r="BQ51" s="77"/>
      <c r="BR51" s="77">
        <v>2976</v>
      </c>
      <c r="BS51" s="278">
        <f t="shared" si="61"/>
        <v>2976</v>
      </c>
    </row>
    <row r="52" spans="1:71" s="37" customFormat="1" ht="15.95" customHeight="1">
      <c r="A52" s="184" t="s">
        <v>125</v>
      </c>
      <c r="B52" s="260">
        <v>104</v>
      </c>
      <c r="C52" s="76">
        <f t="shared" si="62"/>
        <v>242675</v>
      </c>
      <c r="D52" s="76">
        <f t="shared" si="42"/>
        <v>2333.4134615384614</v>
      </c>
      <c r="E52" s="79"/>
      <c r="F52" s="79"/>
      <c r="G52" s="79">
        <v>242675</v>
      </c>
      <c r="H52" s="79"/>
      <c r="I52" s="79"/>
      <c r="J52" s="79">
        <v>242675</v>
      </c>
      <c r="K52" s="231">
        <f t="shared" si="43"/>
        <v>0</v>
      </c>
      <c r="L52" s="226">
        <v>77</v>
      </c>
      <c r="M52" s="76">
        <f t="shared" si="63"/>
        <v>139525</v>
      </c>
      <c r="N52" s="76">
        <f t="shared" si="64"/>
        <v>1812.012987012987</v>
      </c>
      <c r="O52" s="79"/>
      <c r="P52" s="79"/>
      <c r="Q52" s="79">
        <v>139525</v>
      </c>
      <c r="R52" s="79"/>
      <c r="S52" s="79"/>
      <c r="T52" s="79">
        <v>136525</v>
      </c>
      <c r="U52" s="231">
        <f t="shared" si="46"/>
        <v>0</v>
      </c>
      <c r="V52" s="226">
        <v>56</v>
      </c>
      <c r="W52" s="76">
        <f t="shared" si="65"/>
        <v>124575</v>
      </c>
      <c r="X52" s="76">
        <f t="shared" si="48"/>
        <v>2224.5535714285716</v>
      </c>
      <c r="Y52" s="79"/>
      <c r="Z52" s="79"/>
      <c r="AA52" s="79">
        <v>124575</v>
      </c>
      <c r="AB52" s="79"/>
      <c r="AC52" s="79"/>
      <c r="AD52" s="79">
        <v>121575</v>
      </c>
      <c r="AE52" s="231">
        <f t="shared" si="49"/>
        <v>0</v>
      </c>
      <c r="AF52" s="226">
        <v>47</v>
      </c>
      <c r="AG52" s="76">
        <f t="shared" si="66"/>
        <v>0</v>
      </c>
      <c r="AH52" s="76">
        <f t="shared" si="51"/>
        <v>0</v>
      </c>
      <c r="AI52" s="79"/>
      <c r="AJ52" s="79"/>
      <c r="AK52" s="79"/>
      <c r="AL52" s="79"/>
      <c r="AM52" s="79"/>
      <c r="AN52" s="79">
        <v>104950</v>
      </c>
      <c r="AO52" s="231">
        <f t="shared" si="52"/>
        <v>0</v>
      </c>
      <c r="AP52" s="226">
        <v>63</v>
      </c>
      <c r="AQ52" s="76">
        <f t="shared" si="67"/>
        <v>142775</v>
      </c>
      <c r="AR52" s="76">
        <f t="shared" si="54"/>
        <v>2266.2698412698414</v>
      </c>
      <c r="AS52" s="79"/>
      <c r="AT52" s="79"/>
      <c r="AU52" s="79">
        <v>142775</v>
      </c>
      <c r="AV52" s="79"/>
      <c r="AW52" s="79"/>
      <c r="AX52" s="79">
        <v>142775</v>
      </c>
      <c r="AY52" s="231">
        <f t="shared" si="55"/>
        <v>0</v>
      </c>
      <c r="AZ52" s="226">
        <v>5</v>
      </c>
      <c r="BA52" s="76">
        <f t="shared" si="68"/>
        <v>10000</v>
      </c>
      <c r="BB52" s="76">
        <f t="shared" si="57"/>
        <v>2000</v>
      </c>
      <c r="BC52" s="79"/>
      <c r="BD52" s="79"/>
      <c r="BE52" s="79">
        <v>10000</v>
      </c>
      <c r="BF52" s="79"/>
      <c r="BG52"/>
      <c r="BH52" s="79">
        <v>10000</v>
      </c>
      <c r="BI52" s="231">
        <f t="shared" si="58"/>
        <v>0</v>
      </c>
      <c r="BJ52" s="227">
        <v>96</v>
      </c>
      <c r="BK52" s="76">
        <f t="shared" si="59"/>
        <v>238125</v>
      </c>
      <c r="BL52" s="76">
        <f t="shared" si="60"/>
        <v>2480.46875</v>
      </c>
      <c r="BM52" s="77"/>
      <c r="BN52" s="77"/>
      <c r="BO52" s="77">
        <v>238125</v>
      </c>
      <c r="BP52" s="77"/>
      <c r="BQ52" s="77"/>
      <c r="BR52" s="77">
        <v>3000</v>
      </c>
      <c r="BS52" s="278">
        <f t="shared" si="61"/>
        <v>0</v>
      </c>
    </row>
    <row r="53" spans="1:71" s="37" customFormat="1" ht="15.95" customHeight="1">
      <c r="A53" s="184" t="s">
        <v>126</v>
      </c>
      <c r="B53" s="260">
        <v>238</v>
      </c>
      <c r="C53" s="76">
        <f t="shared" si="62"/>
        <v>798237.81</v>
      </c>
      <c r="D53" s="76">
        <f t="shared" si="42"/>
        <v>3353.9403781512606</v>
      </c>
      <c r="E53" s="79"/>
      <c r="F53" s="79"/>
      <c r="G53" s="79"/>
      <c r="H53" s="79"/>
      <c r="I53" s="79">
        <v>798237.81</v>
      </c>
      <c r="J53" s="79">
        <v>749687.58</v>
      </c>
      <c r="K53" s="231">
        <f t="shared" si="43"/>
        <v>0</v>
      </c>
      <c r="L53" s="226">
        <v>220</v>
      </c>
      <c r="M53" s="76">
        <f t="shared" si="63"/>
        <v>928837.9</v>
      </c>
      <c r="N53" s="76">
        <f t="shared" si="64"/>
        <v>4221.9904545454547</v>
      </c>
      <c r="O53" s="79"/>
      <c r="P53" s="79"/>
      <c r="Q53" s="79"/>
      <c r="R53" s="79"/>
      <c r="S53" s="79">
        <v>928837.9</v>
      </c>
      <c r="T53" s="79">
        <v>873048.36</v>
      </c>
      <c r="U53" s="231">
        <f t="shared" si="46"/>
        <v>0</v>
      </c>
      <c r="V53" s="226">
        <v>269</v>
      </c>
      <c r="W53" s="76">
        <f t="shared" si="65"/>
        <v>1169131</v>
      </c>
      <c r="X53" s="76">
        <f t="shared" si="48"/>
        <v>4346.2118959107811</v>
      </c>
      <c r="Y53" s="79"/>
      <c r="Z53" s="79"/>
      <c r="AA53" s="79"/>
      <c r="AB53" s="79"/>
      <c r="AC53" s="79">
        <v>1169131</v>
      </c>
      <c r="AD53" s="79">
        <v>1073488</v>
      </c>
      <c r="AE53" s="231">
        <f t="shared" si="49"/>
        <v>0</v>
      </c>
      <c r="AF53" s="226">
        <v>244</v>
      </c>
      <c r="AG53" s="76">
        <f t="shared" si="66"/>
        <v>1059219.03</v>
      </c>
      <c r="AH53" s="76">
        <f t="shared" si="51"/>
        <v>4341.0615983606558</v>
      </c>
      <c r="AI53" s="79"/>
      <c r="AJ53" s="79"/>
      <c r="AK53" s="79"/>
      <c r="AL53" s="79"/>
      <c r="AM53" s="79">
        <v>1059219.03</v>
      </c>
      <c r="AN53" s="79">
        <v>987994.75</v>
      </c>
      <c r="AO53" s="231">
        <f t="shared" si="52"/>
        <v>0</v>
      </c>
      <c r="AP53" s="226">
        <v>282</v>
      </c>
      <c r="AQ53" s="76">
        <f t="shared" si="67"/>
        <v>1136742.96</v>
      </c>
      <c r="AR53" s="76">
        <f t="shared" si="54"/>
        <v>4031.0034042553189</v>
      </c>
      <c r="AS53" s="79"/>
      <c r="AT53" s="79"/>
      <c r="AU53" s="79"/>
      <c r="AV53" s="79"/>
      <c r="AW53" s="79">
        <v>1136742.96</v>
      </c>
      <c r="AX53" s="79">
        <v>1012486.1</v>
      </c>
      <c r="AY53" s="231">
        <f t="shared" si="55"/>
        <v>0</v>
      </c>
      <c r="AZ53" s="226">
        <v>268</v>
      </c>
      <c r="BA53" s="76">
        <f t="shared" si="68"/>
        <v>973447.9</v>
      </c>
      <c r="BB53" s="76">
        <f t="shared" si="57"/>
        <v>3632.2682835820897</v>
      </c>
      <c r="BC53" s="79"/>
      <c r="BD53" s="79"/>
      <c r="BE53" s="79"/>
      <c r="BF53" s="79"/>
      <c r="BG53" s="79">
        <v>973447.9</v>
      </c>
      <c r="BH53" s="79">
        <v>805757</v>
      </c>
      <c r="BI53" s="231">
        <f t="shared" si="58"/>
        <v>0</v>
      </c>
      <c r="BJ53" s="227">
        <v>217</v>
      </c>
      <c r="BK53" s="76">
        <f t="shared" si="59"/>
        <v>762503</v>
      </c>
      <c r="BL53" s="76">
        <f t="shared" si="60"/>
        <v>3513.8387096774195</v>
      </c>
      <c r="BM53" s="77"/>
      <c r="BN53" s="77"/>
      <c r="BO53" s="77"/>
      <c r="BP53" s="77"/>
      <c r="BQ53" s="77">
        <v>762503</v>
      </c>
      <c r="BR53" s="77">
        <v>646599</v>
      </c>
      <c r="BS53" s="278">
        <f t="shared" si="61"/>
        <v>0</v>
      </c>
    </row>
    <row r="54" spans="1:71" s="37" customFormat="1" ht="15.95" customHeight="1">
      <c r="A54" s="184" t="s">
        <v>127</v>
      </c>
      <c r="B54" s="260">
        <v>1</v>
      </c>
      <c r="C54" s="76">
        <f t="shared" si="62"/>
        <v>3978</v>
      </c>
      <c r="D54" s="76">
        <f t="shared" si="42"/>
        <v>3978</v>
      </c>
      <c r="E54" s="79">
        <v>3978</v>
      </c>
      <c r="F54" s="79"/>
      <c r="G54" s="79"/>
      <c r="H54" s="79"/>
      <c r="I54" s="79"/>
      <c r="J54" s="79">
        <v>3978</v>
      </c>
      <c r="K54" s="231">
        <f t="shared" si="43"/>
        <v>3978</v>
      </c>
      <c r="L54" s="226">
        <v>1</v>
      </c>
      <c r="M54" s="76">
        <f t="shared" si="63"/>
        <v>4800</v>
      </c>
      <c r="N54" s="76">
        <f t="shared" si="64"/>
        <v>4800</v>
      </c>
      <c r="O54" s="79">
        <v>4800</v>
      </c>
      <c r="P54" s="79"/>
      <c r="Q54" s="79"/>
      <c r="R54" s="79"/>
      <c r="S54" s="79"/>
      <c r="T54" s="79">
        <v>4800</v>
      </c>
      <c r="U54" s="231">
        <f t="shared" si="46"/>
        <v>4800</v>
      </c>
      <c r="V54" s="226"/>
      <c r="W54" s="76">
        <f t="shared" si="65"/>
        <v>0</v>
      </c>
      <c r="X54" s="76">
        <f t="shared" si="48"/>
        <v>0</v>
      </c>
      <c r="Y54" s="79"/>
      <c r="Z54" s="79"/>
      <c r="AA54" s="79"/>
      <c r="AB54" s="79"/>
      <c r="AC54" s="79"/>
      <c r="AD54" s="79"/>
      <c r="AE54" s="231">
        <f t="shared" si="49"/>
        <v>0</v>
      </c>
      <c r="AF54" s="226">
        <v>1</v>
      </c>
      <c r="AG54" s="76">
        <f t="shared" si="66"/>
        <v>4425</v>
      </c>
      <c r="AH54" s="76">
        <f t="shared" si="51"/>
        <v>4425</v>
      </c>
      <c r="AI54" s="79">
        <v>4425</v>
      </c>
      <c r="AJ54" s="79"/>
      <c r="AK54" s="79"/>
      <c r="AL54" s="79"/>
      <c r="AM54" s="79"/>
      <c r="AN54" s="79">
        <v>4425</v>
      </c>
      <c r="AO54" s="231">
        <f t="shared" si="52"/>
        <v>4425</v>
      </c>
      <c r="AP54" s="226">
        <v>1</v>
      </c>
      <c r="AQ54" s="76">
        <f t="shared" si="67"/>
        <v>5989.5</v>
      </c>
      <c r="AR54" s="76">
        <f t="shared" si="54"/>
        <v>5989.5</v>
      </c>
      <c r="AS54" s="79">
        <v>5989.5</v>
      </c>
      <c r="AT54" s="79"/>
      <c r="AU54" s="79"/>
      <c r="AV54" s="79"/>
      <c r="AW54" s="79"/>
      <c r="AX54" s="79">
        <v>5989.5</v>
      </c>
      <c r="AY54" s="231">
        <f t="shared" si="55"/>
        <v>5989.5</v>
      </c>
      <c r="AZ54" s="226">
        <v>2</v>
      </c>
      <c r="BA54" s="76">
        <f t="shared" si="68"/>
        <v>7254</v>
      </c>
      <c r="BB54" s="76">
        <f t="shared" si="57"/>
        <v>3627</v>
      </c>
      <c r="BC54" s="79">
        <v>7254</v>
      </c>
      <c r="BD54" s="79"/>
      <c r="BE54" s="79"/>
      <c r="BF54" s="79"/>
      <c r="BG54" s="79"/>
      <c r="BH54" s="79">
        <v>7254</v>
      </c>
      <c r="BI54" s="231">
        <f t="shared" si="58"/>
        <v>7254</v>
      </c>
      <c r="BJ54" s="227">
        <v>1</v>
      </c>
      <c r="BK54" s="76">
        <f t="shared" si="59"/>
        <v>2790</v>
      </c>
      <c r="BL54" s="76">
        <f t="shared" si="60"/>
        <v>2790</v>
      </c>
      <c r="BM54" s="77">
        <v>2790</v>
      </c>
      <c r="BN54" s="77"/>
      <c r="BO54" s="77"/>
      <c r="BP54" s="77"/>
      <c r="BQ54" s="77"/>
      <c r="BR54" s="77">
        <v>2790</v>
      </c>
      <c r="BS54" s="278">
        <f t="shared" si="61"/>
        <v>2790</v>
      </c>
    </row>
    <row r="55" spans="1:71" s="37" customFormat="1" ht="15.95" customHeight="1">
      <c r="A55" s="184" t="s">
        <v>128</v>
      </c>
      <c r="B55" s="260">
        <v>12</v>
      </c>
      <c r="C55" s="76">
        <f t="shared" si="62"/>
        <v>50349</v>
      </c>
      <c r="D55" s="76">
        <f t="shared" si="42"/>
        <v>4195.75</v>
      </c>
      <c r="E55" s="79">
        <v>50349</v>
      </c>
      <c r="F55" s="79"/>
      <c r="G55" s="79"/>
      <c r="H55" s="79"/>
      <c r="I55" s="79"/>
      <c r="J55" s="79">
        <v>50349</v>
      </c>
      <c r="K55" s="231">
        <f t="shared" si="43"/>
        <v>50349</v>
      </c>
      <c r="L55" s="226">
        <v>16</v>
      </c>
      <c r="M55" s="76">
        <f t="shared" si="63"/>
        <v>76800</v>
      </c>
      <c r="N55" s="76">
        <f t="shared" si="64"/>
        <v>4800</v>
      </c>
      <c r="O55" s="79">
        <v>76800</v>
      </c>
      <c r="P55" s="79"/>
      <c r="Q55" s="79"/>
      <c r="R55" s="79"/>
      <c r="S55" s="79"/>
      <c r="T55" s="79">
        <v>76800</v>
      </c>
      <c r="U55" s="231">
        <f t="shared" si="46"/>
        <v>76800</v>
      </c>
      <c r="V55" s="226">
        <v>23</v>
      </c>
      <c r="W55" s="76">
        <f t="shared" si="65"/>
        <v>120788</v>
      </c>
      <c r="X55" s="76">
        <f t="shared" si="48"/>
        <v>5251.652173913043</v>
      </c>
      <c r="Y55" s="79">
        <v>120788</v>
      </c>
      <c r="Z55" s="79"/>
      <c r="AA55" s="79"/>
      <c r="AB55" s="79"/>
      <c r="AC55" s="79"/>
      <c r="AD55" s="79">
        <v>120788</v>
      </c>
      <c r="AE55" s="231">
        <f t="shared" si="49"/>
        <v>120788</v>
      </c>
      <c r="AF55" s="226">
        <v>18</v>
      </c>
      <c r="AG55" s="76">
        <f t="shared" si="66"/>
        <v>95049</v>
      </c>
      <c r="AH55" s="76">
        <f t="shared" si="51"/>
        <v>5280.5</v>
      </c>
      <c r="AI55" s="79">
        <v>95049</v>
      </c>
      <c r="AJ55" s="79"/>
      <c r="AK55" s="79"/>
      <c r="AL55" s="79"/>
      <c r="AM55" s="79"/>
      <c r="AN55" s="79">
        <v>95049</v>
      </c>
      <c r="AO55" s="231">
        <f t="shared" si="52"/>
        <v>95049</v>
      </c>
      <c r="AP55" s="226">
        <v>16</v>
      </c>
      <c r="AQ55" s="76">
        <f t="shared" si="67"/>
        <v>86575.5</v>
      </c>
      <c r="AR55" s="76">
        <f t="shared" si="54"/>
        <v>5410.96875</v>
      </c>
      <c r="AS55" s="79">
        <v>86575.5</v>
      </c>
      <c r="AT55" s="79"/>
      <c r="AU55" s="79"/>
      <c r="AV55" s="79"/>
      <c r="AW55" s="79"/>
      <c r="AX55" s="79">
        <v>86575.5</v>
      </c>
      <c r="AY55" s="231">
        <f t="shared" si="55"/>
        <v>86575.5</v>
      </c>
      <c r="AZ55" s="226">
        <v>16</v>
      </c>
      <c r="BA55" s="76">
        <f t="shared" si="68"/>
        <v>86490</v>
      </c>
      <c r="BB55" s="76">
        <f t="shared" si="57"/>
        <v>5405.625</v>
      </c>
      <c r="BC55" s="79">
        <v>86490</v>
      </c>
      <c r="BD55" s="79"/>
      <c r="BE55" s="79"/>
      <c r="BF55" s="79"/>
      <c r="BG55" s="79"/>
      <c r="BH55" s="79">
        <v>86490</v>
      </c>
      <c r="BI55" s="231">
        <f t="shared" si="58"/>
        <v>86490</v>
      </c>
      <c r="BJ55" s="227">
        <v>17</v>
      </c>
      <c r="BK55" s="76">
        <f t="shared" si="59"/>
        <v>97092</v>
      </c>
      <c r="BL55" s="76">
        <f t="shared" si="60"/>
        <v>5711.2941176470586</v>
      </c>
      <c r="BM55" s="77">
        <v>97092</v>
      </c>
      <c r="BN55" s="77"/>
      <c r="BO55" s="77"/>
      <c r="BP55" s="77"/>
      <c r="BQ55" s="77"/>
      <c r="BR55" s="77">
        <v>97092</v>
      </c>
      <c r="BS55" s="278">
        <f t="shared" si="61"/>
        <v>97092</v>
      </c>
    </row>
    <row r="56" spans="1:71" s="37" customFormat="1" ht="15.95" customHeight="1">
      <c r="A56" s="184" t="s">
        <v>129</v>
      </c>
      <c r="B56" s="260"/>
      <c r="C56" s="76">
        <f t="shared" si="62"/>
        <v>0</v>
      </c>
      <c r="D56" s="76">
        <f t="shared" si="42"/>
        <v>0</v>
      </c>
      <c r="E56" s="79"/>
      <c r="F56" s="79"/>
      <c r="G56" s="79"/>
      <c r="H56" s="79"/>
      <c r="I56" s="79"/>
      <c r="J56" s="79"/>
      <c r="K56" s="231">
        <f t="shared" si="43"/>
        <v>0</v>
      </c>
      <c r="L56" s="226"/>
      <c r="M56" s="76">
        <f t="shared" ref="M56:M57" si="69">SUM(O56:S56)</f>
        <v>0</v>
      </c>
      <c r="N56" s="76">
        <f t="shared" ref="N56:N57" si="70">IFERROR(M56/L56,0)</f>
        <v>0</v>
      </c>
      <c r="O56" s="79"/>
      <c r="P56" s="79"/>
      <c r="Q56" s="79"/>
      <c r="R56" s="79"/>
      <c r="S56" s="79"/>
      <c r="T56" s="79"/>
      <c r="U56" s="231">
        <f t="shared" si="46"/>
        <v>0</v>
      </c>
      <c r="V56" s="226">
        <v>23</v>
      </c>
      <c r="W56" s="76">
        <f t="shared" si="65"/>
        <v>11000</v>
      </c>
      <c r="X56" s="76">
        <f t="shared" si="48"/>
        <v>478.26086956521738</v>
      </c>
      <c r="Y56" s="79">
        <v>11000</v>
      </c>
      <c r="Z56" s="79"/>
      <c r="AA56" s="79"/>
      <c r="AB56" s="79"/>
      <c r="AC56" s="79"/>
      <c r="AD56" s="79">
        <v>7750</v>
      </c>
      <c r="AE56" s="231">
        <f t="shared" si="49"/>
        <v>7750</v>
      </c>
      <c r="AF56" s="226"/>
      <c r="AG56" s="76">
        <f t="shared" si="66"/>
        <v>0</v>
      </c>
      <c r="AH56" s="76">
        <f t="shared" si="51"/>
        <v>0</v>
      </c>
      <c r="AI56" s="79"/>
      <c r="AJ56" s="79"/>
      <c r="AK56" s="79"/>
      <c r="AL56" s="79"/>
      <c r="AM56" s="79"/>
      <c r="AN56" s="79"/>
      <c r="AO56" s="231">
        <f t="shared" si="52"/>
        <v>0</v>
      </c>
      <c r="AP56" s="226"/>
      <c r="AQ56" s="76">
        <f t="shared" si="67"/>
        <v>0</v>
      </c>
      <c r="AR56" s="76">
        <f t="shared" si="54"/>
        <v>0</v>
      </c>
      <c r="AS56" s="79"/>
      <c r="AT56" s="79"/>
      <c r="AU56" s="79"/>
      <c r="AV56" s="79"/>
      <c r="AW56" s="79"/>
      <c r="AX56" s="79"/>
      <c r="AY56" s="231">
        <f t="shared" si="55"/>
        <v>0</v>
      </c>
      <c r="AZ56" s="226"/>
      <c r="BA56" s="76">
        <f t="shared" si="68"/>
        <v>0</v>
      </c>
      <c r="BB56" s="76">
        <f t="shared" si="57"/>
        <v>0</v>
      </c>
      <c r="BC56" s="79"/>
      <c r="BD56" s="79"/>
      <c r="BE56" s="79"/>
      <c r="BF56" s="79"/>
      <c r="BG56" s="79"/>
      <c r="BH56" s="79"/>
      <c r="BI56" s="231">
        <f t="shared" si="58"/>
        <v>0</v>
      </c>
      <c r="BJ56" s="227"/>
      <c r="BK56" s="76">
        <f t="shared" si="59"/>
        <v>0</v>
      </c>
      <c r="BL56" s="76">
        <f t="shared" si="60"/>
        <v>0</v>
      </c>
      <c r="BM56" s="77"/>
      <c r="BN56" s="77"/>
      <c r="BO56" s="77"/>
      <c r="BP56" s="77"/>
      <c r="BQ56" s="77"/>
      <c r="BR56" s="77"/>
      <c r="BS56" s="278">
        <f t="shared" si="61"/>
        <v>0</v>
      </c>
    </row>
    <row r="57" spans="1:71" s="37" customFormat="1" ht="15.95" customHeight="1">
      <c r="A57" s="184" t="s">
        <v>130</v>
      </c>
      <c r="B57" s="260"/>
      <c r="C57" s="76">
        <f t="shared" si="62"/>
        <v>0</v>
      </c>
      <c r="D57" s="76">
        <f t="shared" si="42"/>
        <v>0</v>
      </c>
      <c r="E57" s="79"/>
      <c r="F57" s="79"/>
      <c r="G57" s="79"/>
      <c r="H57" s="79"/>
      <c r="I57" s="79"/>
      <c r="J57" s="79"/>
      <c r="K57" s="231">
        <f t="shared" si="43"/>
        <v>0</v>
      </c>
      <c r="L57" s="226"/>
      <c r="M57" s="76">
        <f t="shared" si="69"/>
        <v>0</v>
      </c>
      <c r="N57" s="76">
        <f t="shared" si="70"/>
        <v>0</v>
      </c>
      <c r="O57" s="79"/>
      <c r="P57" s="79"/>
      <c r="Q57" s="79"/>
      <c r="R57" s="79"/>
      <c r="S57" s="79"/>
      <c r="T57" s="79"/>
      <c r="U57" s="231">
        <f t="shared" si="46"/>
        <v>0</v>
      </c>
      <c r="V57" s="226">
        <v>6</v>
      </c>
      <c r="W57" s="76">
        <f t="shared" si="65"/>
        <v>6000</v>
      </c>
      <c r="X57" s="76">
        <f t="shared" si="48"/>
        <v>1000</v>
      </c>
      <c r="Y57" s="79">
        <v>6000</v>
      </c>
      <c r="Z57" s="79"/>
      <c r="AA57" s="79"/>
      <c r="AB57" s="79"/>
      <c r="AC57" s="79"/>
      <c r="AD57" s="79">
        <v>3000</v>
      </c>
      <c r="AE57" s="231">
        <f t="shared" si="49"/>
        <v>3000</v>
      </c>
      <c r="AF57" s="226"/>
      <c r="AG57" s="76">
        <f t="shared" si="66"/>
        <v>0</v>
      </c>
      <c r="AH57" s="76">
        <f t="shared" si="51"/>
        <v>0</v>
      </c>
      <c r="AI57" s="79"/>
      <c r="AJ57" s="79"/>
      <c r="AK57" s="79"/>
      <c r="AL57" s="79"/>
      <c r="AM57" s="79"/>
      <c r="AN57" s="79"/>
      <c r="AO57" s="231">
        <f t="shared" si="52"/>
        <v>0</v>
      </c>
      <c r="AP57" s="226"/>
      <c r="AQ57" s="76">
        <f t="shared" si="67"/>
        <v>0</v>
      </c>
      <c r="AR57" s="76">
        <f t="shared" si="54"/>
        <v>0</v>
      </c>
      <c r="AS57" s="79"/>
      <c r="AT57" s="79"/>
      <c r="AU57" s="79"/>
      <c r="AV57" s="79"/>
      <c r="AW57" s="79"/>
      <c r="AX57" s="79"/>
      <c r="AY57" s="231">
        <f t="shared" si="55"/>
        <v>0</v>
      </c>
      <c r="AZ57" s="226"/>
      <c r="BA57" s="76">
        <f t="shared" si="68"/>
        <v>0</v>
      </c>
      <c r="BB57" s="76">
        <f t="shared" si="57"/>
        <v>0</v>
      </c>
      <c r="BC57" s="79"/>
      <c r="BD57" s="79"/>
      <c r="BE57" s="79"/>
      <c r="BF57" s="79"/>
      <c r="BG57" s="79"/>
      <c r="BH57" s="79"/>
      <c r="BI57" s="231">
        <f t="shared" si="58"/>
        <v>0</v>
      </c>
      <c r="BJ57" s="227"/>
      <c r="BK57" s="76">
        <f t="shared" si="59"/>
        <v>0</v>
      </c>
      <c r="BL57" s="76">
        <f t="shared" si="60"/>
        <v>0</v>
      </c>
      <c r="BM57" s="77"/>
      <c r="BN57" s="77"/>
      <c r="BO57" s="77"/>
      <c r="BP57" s="77"/>
      <c r="BQ57" s="77"/>
      <c r="BR57" s="77"/>
      <c r="BS57" s="278">
        <f t="shared" si="61"/>
        <v>0</v>
      </c>
    </row>
    <row r="58" spans="1:71" s="37" customFormat="1" ht="15.95" customHeight="1">
      <c r="A58" s="184" t="s">
        <v>131</v>
      </c>
      <c r="B58" s="260"/>
      <c r="C58" s="76">
        <f t="shared" ref="C58" si="71">SUM(E58:I58)</f>
        <v>0</v>
      </c>
      <c r="D58" s="76">
        <f t="shared" ref="D58:D59" si="72">IFERROR(C58/B58,0)</f>
        <v>0</v>
      </c>
      <c r="E58" s="79"/>
      <c r="F58" s="79"/>
      <c r="G58" s="79"/>
      <c r="H58" s="79"/>
      <c r="I58" s="79"/>
      <c r="J58" s="79"/>
      <c r="K58" s="231">
        <f t="shared" si="43"/>
        <v>0</v>
      </c>
      <c r="L58" s="226"/>
      <c r="M58" s="76">
        <f t="shared" ref="M58:M59" si="73">SUM(O58:S58)</f>
        <v>0</v>
      </c>
      <c r="N58" s="76">
        <f t="shared" ref="N58:N59" si="74">IFERROR(M58/L58,0)</f>
        <v>0</v>
      </c>
      <c r="O58" s="79"/>
      <c r="P58" s="79"/>
      <c r="Q58" s="79"/>
      <c r="R58" s="79"/>
      <c r="S58" s="79"/>
      <c r="T58" s="79"/>
      <c r="U58" s="231">
        <f t="shared" si="46"/>
        <v>0</v>
      </c>
      <c r="V58" s="226">
        <v>6</v>
      </c>
      <c r="W58" s="76">
        <f t="shared" ref="W58:W59" si="75">SUM(Y58:AC58)</f>
        <v>5500</v>
      </c>
      <c r="X58" s="76">
        <f t="shared" si="48"/>
        <v>916.66666666666663</v>
      </c>
      <c r="Y58" s="79">
        <v>5500</v>
      </c>
      <c r="Z58" s="79"/>
      <c r="AA58" s="79"/>
      <c r="AB58" s="79"/>
      <c r="AC58" s="79"/>
      <c r="AD58" s="79">
        <v>2500</v>
      </c>
      <c r="AE58" s="231">
        <f t="shared" si="49"/>
        <v>2500</v>
      </c>
      <c r="AF58" s="226"/>
      <c r="AG58" s="76">
        <f t="shared" ref="AG58:AG59" si="76">SUM(AI58:AM58)</f>
        <v>0</v>
      </c>
      <c r="AH58" s="76">
        <f t="shared" si="51"/>
        <v>0</v>
      </c>
      <c r="AI58" s="79"/>
      <c r="AJ58" s="79"/>
      <c r="AK58" s="79"/>
      <c r="AL58" s="79"/>
      <c r="AM58" s="79"/>
      <c r="AN58" s="79"/>
      <c r="AO58" s="231">
        <f t="shared" si="52"/>
        <v>0</v>
      </c>
      <c r="AP58" s="226"/>
      <c r="AQ58" s="76">
        <f t="shared" si="67"/>
        <v>0</v>
      </c>
      <c r="AR58" s="76">
        <f t="shared" si="54"/>
        <v>0</v>
      </c>
      <c r="AS58" s="79"/>
      <c r="AT58" s="79"/>
      <c r="AU58" s="79"/>
      <c r="AV58" s="79"/>
      <c r="AW58" s="79"/>
      <c r="AX58" s="79"/>
      <c r="AY58" s="231">
        <f t="shared" si="55"/>
        <v>0</v>
      </c>
      <c r="AZ58" s="226"/>
      <c r="BA58" s="76">
        <f t="shared" si="68"/>
        <v>0</v>
      </c>
      <c r="BB58" s="76">
        <f t="shared" si="57"/>
        <v>0</v>
      </c>
      <c r="BC58" s="79"/>
      <c r="BD58" s="79"/>
      <c r="BE58" s="79"/>
      <c r="BF58" s="79"/>
      <c r="BG58" s="79"/>
      <c r="BH58" s="79"/>
      <c r="BI58" s="231">
        <f t="shared" si="58"/>
        <v>0</v>
      </c>
      <c r="BJ58" s="227">
        <v>11</v>
      </c>
      <c r="BK58" s="76">
        <f t="shared" si="59"/>
        <v>9000</v>
      </c>
      <c r="BL58" s="76">
        <f t="shared" si="60"/>
        <v>818.18181818181813</v>
      </c>
      <c r="BM58" s="77">
        <v>9000</v>
      </c>
      <c r="BN58" s="77"/>
      <c r="BO58" s="77"/>
      <c r="BP58" s="77"/>
      <c r="BQ58" s="77"/>
      <c r="BR58" s="77">
        <v>6000</v>
      </c>
      <c r="BS58" s="278">
        <f t="shared" si="61"/>
        <v>6000</v>
      </c>
    </row>
    <row r="59" spans="1:71" s="37" customFormat="1" ht="15.95" customHeight="1">
      <c r="A59" s="184" t="s">
        <v>132</v>
      </c>
      <c r="B59" s="260"/>
      <c r="C59" s="76">
        <f t="shared" ref="C59" si="77">SUM(E59:I59)</f>
        <v>0</v>
      </c>
      <c r="D59" s="76">
        <f t="shared" si="72"/>
        <v>0</v>
      </c>
      <c r="E59" s="79"/>
      <c r="F59" s="79"/>
      <c r="G59" s="79"/>
      <c r="H59" s="79"/>
      <c r="I59" s="79"/>
      <c r="J59" s="79"/>
      <c r="K59" s="231">
        <f t="shared" si="43"/>
        <v>0</v>
      </c>
      <c r="L59" s="226"/>
      <c r="M59" s="76">
        <f t="shared" si="73"/>
        <v>0</v>
      </c>
      <c r="N59" s="76">
        <f t="shared" si="74"/>
        <v>0</v>
      </c>
      <c r="O59" s="79"/>
      <c r="P59" s="79"/>
      <c r="Q59" s="79"/>
      <c r="R59" s="79"/>
      <c r="S59" s="79"/>
      <c r="T59" s="79"/>
      <c r="U59" s="231">
        <f t="shared" si="46"/>
        <v>0</v>
      </c>
      <c r="V59" s="226"/>
      <c r="W59" s="76">
        <f t="shared" si="75"/>
        <v>0</v>
      </c>
      <c r="X59" s="76">
        <f t="shared" si="48"/>
        <v>0</v>
      </c>
      <c r="Y59" s="79"/>
      <c r="Z59" s="79"/>
      <c r="AA59" s="79"/>
      <c r="AB59" s="79"/>
      <c r="AC59" s="79"/>
      <c r="AD59" s="79">
        <v>8250</v>
      </c>
      <c r="AE59" s="231">
        <f t="shared" si="49"/>
        <v>0</v>
      </c>
      <c r="AF59" s="226">
        <v>53</v>
      </c>
      <c r="AG59" s="76">
        <f t="shared" si="76"/>
        <v>24250</v>
      </c>
      <c r="AH59" s="76">
        <f t="shared" si="51"/>
        <v>457.54716981132077</v>
      </c>
      <c r="AI59" s="79">
        <v>24250</v>
      </c>
      <c r="AJ59" s="79"/>
      <c r="AK59" s="79"/>
      <c r="AL59" s="79"/>
      <c r="AM59" s="79"/>
      <c r="AN59" s="79"/>
      <c r="AO59" s="231">
        <f t="shared" si="52"/>
        <v>0</v>
      </c>
      <c r="AP59" s="226">
        <v>135</v>
      </c>
      <c r="AQ59" s="76">
        <f t="shared" si="67"/>
        <v>90000</v>
      </c>
      <c r="AR59" s="76">
        <f t="shared" si="54"/>
        <v>666.66666666666663</v>
      </c>
      <c r="AS59" s="79">
        <v>90000</v>
      </c>
      <c r="AT59" s="79"/>
      <c r="AU59" s="79"/>
      <c r="AV59" s="79"/>
      <c r="AW59" s="79"/>
      <c r="AX59" s="79">
        <v>57500</v>
      </c>
      <c r="AY59" s="231">
        <f t="shared" si="55"/>
        <v>57500</v>
      </c>
      <c r="AZ59" s="226">
        <v>154</v>
      </c>
      <c r="BA59" s="76">
        <f t="shared" si="68"/>
        <v>119750</v>
      </c>
      <c r="BB59" s="76">
        <f t="shared" si="57"/>
        <v>777.59740259740261</v>
      </c>
      <c r="BC59" s="79">
        <v>119750</v>
      </c>
      <c r="BD59" s="79"/>
      <c r="BE59" s="79"/>
      <c r="BF59" s="79"/>
      <c r="BG59" s="79"/>
      <c r="BH59" s="79">
        <v>76250</v>
      </c>
      <c r="BI59" s="231">
        <f t="shared" si="58"/>
        <v>76250</v>
      </c>
      <c r="BJ59" s="227">
        <v>123</v>
      </c>
      <c r="BK59" s="76">
        <f t="shared" si="59"/>
        <v>119750</v>
      </c>
      <c r="BL59" s="76">
        <f t="shared" si="60"/>
        <v>973.57723577235777</v>
      </c>
      <c r="BM59" s="77">
        <v>119750</v>
      </c>
      <c r="BN59" s="77"/>
      <c r="BO59" s="77"/>
      <c r="BP59" s="77"/>
      <c r="BQ59" s="77"/>
      <c r="BR59" s="77">
        <v>64625</v>
      </c>
      <c r="BS59" s="278">
        <f t="shared" si="61"/>
        <v>64625</v>
      </c>
    </row>
    <row r="60" spans="1:71" s="37" customFormat="1" ht="15.95" customHeight="1">
      <c r="A60" s="184" t="s">
        <v>133</v>
      </c>
      <c r="B60" s="260"/>
      <c r="C60" s="76">
        <f>SUM(E60:I60)</f>
        <v>0</v>
      </c>
      <c r="D60" s="76">
        <f>IFERROR(C60/B60,0)</f>
        <v>0</v>
      </c>
      <c r="E60" s="79"/>
      <c r="F60" s="79"/>
      <c r="G60" s="79"/>
      <c r="H60" s="79"/>
      <c r="I60" s="79"/>
      <c r="J60" s="79"/>
      <c r="K60" s="231">
        <f t="shared" si="43"/>
        <v>0</v>
      </c>
      <c r="L60" s="226"/>
      <c r="M60" s="76">
        <f>SUM(O60:S60)</f>
        <v>0</v>
      </c>
      <c r="N60" s="76">
        <f>IFERROR(M60/L60,0)</f>
        <v>0</v>
      </c>
      <c r="O60" s="79"/>
      <c r="P60" s="79"/>
      <c r="Q60" s="79"/>
      <c r="R60" s="79"/>
      <c r="S60" s="79"/>
      <c r="T60" s="79"/>
      <c r="U60" s="231">
        <f t="shared" si="46"/>
        <v>0</v>
      </c>
      <c r="V60" s="226"/>
      <c r="W60" s="76">
        <f>SUM(Y60:AC60)</f>
        <v>0</v>
      </c>
      <c r="X60" s="76">
        <f>IFERROR(W60/V60,0)</f>
        <v>0</v>
      </c>
      <c r="Y60" s="79"/>
      <c r="Z60" s="79"/>
      <c r="AA60" s="79"/>
      <c r="AB60" s="79"/>
      <c r="AC60" s="79"/>
      <c r="AD60" s="79"/>
      <c r="AE60" s="231">
        <f t="shared" si="49"/>
        <v>0</v>
      </c>
      <c r="AF60" s="226">
        <v>22</v>
      </c>
      <c r="AG60" s="76">
        <f>SUM(AI60:AM60)</f>
        <v>10125</v>
      </c>
      <c r="AH60" s="76">
        <f>IFERROR(AG60/AF60,0)</f>
        <v>460.22727272727275</v>
      </c>
      <c r="AI60" s="79">
        <v>10125</v>
      </c>
      <c r="AJ60" s="79"/>
      <c r="AK60" s="79"/>
      <c r="AL60" s="79"/>
      <c r="AM60" s="79"/>
      <c r="AN60" s="79"/>
      <c r="AO60" s="231">
        <f t="shared" si="52"/>
        <v>0</v>
      </c>
      <c r="AP60" s="226">
        <v>9</v>
      </c>
      <c r="AQ60" s="76">
        <f>SUM(AS60:AW60)</f>
        <v>4250</v>
      </c>
      <c r="AR60" s="76">
        <f>IFERROR(AQ60/AP60,0)</f>
        <v>472.22222222222223</v>
      </c>
      <c r="AS60" s="79">
        <v>4250</v>
      </c>
      <c r="AT60" s="79"/>
      <c r="AU60" s="79"/>
      <c r="AV60" s="79"/>
      <c r="AW60" s="79"/>
      <c r="AX60" s="79">
        <v>3250</v>
      </c>
      <c r="AY60" s="231">
        <f t="shared" si="55"/>
        <v>3250</v>
      </c>
      <c r="AZ60" s="226">
        <v>12</v>
      </c>
      <c r="BA60" s="76">
        <f>SUM(BC60:BG60)</f>
        <v>4500</v>
      </c>
      <c r="BB60" s="76">
        <f>IFERROR(BA60/AZ60,0)</f>
        <v>375</v>
      </c>
      <c r="BC60" s="79">
        <v>4500</v>
      </c>
      <c r="BD60"/>
      <c r="BE60" s="79"/>
      <c r="BF60" s="79"/>
      <c r="BG60" s="79"/>
      <c r="BH60" s="79">
        <v>2500</v>
      </c>
      <c r="BI60" s="231">
        <f t="shared" si="58"/>
        <v>2500</v>
      </c>
      <c r="BJ60" s="227">
        <v>5</v>
      </c>
      <c r="BK60" s="76">
        <f t="shared" si="59"/>
        <v>2250</v>
      </c>
      <c r="BL60" s="76">
        <f t="shared" si="60"/>
        <v>450</v>
      </c>
      <c r="BM60" s="77">
        <v>2250</v>
      </c>
      <c r="BN60" s="77"/>
      <c r="BO60" s="77"/>
      <c r="BP60" s="77"/>
      <c r="BQ60" s="77"/>
      <c r="BR60" s="77">
        <v>1250</v>
      </c>
      <c r="BS60" s="278">
        <f t="shared" si="61"/>
        <v>1250</v>
      </c>
    </row>
    <row r="61" spans="1:71" s="37" customFormat="1" ht="15.95" customHeight="1">
      <c r="A61" s="184" t="s">
        <v>134</v>
      </c>
      <c r="B61" s="260"/>
      <c r="C61" s="76">
        <f t="shared" si="62"/>
        <v>0</v>
      </c>
      <c r="D61" s="76">
        <f t="shared" si="42"/>
        <v>0</v>
      </c>
      <c r="E61" s="79"/>
      <c r="F61" s="79"/>
      <c r="G61" s="79"/>
      <c r="H61" s="79"/>
      <c r="I61" s="79"/>
      <c r="J61" s="79"/>
      <c r="K61" s="231">
        <f t="shared" si="43"/>
        <v>0</v>
      </c>
      <c r="L61" s="226"/>
      <c r="M61" s="76">
        <f t="shared" ref="M61" si="78">SUM(O61:S61)</f>
        <v>0</v>
      </c>
      <c r="N61" s="76">
        <f t="shared" ref="N61" si="79">IFERROR(M61/L61,0)</f>
        <v>0</v>
      </c>
      <c r="O61" s="79"/>
      <c r="P61" s="79"/>
      <c r="Q61" s="79"/>
      <c r="R61" s="79"/>
      <c r="S61" s="79"/>
      <c r="T61" s="79"/>
      <c r="U61" s="231">
        <f t="shared" si="46"/>
        <v>0</v>
      </c>
      <c r="V61" s="226"/>
      <c r="W61" s="76">
        <f t="shared" ref="W61" si="80">SUM(Y61:AC61)</f>
        <v>0</v>
      </c>
      <c r="X61" s="76">
        <f t="shared" si="48"/>
        <v>0</v>
      </c>
      <c r="Y61" s="79"/>
      <c r="Z61" s="79"/>
      <c r="AA61" s="79"/>
      <c r="AB61" s="79"/>
      <c r="AC61" s="79"/>
      <c r="AD61" s="79"/>
      <c r="AE61" s="231">
        <f t="shared" si="49"/>
        <v>0</v>
      </c>
      <c r="AF61" s="226">
        <v>52</v>
      </c>
      <c r="AG61" s="76">
        <f t="shared" ref="AG61" si="81">SUM(AI61:AM61)</f>
        <v>20625</v>
      </c>
      <c r="AH61" s="76">
        <f t="shared" si="51"/>
        <v>396.63461538461536</v>
      </c>
      <c r="AI61" s="79">
        <v>20625</v>
      </c>
      <c r="AJ61" s="79"/>
      <c r="AK61" s="79"/>
      <c r="AL61" s="79"/>
      <c r="AM61" s="79"/>
      <c r="AN61" s="79"/>
      <c r="AO61" s="231">
        <f t="shared" si="52"/>
        <v>0</v>
      </c>
      <c r="AP61" s="226">
        <v>83</v>
      </c>
      <c r="AQ61" s="76">
        <f t="shared" ref="AQ61:AQ62" si="82">SUM(AS61:AW61)</f>
        <v>38500</v>
      </c>
      <c r="AR61" s="76">
        <f t="shared" ref="AR61:AR62" si="83">IFERROR(AQ61/AP61,0)</f>
        <v>463.85542168674698</v>
      </c>
      <c r="AS61" s="79">
        <v>38500</v>
      </c>
      <c r="AT61" s="79"/>
      <c r="AU61" s="79"/>
      <c r="AV61" s="79"/>
      <c r="AW61" s="79"/>
      <c r="AX61" s="79">
        <v>19000</v>
      </c>
      <c r="AY61" s="231">
        <f t="shared" si="55"/>
        <v>19000</v>
      </c>
      <c r="AZ61" s="226">
        <v>57</v>
      </c>
      <c r="BA61" s="76">
        <f t="shared" ref="BA61:BA62" si="84">SUM(BC61:BG61)</f>
        <v>25750</v>
      </c>
      <c r="BB61" s="76">
        <f t="shared" ref="BB61:BB62" si="85">IFERROR(BA61/AZ61,0)</f>
        <v>451.75438596491227</v>
      </c>
      <c r="BC61" s="79">
        <v>25750</v>
      </c>
      <c r="BD61" s="79"/>
      <c r="BE61" s="79"/>
      <c r="BF61" s="79"/>
      <c r="BG61" s="79"/>
      <c r="BH61" s="79">
        <v>12500</v>
      </c>
      <c r="BI61" s="231">
        <f t="shared" si="58"/>
        <v>12500</v>
      </c>
      <c r="BJ61" s="227">
        <v>11</v>
      </c>
      <c r="BK61" s="76">
        <f t="shared" si="59"/>
        <v>5000</v>
      </c>
      <c r="BL61" s="76">
        <f t="shared" si="60"/>
        <v>454.54545454545456</v>
      </c>
      <c r="BM61" s="77">
        <v>5000</v>
      </c>
      <c r="BN61" s="77"/>
      <c r="BO61" s="77"/>
      <c r="BP61" s="77"/>
      <c r="BQ61" s="77"/>
      <c r="BR61" s="77">
        <v>3000</v>
      </c>
      <c r="BS61" s="278">
        <f t="shared" si="61"/>
        <v>3000</v>
      </c>
    </row>
    <row r="62" spans="1:71" s="37" customFormat="1" ht="15.95" customHeight="1">
      <c r="A62" s="184" t="s">
        <v>135</v>
      </c>
      <c r="B62" s="260"/>
      <c r="C62" s="76">
        <f t="shared" ref="C62" si="86">SUM(E62:I62)</f>
        <v>0</v>
      </c>
      <c r="D62" s="76">
        <f t="shared" ref="D62" si="87">IFERROR(C62/B62,0)</f>
        <v>0</v>
      </c>
      <c r="E62" s="79"/>
      <c r="F62" s="79"/>
      <c r="G62" s="79"/>
      <c r="H62" s="79"/>
      <c r="I62" s="79"/>
      <c r="J62" s="79"/>
      <c r="K62" s="231">
        <f t="shared" si="43"/>
        <v>0</v>
      </c>
      <c r="L62" s="226"/>
      <c r="M62" s="76">
        <f t="shared" ref="M62" si="88">SUM(O62:S62)</f>
        <v>0</v>
      </c>
      <c r="N62" s="76">
        <f t="shared" ref="N62" si="89">IFERROR(M62/L62,0)</f>
        <v>0</v>
      </c>
      <c r="O62" s="79"/>
      <c r="P62" s="79"/>
      <c r="Q62" s="79"/>
      <c r="R62" s="79"/>
      <c r="S62" s="79"/>
      <c r="T62" s="79"/>
      <c r="U62" s="231">
        <f t="shared" si="46"/>
        <v>0</v>
      </c>
      <c r="V62" s="226"/>
      <c r="W62" s="76">
        <f t="shared" ref="W62" si="90">SUM(Y62:AC62)</f>
        <v>0</v>
      </c>
      <c r="X62" s="76">
        <f t="shared" ref="X62" si="91">IFERROR(W62/V62,0)</f>
        <v>0</v>
      </c>
      <c r="Y62" s="79"/>
      <c r="Z62" s="79"/>
      <c r="AA62" s="79"/>
      <c r="AB62" s="79"/>
      <c r="AC62" s="79"/>
      <c r="AD62" s="79"/>
      <c r="AE62" s="231">
        <f t="shared" si="49"/>
        <v>0</v>
      </c>
      <c r="AF62" s="226"/>
      <c r="AG62" s="76">
        <f t="shared" ref="AG62:AG70" si="92">SUM(AI62:AM62)</f>
        <v>0</v>
      </c>
      <c r="AH62" s="76">
        <f t="shared" ref="AH62:AH70" si="93">IFERROR(AG62/AF62,0)</f>
        <v>0</v>
      </c>
      <c r="AI62" s="79"/>
      <c r="AJ62" s="79"/>
      <c r="AK62" s="79"/>
      <c r="AL62" s="79"/>
      <c r="AM62" s="79"/>
      <c r="AN62" s="79"/>
      <c r="AO62" s="231">
        <f t="shared" si="52"/>
        <v>0</v>
      </c>
      <c r="AP62" s="226">
        <v>7</v>
      </c>
      <c r="AQ62" s="76">
        <f t="shared" si="82"/>
        <v>3250</v>
      </c>
      <c r="AR62" s="76">
        <f t="shared" si="83"/>
        <v>464.28571428571428</v>
      </c>
      <c r="AS62" s="79">
        <v>3250</v>
      </c>
      <c r="AT62" s="79"/>
      <c r="AU62" s="79"/>
      <c r="AV62" s="79"/>
      <c r="AW62" s="79"/>
      <c r="AX62" s="79">
        <v>500</v>
      </c>
      <c r="AY62" s="231">
        <f t="shared" si="55"/>
        <v>500</v>
      </c>
      <c r="AZ62" s="226">
        <v>2</v>
      </c>
      <c r="BA62" s="76">
        <f t="shared" si="84"/>
        <v>1000</v>
      </c>
      <c r="BB62" s="76">
        <f t="shared" si="85"/>
        <v>500</v>
      </c>
      <c r="BC62" s="79">
        <v>1000</v>
      </c>
      <c r="BD62" s="79"/>
      <c r="BE62" s="79"/>
      <c r="BF62" s="79"/>
      <c r="BG62" s="79"/>
      <c r="BH62" s="79">
        <v>1000</v>
      </c>
      <c r="BI62" s="231">
        <f t="shared" si="58"/>
        <v>1000</v>
      </c>
      <c r="BJ62" s="227">
        <v>4</v>
      </c>
      <c r="BK62" s="76">
        <f t="shared" si="59"/>
        <v>1750</v>
      </c>
      <c r="BL62" s="76">
        <f t="shared" si="60"/>
        <v>437.5</v>
      </c>
      <c r="BM62" s="77">
        <v>1750</v>
      </c>
      <c r="BN62" s="77"/>
      <c r="BO62" s="77"/>
      <c r="BP62" s="77"/>
      <c r="BQ62" s="77"/>
      <c r="BR62" s="77">
        <v>1500</v>
      </c>
      <c r="BS62" s="278">
        <f t="shared" si="61"/>
        <v>1500</v>
      </c>
    </row>
    <row r="63" spans="1:71" s="376" customFormat="1" ht="15.95" customHeight="1">
      <c r="A63" s="373" t="s">
        <v>136</v>
      </c>
      <c r="B63" s="374"/>
      <c r="C63" s="375">
        <f t="shared" ref="C63:C70" si="94">SUM(E63:I63)</f>
        <v>0</v>
      </c>
      <c r="D63" s="375">
        <f t="shared" ref="D63:D70" si="95">IFERROR(C63/B63,0)</f>
        <v>0</v>
      </c>
      <c r="E63" s="77"/>
      <c r="F63" s="77"/>
      <c r="G63" s="77"/>
      <c r="H63" s="77"/>
      <c r="I63" s="77"/>
      <c r="J63" s="77"/>
      <c r="K63" s="278">
        <f t="shared" si="43"/>
        <v>0</v>
      </c>
      <c r="L63" s="227"/>
      <c r="M63" s="375">
        <f t="shared" ref="M63:M70" si="96">SUM(O63:S63)</f>
        <v>0</v>
      </c>
      <c r="N63" s="375">
        <f t="shared" ref="N63:N70" si="97">IFERROR(M63/L63,0)</f>
        <v>0</v>
      </c>
      <c r="O63" s="77"/>
      <c r="P63" s="77"/>
      <c r="Q63" s="77"/>
      <c r="R63" s="77"/>
      <c r="S63" s="77"/>
      <c r="T63" s="77"/>
      <c r="U63" s="278">
        <f t="shared" si="46"/>
        <v>0</v>
      </c>
      <c r="V63" s="227"/>
      <c r="W63" s="375">
        <f t="shared" ref="W63:W70" si="98">SUM(Y63:AC63)</f>
        <v>0</v>
      </c>
      <c r="X63" s="375">
        <f t="shared" ref="X63:X70" si="99">IFERROR(W63/V63,0)</f>
        <v>0</v>
      </c>
      <c r="Y63" s="77"/>
      <c r="Z63" s="77"/>
      <c r="AA63" s="77"/>
      <c r="AB63" s="77"/>
      <c r="AC63" s="77"/>
      <c r="AD63" s="77"/>
      <c r="AE63" s="278">
        <f t="shared" si="49"/>
        <v>0</v>
      </c>
      <c r="AF63" s="227"/>
      <c r="AG63" s="375">
        <f t="shared" si="92"/>
        <v>0</v>
      </c>
      <c r="AH63" s="375">
        <f t="shared" si="93"/>
        <v>0</v>
      </c>
      <c r="AI63" s="77"/>
      <c r="AJ63" s="77"/>
      <c r="AK63" s="77"/>
      <c r="AL63" s="77"/>
      <c r="AM63" s="77"/>
      <c r="AN63" s="77"/>
      <c r="AO63" s="278">
        <f t="shared" si="52"/>
        <v>0</v>
      </c>
      <c r="AP63" s="227"/>
      <c r="AQ63" s="375"/>
      <c r="AR63" s="375"/>
      <c r="AS63" s="77"/>
      <c r="AT63" s="77"/>
      <c r="AU63" s="77"/>
      <c r="AV63" s="77"/>
      <c r="AW63" s="77"/>
      <c r="AX63" s="77"/>
      <c r="AY63" s="278">
        <f t="shared" si="55"/>
        <v>0</v>
      </c>
      <c r="AZ63" s="227"/>
      <c r="BA63" s="375">
        <f t="shared" ref="BA63:BA70" si="100">SUM(BC63:BG63)</f>
        <v>0</v>
      </c>
      <c r="BB63" s="375">
        <f t="shared" ref="BB63:BB70" si="101">IFERROR(BA63/AZ63,0)</f>
        <v>0</v>
      </c>
      <c r="BC63" s="77"/>
      <c r="BD63" s="77"/>
      <c r="BE63" s="77"/>
      <c r="BF63" s="77"/>
      <c r="BG63" s="77"/>
      <c r="BH63" s="77"/>
      <c r="BI63" s="278">
        <f t="shared" si="58"/>
        <v>0</v>
      </c>
      <c r="BJ63" s="227">
        <v>1</v>
      </c>
      <c r="BK63" s="375">
        <f t="shared" si="59"/>
        <v>1000</v>
      </c>
      <c r="BL63" s="375">
        <f t="shared" si="60"/>
        <v>1000</v>
      </c>
      <c r="BM63" s="77"/>
      <c r="BN63" s="77"/>
      <c r="BO63" s="77"/>
      <c r="BP63" s="77"/>
      <c r="BQ63" s="77">
        <v>1000</v>
      </c>
      <c r="BR63" s="77">
        <v>1000</v>
      </c>
      <c r="BS63" s="278">
        <f t="shared" si="61"/>
        <v>0</v>
      </c>
    </row>
    <row r="64" spans="1:71" s="376" customFormat="1" ht="15.95" customHeight="1">
      <c r="A64" s="373" t="s">
        <v>137</v>
      </c>
      <c r="B64" s="374"/>
      <c r="C64" s="375">
        <f t="shared" si="94"/>
        <v>0</v>
      </c>
      <c r="D64" s="375">
        <f t="shared" si="95"/>
        <v>0</v>
      </c>
      <c r="E64" s="77"/>
      <c r="F64" s="77"/>
      <c r="G64" s="77"/>
      <c r="H64" s="77"/>
      <c r="I64" s="77"/>
      <c r="J64" s="77"/>
      <c r="K64" s="278">
        <f t="shared" si="43"/>
        <v>0</v>
      </c>
      <c r="L64" s="227"/>
      <c r="M64" s="375">
        <f t="shared" si="96"/>
        <v>0</v>
      </c>
      <c r="N64" s="375">
        <f t="shared" si="97"/>
        <v>0</v>
      </c>
      <c r="O64" s="77"/>
      <c r="P64" s="77"/>
      <c r="Q64" s="77"/>
      <c r="R64" s="77"/>
      <c r="S64" s="77"/>
      <c r="T64" s="77"/>
      <c r="U64" s="278">
        <f t="shared" si="46"/>
        <v>0</v>
      </c>
      <c r="V64" s="227"/>
      <c r="W64" s="375">
        <f t="shared" si="98"/>
        <v>0</v>
      </c>
      <c r="X64" s="375">
        <f t="shared" si="99"/>
        <v>0</v>
      </c>
      <c r="Y64" s="77"/>
      <c r="Z64" s="77"/>
      <c r="AA64" s="77"/>
      <c r="AB64" s="77"/>
      <c r="AC64" s="77"/>
      <c r="AD64" s="77"/>
      <c r="AE64" s="278">
        <f t="shared" si="49"/>
        <v>0</v>
      </c>
      <c r="AF64" s="227"/>
      <c r="AG64" s="375">
        <f t="shared" si="92"/>
        <v>0</v>
      </c>
      <c r="AH64" s="375">
        <f t="shared" si="93"/>
        <v>0</v>
      </c>
      <c r="AI64" s="77"/>
      <c r="AJ64" s="77"/>
      <c r="AK64" s="77"/>
      <c r="AL64" s="77"/>
      <c r="AM64" s="77"/>
      <c r="AN64" s="77"/>
      <c r="AO64" s="278">
        <f t="shared" si="52"/>
        <v>0</v>
      </c>
      <c r="AP64" s="227"/>
      <c r="AQ64" s="375"/>
      <c r="AR64" s="375"/>
      <c r="AS64" s="77"/>
      <c r="AT64" s="77"/>
      <c r="AU64" s="77"/>
      <c r="AV64" s="77"/>
      <c r="AW64" s="77"/>
      <c r="AX64" s="77"/>
      <c r="AY64" s="278">
        <f t="shared" si="55"/>
        <v>0</v>
      </c>
      <c r="AZ64" s="227"/>
      <c r="BA64" s="375">
        <f t="shared" si="100"/>
        <v>0</v>
      </c>
      <c r="BB64" s="375">
        <f t="shared" si="101"/>
        <v>0</v>
      </c>
      <c r="BC64" s="77"/>
      <c r="BD64" s="77"/>
      <c r="BE64" s="77"/>
      <c r="BF64" s="77"/>
      <c r="BG64" s="77"/>
      <c r="BH64" s="77"/>
      <c r="BI64" s="278">
        <f t="shared" si="58"/>
        <v>0</v>
      </c>
      <c r="BJ64" s="227">
        <v>1</v>
      </c>
      <c r="BK64" s="375">
        <f t="shared" si="59"/>
        <v>1000</v>
      </c>
      <c r="BL64" s="375">
        <f t="shared" si="60"/>
        <v>1000</v>
      </c>
      <c r="BM64" s="77"/>
      <c r="BN64" s="77"/>
      <c r="BO64" s="77"/>
      <c r="BP64" s="77"/>
      <c r="BQ64" s="77">
        <v>1000</v>
      </c>
      <c r="BR64" s="77">
        <v>1000</v>
      </c>
      <c r="BS64" s="278">
        <f t="shared" si="61"/>
        <v>0</v>
      </c>
    </row>
    <row r="65" spans="1:71" s="376" customFormat="1" ht="15.95" customHeight="1">
      <c r="A65" s="373" t="s">
        <v>138</v>
      </c>
      <c r="B65" s="374">
        <v>39</v>
      </c>
      <c r="C65" s="375">
        <f t="shared" si="94"/>
        <v>59750</v>
      </c>
      <c r="D65" s="375">
        <f t="shared" si="95"/>
        <v>1532.051282051282</v>
      </c>
      <c r="E65" s="77">
        <v>59750</v>
      </c>
      <c r="F65" s="77"/>
      <c r="G65" s="77"/>
      <c r="H65" s="77"/>
      <c r="I65" s="77"/>
      <c r="J65" s="77">
        <v>42500</v>
      </c>
      <c r="K65" s="278">
        <f t="shared" si="43"/>
        <v>42500</v>
      </c>
      <c r="L65" s="227"/>
      <c r="M65" s="375">
        <f t="shared" si="96"/>
        <v>0</v>
      </c>
      <c r="N65" s="375">
        <f t="shared" si="97"/>
        <v>0</v>
      </c>
      <c r="O65" s="77"/>
      <c r="P65" s="77"/>
      <c r="Q65" s="77"/>
      <c r="R65" s="77"/>
      <c r="S65" s="77"/>
      <c r="T65" s="77"/>
      <c r="U65" s="278">
        <f t="shared" si="46"/>
        <v>0</v>
      </c>
      <c r="V65" s="227"/>
      <c r="W65" s="375">
        <f t="shared" si="98"/>
        <v>0</v>
      </c>
      <c r="X65" s="375">
        <f t="shared" si="99"/>
        <v>0</v>
      </c>
      <c r="Y65" s="77"/>
      <c r="Z65" s="77"/>
      <c r="AA65" s="77"/>
      <c r="AB65" s="77"/>
      <c r="AC65" s="77"/>
      <c r="AD65" s="77"/>
      <c r="AE65" s="278">
        <f t="shared" si="49"/>
        <v>0</v>
      </c>
      <c r="AF65" s="227"/>
      <c r="AG65" s="375">
        <f t="shared" si="92"/>
        <v>0</v>
      </c>
      <c r="AH65" s="375">
        <f t="shared" si="93"/>
        <v>0</v>
      </c>
      <c r="AI65" s="77"/>
      <c r="AJ65" s="77"/>
      <c r="AK65" s="77"/>
      <c r="AL65" s="77"/>
      <c r="AM65" s="77"/>
      <c r="AN65" s="77"/>
      <c r="AO65" s="278">
        <f t="shared" si="52"/>
        <v>0</v>
      </c>
      <c r="AP65" s="227"/>
      <c r="AQ65" s="375"/>
      <c r="AR65" s="375"/>
      <c r="AS65" s="77"/>
      <c r="AT65" s="77"/>
      <c r="AU65" s="77"/>
      <c r="AV65" s="77"/>
      <c r="AW65" s="77"/>
      <c r="AX65" s="77"/>
      <c r="AY65" s="278">
        <f t="shared" si="55"/>
        <v>0</v>
      </c>
      <c r="AZ65" s="227"/>
      <c r="BA65" s="375">
        <f t="shared" si="100"/>
        <v>0</v>
      </c>
      <c r="BB65" s="375">
        <f t="shared" si="101"/>
        <v>0</v>
      </c>
      <c r="BC65" s="77"/>
      <c r="BD65" s="77"/>
      <c r="BE65" s="77"/>
      <c r="BF65" s="77"/>
      <c r="BG65" s="77"/>
      <c r="BH65" s="77"/>
      <c r="BI65" s="278">
        <f t="shared" si="58"/>
        <v>0</v>
      </c>
      <c r="BJ65" s="227">
        <v>23</v>
      </c>
      <c r="BK65" s="375">
        <f t="shared" si="59"/>
        <v>42670</v>
      </c>
      <c r="BL65" s="375">
        <f t="shared" si="60"/>
        <v>1855.2173913043478</v>
      </c>
      <c r="BM65" s="77">
        <v>42670</v>
      </c>
      <c r="BN65" s="77"/>
      <c r="BO65" s="77"/>
      <c r="BP65" s="77"/>
      <c r="BQ65" s="77"/>
      <c r="BR65" s="77">
        <v>16750</v>
      </c>
      <c r="BS65" s="278">
        <f t="shared" si="61"/>
        <v>16750</v>
      </c>
    </row>
    <row r="66" spans="1:71" s="376" customFormat="1" ht="15.95" customHeight="1">
      <c r="A66" s="373" t="s">
        <v>139</v>
      </c>
      <c r="B66" s="374"/>
      <c r="C66" s="375">
        <f t="shared" si="94"/>
        <v>0</v>
      </c>
      <c r="D66" s="375">
        <f t="shared" si="95"/>
        <v>0</v>
      </c>
      <c r="E66" s="77"/>
      <c r="F66" s="77"/>
      <c r="G66" s="77"/>
      <c r="H66" s="77"/>
      <c r="I66" s="77"/>
      <c r="J66" s="77"/>
      <c r="K66" s="278">
        <f t="shared" si="43"/>
        <v>0</v>
      </c>
      <c r="L66" s="227"/>
      <c r="M66" s="375">
        <f t="shared" si="96"/>
        <v>0</v>
      </c>
      <c r="N66" s="375">
        <f t="shared" si="97"/>
        <v>0</v>
      </c>
      <c r="O66" s="77"/>
      <c r="P66" s="77"/>
      <c r="Q66" s="77"/>
      <c r="R66" s="77"/>
      <c r="S66" s="77"/>
      <c r="T66" s="77"/>
      <c r="U66" s="278">
        <f t="shared" si="46"/>
        <v>0</v>
      </c>
      <c r="V66" s="227"/>
      <c r="W66" s="375">
        <f t="shared" si="98"/>
        <v>0</v>
      </c>
      <c r="X66" s="375">
        <f t="shared" si="99"/>
        <v>0</v>
      </c>
      <c r="Y66" s="77"/>
      <c r="Z66" s="77"/>
      <c r="AA66" s="77"/>
      <c r="AB66" s="77"/>
      <c r="AC66" s="77"/>
      <c r="AD66" s="77"/>
      <c r="AE66" s="278">
        <f t="shared" si="49"/>
        <v>0</v>
      </c>
      <c r="AF66" s="227"/>
      <c r="AG66" s="375">
        <f t="shared" si="92"/>
        <v>0</v>
      </c>
      <c r="AH66" s="375">
        <f t="shared" si="93"/>
        <v>0</v>
      </c>
      <c r="AI66" s="77"/>
      <c r="AJ66" s="77"/>
      <c r="AK66" s="77"/>
      <c r="AL66" s="77"/>
      <c r="AM66" s="77"/>
      <c r="AN66" s="77"/>
      <c r="AO66" s="278">
        <f t="shared" si="52"/>
        <v>0</v>
      </c>
      <c r="AP66" s="227"/>
      <c r="AQ66" s="375"/>
      <c r="AR66" s="375"/>
      <c r="AS66" s="77"/>
      <c r="AT66" s="77"/>
      <c r="AU66" s="77"/>
      <c r="AV66" s="77"/>
      <c r="AW66" s="77"/>
      <c r="AX66" s="77"/>
      <c r="AY66" s="278">
        <f t="shared" si="55"/>
        <v>0</v>
      </c>
      <c r="AZ66" s="227"/>
      <c r="BA66" s="375">
        <f t="shared" si="100"/>
        <v>0</v>
      </c>
      <c r="BB66" s="375">
        <f t="shared" si="101"/>
        <v>0</v>
      </c>
      <c r="BC66" s="77"/>
      <c r="BD66" s="77"/>
      <c r="BE66" s="77"/>
      <c r="BF66" s="77"/>
      <c r="BG66" s="77"/>
      <c r="BH66" s="77"/>
      <c r="BI66" s="278">
        <f t="shared" si="58"/>
        <v>0</v>
      </c>
      <c r="BJ66" s="227">
        <v>11</v>
      </c>
      <c r="BK66" s="375">
        <f t="shared" si="59"/>
        <v>6778</v>
      </c>
      <c r="BL66" s="375">
        <f t="shared" si="60"/>
        <v>616.18181818181813</v>
      </c>
      <c r="BM66" s="77">
        <v>6778</v>
      </c>
      <c r="BN66" s="77"/>
      <c r="BO66" s="77"/>
      <c r="BP66" s="77"/>
      <c r="BQ66" s="77"/>
      <c r="BR66" s="77">
        <v>6531</v>
      </c>
      <c r="BS66" s="278">
        <f t="shared" si="61"/>
        <v>6531</v>
      </c>
    </row>
    <row r="67" spans="1:71" s="376" customFormat="1" ht="15.95" customHeight="1">
      <c r="A67" s="373"/>
      <c r="B67" s="374"/>
      <c r="C67" s="375">
        <f t="shared" si="94"/>
        <v>0</v>
      </c>
      <c r="D67" s="375">
        <f t="shared" si="95"/>
        <v>0</v>
      </c>
      <c r="E67" s="77"/>
      <c r="F67" s="77"/>
      <c r="G67" s="77"/>
      <c r="H67" s="77"/>
      <c r="I67" s="77"/>
      <c r="J67" s="77"/>
      <c r="K67" s="278">
        <f t="shared" si="43"/>
        <v>0</v>
      </c>
      <c r="L67" s="227"/>
      <c r="M67" s="375">
        <f t="shared" si="96"/>
        <v>0</v>
      </c>
      <c r="N67" s="375">
        <f t="shared" si="97"/>
        <v>0</v>
      </c>
      <c r="O67" s="77"/>
      <c r="P67" s="77"/>
      <c r="Q67" s="77"/>
      <c r="R67" s="77"/>
      <c r="S67" s="77"/>
      <c r="T67" s="77"/>
      <c r="U67" s="278">
        <f t="shared" si="46"/>
        <v>0</v>
      </c>
      <c r="V67" s="227"/>
      <c r="W67" s="375">
        <f t="shared" si="98"/>
        <v>0</v>
      </c>
      <c r="X67" s="375">
        <f t="shared" si="99"/>
        <v>0</v>
      </c>
      <c r="Y67" s="77"/>
      <c r="Z67" s="77"/>
      <c r="AA67" s="77"/>
      <c r="AB67" s="77"/>
      <c r="AC67" s="77"/>
      <c r="AD67" s="77"/>
      <c r="AE67" s="278">
        <f t="shared" si="49"/>
        <v>0</v>
      </c>
      <c r="AF67" s="227"/>
      <c r="AG67" s="375">
        <f t="shared" si="92"/>
        <v>0</v>
      </c>
      <c r="AH67" s="375">
        <f t="shared" si="93"/>
        <v>0</v>
      </c>
      <c r="AI67" s="77"/>
      <c r="AJ67" s="77"/>
      <c r="AK67" s="77"/>
      <c r="AL67" s="77"/>
      <c r="AM67" s="77"/>
      <c r="AN67" s="77"/>
      <c r="AO67" s="278">
        <f t="shared" si="52"/>
        <v>0</v>
      </c>
      <c r="AP67" s="227"/>
      <c r="AQ67" s="375"/>
      <c r="AR67" s="375"/>
      <c r="AS67" s="77"/>
      <c r="AT67" s="77"/>
      <c r="AU67" s="77"/>
      <c r="AV67" s="77"/>
      <c r="AW67" s="77"/>
      <c r="AX67" s="77"/>
      <c r="AY67" s="278">
        <f t="shared" si="55"/>
        <v>0</v>
      </c>
      <c r="AZ67" s="227"/>
      <c r="BA67" s="375">
        <f t="shared" si="100"/>
        <v>0</v>
      </c>
      <c r="BB67" s="375">
        <f t="shared" si="101"/>
        <v>0</v>
      </c>
      <c r="BC67" s="77"/>
      <c r="BD67" s="77"/>
      <c r="BE67" s="77"/>
      <c r="BF67" s="77"/>
      <c r="BG67" s="77"/>
      <c r="BH67" s="77"/>
      <c r="BI67" s="278">
        <f t="shared" si="58"/>
        <v>0</v>
      </c>
      <c r="BJ67" s="227"/>
      <c r="BK67" s="375">
        <f t="shared" si="59"/>
        <v>0</v>
      </c>
      <c r="BL67" s="375">
        <f t="shared" si="60"/>
        <v>0</v>
      </c>
      <c r="BM67" s="77"/>
      <c r="BN67" s="77"/>
      <c r="BO67" s="77"/>
      <c r="BP67" s="77"/>
      <c r="BQ67" s="77"/>
      <c r="BR67" s="77"/>
      <c r="BS67" s="278">
        <f t="shared" si="61"/>
        <v>0</v>
      </c>
    </row>
    <row r="68" spans="1:71" s="376" customFormat="1" ht="15.95" customHeight="1">
      <c r="A68" s="373"/>
      <c r="B68" s="374"/>
      <c r="C68" s="375">
        <f t="shared" si="94"/>
        <v>0</v>
      </c>
      <c r="D68" s="375">
        <f t="shared" si="95"/>
        <v>0</v>
      </c>
      <c r="E68" s="77"/>
      <c r="F68" s="77"/>
      <c r="G68" s="77"/>
      <c r="H68" s="77"/>
      <c r="I68" s="77"/>
      <c r="J68" s="77"/>
      <c r="K68" s="278">
        <f t="shared" si="43"/>
        <v>0</v>
      </c>
      <c r="L68" s="227"/>
      <c r="M68" s="375">
        <f t="shared" si="96"/>
        <v>0</v>
      </c>
      <c r="N68" s="375">
        <f t="shared" si="97"/>
        <v>0</v>
      </c>
      <c r="O68" s="77"/>
      <c r="P68" s="77"/>
      <c r="Q68" s="77"/>
      <c r="R68" s="77"/>
      <c r="S68" s="77"/>
      <c r="T68" s="77"/>
      <c r="U68" s="278">
        <f t="shared" si="46"/>
        <v>0</v>
      </c>
      <c r="V68" s="227"/>
      <c r="W68" s="375">
        <f t="shared" si="98"/>
        <v>0</v>
      </c>
      <c r="X68" s="375">
        <f t="shared" si="99"/>
        <v>0</v>
      </c>
      <c r="Y68" s="77"/>
      <c r="Z68" s="77"/>
      <c r="AA68" s="77"/>
      <c r="AB68" s="77"/>
      <c r="AC68" s="77"/>
      <c r="AD68" s="77"/>
      <c r="AE68" s="278">
        <f t="shared" si="49"/>
        <v>0</v>
      </c>
      <c r="AF68" s="227"/>
      <c r="AG68" s="375">
        <f t="shared" si="92"/>
        <v>0</v>
      </c>
      <c r="AH68" s="375">
        <f t="shared" si="93"/>
        <v>0</v>
      </c>
      <c r="AI68" s="77"/>
      <c r="AJ68" s="77"/>
      <c r="AK68" s="77"/>
      <c r="AL68" s="77"/>
      <c r="AM68" s="77"/>
      <c r="AN68" s="77"/>
      <c r="AO68" s="278">
        <f t="shared" si="52"/>
        <v>0</v>
      </c>
      <c r="AP68" s="227"/>
      <c r="AQ68" s="375"/>
      <c r="AR68" s="375"/>
      <c r="AS68" s="77"/>
      <c r="AT68" s="77"/>
      <c r="AU68" s="77"/>
      <c r="AV68" s="77"/>
      <c r="AW68" s="77"/>
      <c r="AX68" s="77"/>
      <c r="AY68" s="278">
        <f t="shared" si="55"/>
        <v>0</v>
      </c>
      <c r="AZ68" s="227"/>
      <c r="BA68" s="375">
        <f t="shared" si="100"/>
        <v>0</v>
      </c>
      <c r="BB68" s="375">
        <f t="shared" si="101"/>
        <v>0</v>
      </c>
      <c r="BC68" s="77"/>
      <c r="BD68" s="77"/>
      <c r="BE68" s="77"/>
      <c r="BF68" s="77"/>
      <c r="BG68" s="77"/>
      <c r="BH68" s="77"/>
      <c r="BI68" s="278">
        <f t="shared" si="58"/>
        <v>0</v>
      </c>
      <c r="BJ68" s="227"/>
      <c r="BK68" s="375">
        <f t="shared" si="59"/>
        <v>0</v>
      </c>
      <c r="BL68" s="375">
        <f t="shared" si="60"/>
        <v>0</v>
      </c>
      <c r="BM68" s="77"/>
      <c r="BN68" s="77"/>
      <c r="BO68" s="77"/>
      <c r="BP68" s="77"/>
      <c r="BQ68" s="77"/>
      <c r="BR68" s="77"/>
      <c r="BS68" s="278">
        <f t="shared" si="61"/>
        <v>0</v>
      </c>
    </row>
    <row r="69" spans="1:71" s="376" customFormat="1" ht="15.95" customHeight="1">
      <c r="A69" s="373"/>
      <c r="B69" s="374"/>
      <c r="C69" s="375">
        <f t="shared" si="94"/>
        <v>0</v>
      </c>
      <c r="D69" s="375">
        <f t="shared" si="95"/>
        <v>0</v>
      </c>
      <c r="E69" s="77"/>
      <c r="F69" s="77"/>
      <c r="G69" s="77"/>
      <c r="H69" s="77"/>
      <c r="I69" s="77"/>
      <c r="J69" s="77"/>
      <c r="K69" s="278">
        <f t="shared" si="43"/>
        <v>0</v>
      </c>
      <c r="L69" s="227"/>
      <c r="M69" s="375">
        <f t="shared" si="96"/>
        <v>0</v>
      </c>
      <c r="N69" s="375">
        <f t="shared" si="97"/>
        <v>0</v>
      </c>
      <c r="O69" s="77"/>
      <c r="P69" s="77"/>
      <c r="Q69" s="77"/>
      <c r="R69" s="77"/>
      <c r="S69" s="77"/>
      <c r="T69" s="77"/>
      <c r="U69" s="278">
        <f t="shared" si="46"/>
        <v>0</v>
      </c>
      <c r="V69" s="227"/>
      <c r="W69" s="375">
        <f t="shared" si="98"/>
        <v>0</v>
      </c>
      <c r="X69" s="375">
        <f t="shared" si="99"/>
        <v>0</v>
      </c>
      <c r="Y69" s="77"/>
      <c r="Z69" s="77"/>
      <c r="AA69" s="77"/>
      <c r="AB69" s="77"/>
      <c r="AC69" s="77"/>
      <c r="AD69" s="77"/>
      <c r="AE69" s="278">
        <f t="shared" si="49"/>
        <v>0</v>
      </c>
      <c r="AF69" s="227"/>
      <c r="AG69" s="375">
        <f t="shared" si="92"/>
        <v>0</v>
      </c>
      <c r="AH69" s="375">
        <f t="shared" si="93"/>
        <v>0</v>
      </c>
      <c r="AI69" s="77"/>
      <c r="AJ69" s="77"/>
      <c r="AK69" s="77"/>
      <c r="AL69" s="77"/>
      <c r="AM69" s="77"/>
      <c r="AN69" s="77"/>
      <c r="AO69" s="278">
        <f t="shared" si="52"/>
        <v>0</v>
      </c>
      <c r="AP69" s="227"/>
      <c r="AQ69" s="375"/>
      <c r="AR69" s="375"/>
      <c r="AS69" s="77"/>
      <c r="AT69" s="77"/>
      <c r="AU69" s="77"/>
      <c r="AV69" s="77"/>
      <c r="AW69" s="77"/>
      <c r="AX69" s="77"/>
      <c r="AY69" s="278">
        <f t="shared" si="55"/>
        <v>0</v>
      </c>
      <c r="AZ69" s="227"/>
      <c r="BA69" s="375">
        <f t="shared" si="100"/>
        <v>0</v>
      </c>
      <c r="BB69" s="375">
        <f t="shared" si="101"/>
        <v>0</v>
      </c>
      <c r="BC69" s="77"/>
      <c r="BD69" s="77"/>
      <c r="BE69" s="77"/>
      <c r="BF69" s="77"/>
      <c r="BG69" s="77"/>
      <c r="BH69" s="77"/>
      <c r="BI69" s="278">
        <f t="shared" si="58"/>
        <v>0</v>
      </c>
      <c r="BJ69" s="227"/>
      <c r="BK69" s="375">
        <f t="shared" si="59"/>
        <v>0</v>
      </c>
      <c r="BL69" s="375">
        <f t="shared" si="60"/>
        <v>0</v>
      </c>
      <c r="BM69" s="77"/>
      <c r="BN69" s="77"/>
      <c r="BO69" s="77"/>
      <c r="BP69" s="77"/>
      <c r="BQ69" s="77"/>
      <c r="BR69" s="77"/>
      <c r="BS69" s="278">
        <f t="shared" si="61"/>
        <v>0</v>
      </c>
    </row>
    <row r="70" spans="1:71" s="376" customFormat="1" ht="15.95" customHeight="1">
      <c r="A70" s="373"/>
      <c r="B70" s="374"/>
      <c r="C70" s="375">
        <f t="shared" si="94"/>
        <v>0</v>
      </c>
      <c r="D70" s="375">
        <f t="shared" si="95"/>
        <v>0</v>
      </c>
      <c r="E70" s="77"/>
      <c r="F70" s="77"/>
      <c r="G70" s="77"/>
      <c r="H70" s="77"/>
      <c r="I70" s="77"/>
      <c r="J70" s="77"/>
      <c r="K70" s="278">
        <f t="shared" si="43"/>
        <v>0</v>
      </c>
      <c r="L70" s="227"/>
      <c r="M70" s="375">
        <f t="shared" si="96"/>
        <v>0</v>
      </c>
      <c r="N70" s="375">
        <f t="shared" si="97"/>
        <v>0</v>
      </c>
      <c r="O70" s="77"/>
      <c r="P70" s="77"/>
      <c r="Q70" s="77"/>
      <c r="R70" s="77"/>
      <c r="S70" s="77"/>
      <c r="T70" s="77"/>
      <c r="U70" s="278">
        <f t="shared" si="46"/>
        <v>0</v>
      </c>
      <c r="V70" s="227"/>
      <c r="W70" s="375">
        <f t="shared" si="98"/>
        <v>0</v>
      </c>
      <c r="X70" s="375">
        <f t="shared" si="99"/>
        <v>0</v>
      </c>
      <c r="Y70" s="77"/>
      <c r="Z70" s="77"/>
      <c r="AA70" s="77"/>
      <c r="AB70" s="77"/>
      <c r="AC70" s="77"/>
      <c r="AD70" s="77"/>
      <c r="AE70" s="278">
        <f t="shared" si="49"/>
        <v>0</v>
      </c>
      <c r="AF70" s="227"/>
      <c r="AG70" s="375">
        <f t="shared" si="92"/>
        <v>0</v>
      </c>
      <c r="AH70" s="375">
        <f t="shared" si="93"/>
        <v>0</v>
      </c>
      <c r="AI70" s="77"/>
      <c r="AJ70" s="77"/>
      <c r="AK70" s="77"/>
      <c r="AL70" s="77"/>
      <c r="AM70" s="77"/>
      <c r="AN70" s="77"/>
      <c r="AO70" s="278">
        <f t="shared" si="52"/>
        <v>0</v>
      </c>
      <c r="AP70" s="227"/>
      <c r="AQ70" s="375"/>
      <c r="AR70" s="375"/>
      <c r="AS70" s="77"/>
      <c r="AT70" s="77"/>
      <c r="AU70" s="77"/>
      <c r="AV70" s="77"/>
      <c r="AW70" s="77"/>
      <c r="AX70" s="77"/>
      <c r="AY70" s="278">
        <f t="shared" si="55"/>
        <v>0</v>
      </c>
      <c r="AZ70" s="227"/>
      <c r="BA70" s="375">
        <f t="shared" si="100"/>
        <v>0</v>
      </c>
      <c r="BB70" s="375">
        <f t="shared" si="101"/>
        <v>0</v>
      </c>
      <c r="BC70" s="77"/>
      <c r="BD70" s="77"/>
      <c r="BE70" s="77"/>
      <c r="BF70" s="77"/>
      <c r="BG70" s="77"/>
      <c r="BH70" s="77"/>
      <c r="BI70" s="278">
        <f t="shared" si="58"/>
        <v>0</v>
      </c>
      <c r="BJ70" s="227"/>
      <c r="BK70" s="375">
        <f t="shared" si="59"/>
        <v>0</v>
      </c>
      <c r="BL70" s="375">
        <f t="shared" si="60"/>
        <v>0</v>
      </c>
      <c r="BM70" s="77"/>
      <c r="BN70" s="77"/>
      <c r="BO70" s="77"/>
      <c r="BP70" s="77"/>
      <c r="BQ70" s="77"/>
      <c r="BR70" s="77"/>
      <c r="BS70" s="278">
        <f t="shared" si="61"/>
        <v>0</v>
      </c>
    </row>
    <row r="71" spans="1:71" s="37" customFormat="1" ht="15.95" customHeight="1">
      <c r="A71" s="283" t="s">
        <v>106</v>
      </c>
      <c r="B71" s="260"/>
      <c r="C71" s="76"/>
      <c r="D71" s="76"/>
      <c r="E71" s="79"/>
      <c r="F71" s="79"/>
      <c r="G71" s="79"/>
      <c r="H71" s="79"/>
      <c r="I71" s="79"/>
      <c r="J71" s="79"/>
      <c r="K71" s="231"/>
      <c r="L71" s="226"/>
      <c r="M71" s="76"/>
      <c r="N71" s="76"/>
      <c r="O71" s="79"/>
      <c r="P71" s="79"/>
      <c r="Q71" s="79"/>
      <c r="R71" s="79"/>
      <c r="S71" s="79"/>
      <c r="T71" s="79"/>
      <c r="U71" s="231"/>
      <c r="V71" s="226"/>
      <c r="W71" s="76"/>
      <c r="X71" s="76"/>
      <c r="Y71" s="79"/>
      <c r="Z71" s="79"/>
      <c r="AA71" s="79"/>
      <c r="AB71" s="79"/>
      <c r="AC71" s="79"/>
      <c r="AD71" s="79"/>
      <c r="AE71" s="231"/>
      <c r="AF71" s="226"/>
      <c r="AG71" s="76"/>
      <c r="AH71" s="76"/>
      <c r="AI71" s="79"/>
      <c r="AJ71" s="79"/>
      <c r="AK71" s="79"/>
      <c r="AL71" s="79"/>
      <c r="AM71" s="79"/>
      <c r="AN71" s="79"/>
      <c r="AO71" s="231"/>
      <c r="AP71" s="226"/>
      <c r="AQ71" s="76"/>
      <c r="AR71" s="76"/>
      <c r="AS71" s="79"/>
      <c r="AT71" s="79"/>
      <c r="AU71" s="79"/>
      <c r="AV71" s="79"/>
      <c r="AW71" s="79"/>
      <c r="AX71" s="79"/>
      <c r="AY71" s="231"/>
      <c r="AZ71" s="226"/>
      <c r="BA71" s="76"/>
      <c r="BB71" s="76"/>
      <c r="BC71" s="79"/>
      <c r="BD71" s="79"/>
      <c r="BE71" s="79"/>
      <c r="BF71" s="79"/>
      <c r="BG71" s="79"/>
      <c r="BH71" s="79"/>
      <c r="BI71" s="231"/>
      <c r="BJ71" s="226"/>
      <c r="BK71" s="76"/>
      <c r="BL71" s="76"/>
      <c r="BM71" s="79"/>
      <c r="BN71" s="79"/>
      <c r="BO71" s="79"/>
      <c r="BP71" s="79"/>
      <c r="BQ71" s="79"/>
      <c r="BR71" s="79"/>
      <c r="BS71" s="231"/>
    </row>
    <row r="72" spans="1:71" s="37" customFormat="1" ht="15.95" customHeight="1">
      <c r="A72" s="255" t="s">
        <v>140</v>
      </c>
      <c r="B72" s="261">
        <f>SUM(B$35:B71)</f>
        <v>831</v>
      </c>
      <c r="C72" s="76">
        <f>SUM(C$35:C71)</f>
        <v>1824644.52</v>
      </c>
      <c r="D72" s="76">
        <f>IFERROR(C72/B72,0)</f>
        <v>2195.7214440433213</v>
      </c>
      <c r="E72" s="78">
        <f>SUM(E$35:E71)</f>
        <v>570474.71</v>
      </c>
      <c r="F72" s="78">
        <f>SUM(F$35:F71)</f>
        <v>200</v>
      </c>
      <c r="G72" s="78">
        <f>SUM(G$35:G71)</f>
        <v>244175</v>
      </c>
      <c r="H72" s="78">
        <f>SUM(H$35:H71)</f>
        <v>0</v>
      </c>
      <c r="I72" s="78">
        <f>SUM(I$35:I71)</f>
        <v>1009794.81</v>
      </c>
      <c r="J72" s="78">
        <f>SUM(J$35:J71)</f>
        <v>1648367.58</v>
      </c>
      <c r="K72" s="231">
        <f>SUM(K$35:K71)</f>
        <v>492410.5</v>
      </c>
      <c r="L72" s="228">
        <f>SUM(L$35:L71)</f>
        <v>737</v>
      </c>
      <c r="M72" s="76">
        <f>SUM(M$35:M71)</f>
        <v>1822807</v>
      </c>
      <c r="N72" s="76">
        <f>IFERROR(M72/L72,0)</f>
        <v>2473.2795115332428</v>
      </c>
      <c r="O72" s="78">
        <f>SUM(O$35:O71)</f>
        <v>523628.6</v>
      </c>
      <c r="P72" s="78">
        <f>SUM(P$35:P71)</f>
        <v>0</v>
      </c>
      <c r="Q72" s="78">
        <f>SUM(Q$35:Q71)</f>
        <v>139525</v>
      </c>
      <c r="R72" s="78">
        <f>SUM(R$35:R71)</f>
        <v>0</v>
      </c>
      <c r="S72" s="78">
        <f>SUM(S$35:S71)</f>
        <v>1159653.3999999999</v>
      </c>
      <c r="T72" s="78">
        <f>SUM(T$35:T71)</f>
        <v>1661021.1600000001</v>
      </c>
      <c r="U72" s="231">
        <f>SUM(U$35:U71)</f>
        <v>476643.8</v>
      </c>
      <c r="V72" s="228">
        <f>SUM(V$35:V71)</f>
        <v>741</v>
      </c>
      <c r="W72" s="76">
        <f>SUM(W$35:W71)</f>
        <v>2099543.92</v>
      </c>
      <c r="X72" s="76">
        <f>IFERROR(W72/V72,0)</f>
        <v>2833.3926045883941</v>
      </c>
      <c r="Y72" s="78">
        <f>SUM(Y$35:Y71)</f>
        <v>548195.91999999993</v>
      </c>
      <c r="Z72" s="78">
        <f>SUM(Z$35:Z71)</f>
        <v>0</v>
      </c>
      <c r="AA72" s="78">
        <f>SUM(AA$35:AA71)</f>
        <v>124575</v>
      </c>
      <c r="AB72" s="78">
        <f>SUM(AB$35:AB71)</f>
        <v>0</v>
      </c>
      <c r="AC72" s="78">
        <f>SUM(AC$35:AC71)</f>
        <v>1426773</v>
      </c>
      <c r="AD72" s="78">
        <f>SUM(AD$35:AD71)</f>
        <v>1916264</v>
      </c>
      <c r="AE72" s="231">
        <f>SUM(AE$35:AE71)</f>
        <v>524765.91999999993</v>
      </c>
      <c r="AF72" s="228">
        <f>SUM(AF$35:AF71)</f>
        <v>853</v>
      </c>
      <c r="AG72" s="76">
        <f>SUM(AG$35:AG71)</f>
        <v>1959721.51</v>
      </c>
      <c r="AH72" s="76">
        <f>IFERROR(AG72/AF72,0)</f>
        <v>2297.4460844079717</v>
      </c>
      <c r="AI72" s="78">
        <f>SUM(AI$35:AI71)</f>
        <v>632417.48</v>
      </c>
      <c r="AJ72" s="78">
        <f>SUM(AJ$35:AJ71)</f>
        <v>0</v>
      </c>
      <c r="AK72" s="78">
        <f>SUM(AK$35:AK71)</f>
        <v>0</v>
      </c>
      <c r="AL72" s="78">
        <f>SUM(AL$35:AL71)</f>
        <v>0</v>
      </c>
      <c r="AM72" s="78">
        <f>SUM(AM$35:AM71)</f>
        <v>1327304.03</v>
      </c>
      <c r="AN72" s="78">
        <f>SUM(AN$35:AN71)</f>
        <v>1841246.75</v>
      </c>
      <c r="AO72" s="231">
        <f>SUM(AO$35:AO71)</f>
        <v>538382</v>
      </c>
      <c r="AP72" s="228">
        <f>SUM(AP$35:AP71)</f>
        <v>1097</v>
      </c>
      <c r="AQ72" s="76">
        <f>SUM(AQ$35:AQ71)</f>
        <v>2442192.21</v>
      </c>
      <c r="AR72" s="76">
        <f>IFERROR(AQ72/AP72,0)</f>
        <v>2226.2463172288058</v>
      </c>
      <c r="AS72" s="78">
        <f>SUM(AS$35:AS71)</f>
        <v>921464.25</v>
      </c>
      <c r="AT72" s="78">
        <f>SUM(AT$35:AT71)</f>
        <v>0</v>
      </c>
      <c r="AU72" s="78">
        <f>SUM(AU$35:AU71)</f>
        <v>142775</v>
      </c>
      <c r="AV72" s="78">
        <f>SUM(AV$35:AV71)</f>
        <v>0</v>
      </c>
      <c r="AW72" s="78">
        <f>SUM(AW$35:AW71)</f>
        <v>1377952.96</v>
      </c>
      <c r="AX72" s="78">
        <f>SUM(AX$35:AX71)</f>
        <v>2090262.6</v>
      </c>
      <c r="AY72" s="231">
        <f>SUM(AY$35:AY71)</f>
        <v>748146.5</v>
      </c>
      <c r="AZ72" s="228">
        <f>SUM(AZ$35:AZ71)</f>
        <v>995</v>
      </c>
      <c r="BA72" s="76">
        <f>SUM(BA$35:BA71)</f>
        <v>2044043.9</v>
      </c>
      <c r="BB72" s="76">
        <f>IFERROR(BA72/AZ72,0)</f>
        <v>2054.3154773869346</v>
      </c>
      <c r="BC72" s="78">
        <f>SUM(BC$35:BC71)</f>
        <v>843371</v>
      </c>
      <c r="BD72" s="78">
        <f>SUM(BD$35:BD71)</f>
        <v>0</v>
      </c>
      <c r="BE72" s="78">
        <f>SUM(BE$35:BE71)</f>
        <v>10000</v>
      </c>
      <c r="BF72" s="78">
        <f>SUM(BF$35:BF71)</f>
        <v>0</v>
      </c>
      <c r="BG72" s="78">
        <f>SUM(BG$35:BG71)</f>
        <v>1190672.8999999999</v>
      </c>
      <c r="BH72" s="78">
        <f>SUM(BH$35:BH71)</f>
        <v>1692087</v>
      </c>
      <c r="BI72" s="231">
        <f>SUM(BI$35:BI71)</f>
        <v>683921</v>
      </c>
      <c r="BJ72" s="228">
        <f>SUM(BJ$35:BJ71)</f>
        <v>892</v>
      </c>
      <c r="BK72" s="76">
        <f>SUM(BK$35:BK71)</f>
        <v>1900180</v>
      </c>
      <c r="BL72" s="76">
        <f>IFERROR(BK72/BJ72,0)</f>
        <v>2130.2466367713005</v>
      </c>
      <c r="BM72" s="78">
        <f>SUM(BM$35:BM71)</f>
        <v>707184</v>
      </c>
      <c r="BN72" s="78">
        <f>SUM(BN$35:BN71)</f>
        <v>0</v>
      </c>
      <c r="BO72" s="78">
        <f>SUM(BO$35:BO71)</f>
        <v>238125</v>
      </c>
      <c r="BP72" s="78">
        <f>SUM(BP$35:BP71)</f>
        <v>0</v>
      </c>
      <c r="BQ72" s="78">
        <f>SUM(BQ$35:BQ71)</f>
        <v>954871</v>
      </c>
      <c r="BR72" s="78">
        <f>SUM(BR$35:BR71)</f>
        <v>1326489</v>
      </c>
      <c r="BS72" s="231">
        <f>SUM(BS$35:BS71)</f>
        <v>534947</v>
      </c>
    </row>
    <row r="73" spans="1:71" s="37" customFormat="1" ht="15.95" customHeight="1">
      <c r="A73" s="253"/>
      <c r="B73" s="260"/>
      <c r="C73" s="76"/>
      <c r="D73" s="76"/>
      <c r="E73" s="79"/>
      <c r="F73" s="79"/>
      <c r="G73" s="79"/>
      <c r="H73" s="79"/>
      <c r="I73" s="79"/>
      <c r="J73" s="79"/>
      <c r="K73" s="231"/>
      <c r="L73" s="226"/>
      <c r="M73" s="76"/>
      <c r="N73" s="76"/>
      <c r="O73" s="79"/>
      <c r="P73" s="79"/>
      <c r="Q73" s="79"/>
      <c r="R73" s="79"/>
      <c r="S73" s="79"/>
      <c r="T73" s="79"/>
      <c r="U73" s="231"/>
      <c r="V73" s="226"/>
      <c r="W73" s="76"/>
      <c r="X73" s="76"/>
      <c r="Y73" s="79"/>
      <c r="Z73" s="79"/>
      <c r="AA73" s="79"/>
      <c r="AB73" s="79"/>
      <c r="AC73" s="79"/>
      <c r="AD73" s="79"/>
      <c r="AE73" s="231"/>
      <c r="AF73" s="226"/>
      <c r="AG73" s="76"/>
      <c r="AH73" s="76"/>
      <c r="AI73" s="79"/>
      <c r="AJ73" s="79"/>
      <c r="AK73" s="79"/>
      <c r="AL73" s="79"/>
      <c r="AM73" s="79"/>
      <c r="AN73" s="79"/>
      <c r="AO73" s="231"/>
      <c r="AP73" s="226"/>
      <c r="AQ73" s="76"/>
      <c r="AR73" s="76"/>
      <c r="AS73" s="79"/>
      <c r="AT73" s="79"/>
      <c r="AU73" s="79"/>
      <c r="AV73" s="79"/>
      <c r="AW73" s="79"/>
      <c r="AX73" s="79"/>
      <c r="AY73" s="231"/>
      <c r="AZ73" s="226"/>
      <c r="BA73" s="76"/>
      <c r="BB73" s="76"/>
      <c r="BC73" s="79"/>
      <c r="BD73" s="79"/>
      <c r="BE73" s="79"/>
      <c r="BF73" s="79"/>
      <c r="BG73" s="79"/>
      <c r="BH73" s="79"/>
      <c r="BI73" s="231"/>
      <c r="BJ73" s="226"/>
      <c r="BK73" s="76"/>
      <c r="BL73" s="76"/>
      <c r="BM73" s="79"/>
      <c r="BN73" s="79"/>
      <c r="BO73" s="79"/>
      <c r="BP73" s="79"/>
      <c r="BQ73" s="79"/>
      <c r="BR73" s="79"/>
      <c r="BS73" s="231"/>
    </row>
    <row r="74" spans="1:71" s="37" customFormat="1" ht="15.95" customHeight="1">
      <c r="A74" s="254" t="s">
        <v>141</v>
      </c>
      <c r="B74" s="260"/>
      <c r="C74" s="76"/>
      <c r="D74" s="76"/>
      <c r="E74" s="79"/>
      <c r="F74" s="79"/>
      <c r="G74" s="79"/>
      <c r="H74" s="79"/>
      <c r="I74" s="79"/>
      <c r="J74" s="79"/>
      <c r="K74" s="231"/>
      <c r="L74" s="226"/>
      <c r="M74" s="76"/>
      <c r="N74" s="76"/>
      <c r="O74" s="79"/>
      <c r="P74" s="79"/>
      <c r="Q74" s="79"/>
      <c r="R74" s="79"/>
      <c r="S74" s="79"/>
      <c r="T74" s="79"/>
      <c r="U74" s="231"/>
      <c r="V74" s="226"/>
      <c r="W74" s="76"/>
      <c r="X74" s="76"/>
      <c r="Y74" s="79"/>
      <c r="Z74" s="79"/>
      <c r="AA74" s="79"/>
      <c r="AB74" s="79"/>
      <c r="AC74" s="79"/>
      <c r="AD74" s="79"/>
      <c r="AE74" s="231"/>
      <c r="AF74" s="226"/>
      <c r="AG74" s="76"/>
      <c r="AH74" s="76"/>
      <c r="AI74" s="79"/>
      <c r="AJ74" s="79"/>
      <c r="AK74" s="79"/>
      <c r="AL74" s="79"/>
      <c r="AM74" s="79"/>
      <c r="AN74" s="79"/>
      <c r="AO74" s="231"/>
      <c r="AP74" s="226"/>
      <c r="AQ74" s="76"/>
      <c r="AR74" s="76"/>
      <c r="AS74" s="79"/>
      <c r="AT74" s="79"/>
      <c r="AU74" s="79"/>
      <c r="AV74" s="79"/>
      <c r="AW74" s="79"/>
      <c r="AX74" s="79"/>
      <c r="AY74" s="231"/>
      <c r="AZ74" s="226"/>
      <c r="BA74" s="76"/>
      <c r="BB74" s="76"/>
      <c r="BC74" s="79"/>
      <c r="BD74" s="79"/>
      <c r="BE74" s="79"/>
      <c r="BF74" s="79"/>
      <c r="BG74" s="79"/>
      <c r="BH74" s="79"/>
      <c r="BI74" s="231"/>
      <c r="BJ74" s="226"/>
      <c r="BK74" s="76"/>
      <c r="BL74" s="76"/>
      <c r="BM74" s="79"/>
      <c r="BN74" s="79"/>
      <c r="BO74" s="79"/>
      <c r="BP74" s="79"/>
      <c r="BQ74" s="79"/>
      <c r="BR74" s="79"/>
      <c r="BS74" s="231"/>
    </row>
    <row r="75" spans="1:71" s="37" customFormat="1" ht="15.95" customHeight="1">
      <c r="A75" s="184" t="s">
        <v>111</v>
      </c>
      <c r="B75" s="260"/>
      <c r="C75" s="76">
        <f t="shared" ref="C75" si="102">SUM(E75:I75)</f>
        <v>0</v>
      </c>
      <c r="D75" s="76">
        <f t="shared" ref="D75:D92" si="103">IFERROR(C75/B75,0)</f>
        <v>0</v>
      </c>
      <c r="E75" s="79"/>
      <c r="F75" s="79"/>
      <c r="G75" s="79"/>
      <c r="H75" s="79"/>
      <c r="I75" s="79"/>
      <c r="J75" s="79"/>
      <c r="K75" s="231">
        <f t="shared" ref="K75:K106" si="104">IF(J75=0,0,(IF(E75&lt;=J75,E75,J75)))</f>
        <v>0</v>
      </c>
      <c r="L75" s="226">
        <v>18</v>
      </c>
      <c r="M75" s="76">
        <f t="shared" ref="M75" si="105">SUM(O75:S75)</f>
        <v>2070.1999999999998</v>
      </c>
      <c r="N75" s="76">
        <f t="shared" ref="N75" si="106">IFERROR(M75/L75,0)</f>
        <v>115.01111111111111</v>
      </c>
      <c r="O75" s="79">
        <v>1030.2</v>
      </c>
      <c r="P75" s="79">
        <v>650</v>
      </c>
      <c r="Q75" s="79"/>
      <c r="R75" s="79"/>
      <c r="S75" s="79">
        <v>390</v>
      </c>
      <c r="T75" s="79">
        <v>1484.1</v>
      </c>
      <c r="U75" s="231">
        <f t="shared" ref="U75:U106" si="107">IF(T75=0,0,(IF(O75&lt;=T75,O75,T75)))</f>
        <v>1030.2</v>
      </c>
      <c r="V75" s="226">
        <v>61</v>
      </c>
      <c r="W75" s="76">
        <f t="shared" ref="W75" si="108">SUM(Y75:AC75)</f>
        <v>49172</v>
      </c>
      <c r="X75" s="76">
        <f t="shared" ref="X75:X92" si="109">IFERROR(W75/V75,0)</f>
        <v>806.09836065573768</v>
      </c>
      <c r="Y75" s="79">
        <v>29929</v>
      </c>
      <c r="Z75" s="79">
        <v>15507</v>
      </c>
      <c r="AA75" s="79"/>
      <c r="AB75" s="79">
        <v>3736</v>
      </c>
      <c r="AC75" s="79"/>
      <c r="AD75" s="79">
        <v>19497</v>
      </c>
      <c r="AE75" s="231">
        <f t="shared" ref="AE75:AE106" si="110">IF(AD75=0,0,(IF(Y75&lt;=AD75,Y75,AD75)))</f>
        <v>19497</v>
      </c>
      <c r="AF75" s="226">
        <v>7</v>
      </c>
      <c r="AG75" s="76">
        <f t="shared" ref="AG75" si="111">SUM(AI75:AM75)</f>
        <v>35670.449999999997</v>
      </c>
      <c r="AH75" s="76">
        <f t="shared" ref="AH75:AH92" si="112">IFERROR(AG75/AF75,0)</f>
        <v>5095.778571428571</v>
      </c>
      <c r="AI75" s="79">
        <v>35670.449999999997</v>
      </c>
      <c r="AJ75" s="79"/>
      <c r="AK75" s="79"/>
      <c r="AL75" s="79"/>
      <c r="AM75" s="79"/>
      <c r="AN75" s="79">
        <v>35670</v>
      </c>
      <c r="AO75" s="231">
        <f t="shared" ref="AO75:AO106" si="113">IF(AN75=0,0,(IF(AI75&lt;=AN75,AI75,AN75)))</f>
        <v>35670</v>
      </c>
      <c r="AP75" s="226">
        <v>30</v>
      </c>
      <c r="AQ75" s="76">
        <f t="shared" ref="AQ75" si="114">SUM(AS75:AW75)</f>
        <v>44864</v>
      </c>
      <c r="AR75" s="76">
        <f t="shared" ref="AR75:AR92" si="115">IFERROR(AQ75/AP75,0)</f>
        <v>1495.4666666666667</v>
      </c>
      <c r="AS75" s="79">
        <v>43870</v>
      </c>
      <c r="AT75" s="79">
        <v>994</v>
      </c>
      <c r="AU75" s="79"/>
      <c r="AV75" s="79"/>
      <c r="AW75" s="79"/>
      <c r="AX75" s="79">
        <v>994</v>
      </c>
      <c r="AY75" s="231">
        <f t="shared" ref="AY75:AY106" si="116">IF(AX75=0,0,(IF(AS75&lt;=AX75,AS75,AX75)))</f>
        <v>994</v>
      </c>
      <c r="AZ75" s="226">
        <v>24</v>
      </c>
      <c r="BA75" s="76">
        <f t="shared" ref="BA75" si="117">SUM(BC75:BG75)</f>
        <v>1012.89</v>
      </c>
      <c r="BB75" s="76">
        <f t="shared" ref="BB75:BB92" si="118">IFERROR(BA75/AZ75,0)</f>
        <v>42.203749999999999</v>
      </c>
      <c r="BC75" s="79"/>
      <c r="BD75" s="79">
        <v>1012.89</v>
      </c>
      <c r="BE75" s="79"/>
      <c r="BF75" s="79"/>
      <c r="BG75" s="79"/>
      <c r="BH75" s="79">
        <v>1012.89</v>
      </c>
      <c r="BI75" s="231">
        <f t="shared" ref="BI75:BI106" si="119">IF(BH75=0,0,(IF(BC75&lt;=BH75,BC75,BH75)))</f>
        <v>0</v>
      </c>
      <c r="BJ75" s="227">
        <v>3</v>
      </c>
      <c r="BK75" s="76">
        <f t="shared" ref="BK75:BK106" si="120">SUM(BM75:BQ75)</f>
        <v>1890</v>
      </c>
      <c r="BL75" s="76">
        <f t="shared" ref="BL75:BL106" si="121">IFERROR(BK75/BJ75,0)</f>
        <v>630</v>
      </c>
      <c r="BM75" s="77"/>
      <c r="BN75" s="77"/>
      <c r="BO75" s="77"/>
      <c r="BP75" s="77"/>
      <c r="BQ75" s="77">
        <v>1890</v>
      </c>
      <c r="BR75" s="77">
        <v>1890</v>
      </c>
      <c r="BS75" s="278">
        <f t="shared" ref="BS75:BS106" si="122">IF(BR75=0,0,(IF(BM75&lt;=BR75,BM75,BR75)))</f>
        <v>0</v>
      </c>
    </row>
    <row r="76" spans="1:71" s="37" customFormat="1" ht="15.95" customHeight="1">
      <c r="A76" s="184" t="s">
        <v>142</v>
      </c>
      <c r="B76" s="260">
        <v>8</v>
      </c>
      <c r="C76" s="76">
        <f t="shared" ref="C76:C92" si="123">SUM(E76:I76)</f>
        <v>41399.599999999999</v>
      </c>
      <c r="D76" s="76">
        <f t="shared" si="103"/>
        <v>5174.95</v>
      </c>
      <c r="E76" s="79">
        <v>31899</v>
      </c>
      <c r="F76" s="79">
        <v>9500.6</v>
      </c>
      <c r="G76" s="79"/>
      <c r="H76" s="79"/>
      <c r="I76" s="79"/>
      <c r="J76" s="79">
        <v>41399.599999999999</v>
      </c>
      <c r="K76" s="231">
        <f t="shared" si="104"/>
        <v>31899</v>
      </c>
      <c r="L76" s="226">
        <v>10</v>
      </c>
      <c r="M76" s="76">
        <f t="shared" ref="M76:M90" si="124">SUM(O76:S76)</f>
        <v>61101.06</v>
      </c>
      <c r="N76" s="76">
        <f t="shared" ref="N76:N91" si="125">IFERROR(M76/L76,0)</f>
        <v>6110.1059999999998</v>
      </c>
      <c r="O76" s="79">
        <v>46788.71</v>
      </c>
      <c r="P76" s="79">
        <v>14312.35</v>
      </c>
      <c r="Q76" s="79"/>
      <c r="R76" s="79"/>
      <c r="S76" s="79"/>
      <c r="T76" s="79">
        <v>53672.35</v>
      </c>
      <c r="U76" s="231">
        <f t="shared" si="107"/>
        <v>46788.71</v>
      </c>
      <c r="V76" s="226">
        <v>10</v>
      </c>
      <c r="W76" s="76">
        <f t="shared" ref="W76:W90" si="126">SUM(Y76:AC76)</f>
        <v>62273</v>
      </c>
      <c r="X76" s="76">
        <f t="shared" si="109"/>
        <v>6227.3</v>
      </c>
      <c r="Y76" s="79">
        <v>42056</v>
      </c>
      <c r="Z76" s="79">
        <v>20217</v>
      </c>
      <c r="AA76" s="79"/>
      <c r="AB76" s="79"/>
      <c r="AC76" s="79"/>
      <c r="AD76" s="79">
        <v>62273</v>
      </c>
      <c r="AE76" s="231">
        <f t="shared" si="110"/>
        <v>42056</v>
      </c>
      <c r="AF76" s="226">
        <v>15</v>
      </c>
      <c r="AG76" s="76">
        <f t="shared" ref="AG76:AG90" si="127">SUM(AI76:AM76)</f>
        <v>84159.7</v>
      </c>
      <c r="AH76" s="76">
        <f t="shared" si="112"/>
        <v>5610.6466666666665</v>
      </c>
      <c r="AI76" s="79">
        <v>64251</v>
      </c>
      <c r="AJ76" s="79">
        <v>19908.7</v>
      </c>
      <c r="AK76" s="79"/>
      <c r="AL76" s="79"/>
      <c r="AM76" s="79"/>
      <c r="AN76" s="79">
        <v>84159.7</v>
      </c>
      <c r="AO76" s="231">
        <f t="shared" si="113"/>
        <v>64251</v>
      </c>
      <c r="AP76" s="226">
        <v>19</v>
      </c>
      <c r="AQ76" s="76">
        <f t="shared" ref="AQ76:AQ92" si="128">SUM(AS76:AW76)</f>
        <v>103011.25</v>
      </c>
      <c r="AR76" s="76">
        <f t="shared" si="115"/>
        <v>5421.644736842105</v>
      </c>
      <c r="AS76" s="79">
        <v>82764</v>
      </c>
      <c r="AT76" s="79">
        <v>20247.25</v>
      </c>
      <c r="AU76" s="79"/>
      <c r="AV76" s="79"/>
      <c r="AW76" s="79"/>
      <c r="AX76" s="79">
        <v>103011.25</v>
      </c>
      <c r="AY76" s="231">
        <f t="shared" si="116"/>
        <v>82764</v>
      </c>
      <c r="AZ76" s="226">
        <v>23</v>
      </c>
      <c r="BA76" s="76">
        <f t="shared" ref="BA76:BA92" si="129">SUM(BC76:BG76)</f>
        <v>135770.85</v>
      </c>
      <c r="BB76" s="76">
        <f t="shared" si="118"/>
        <v>5903.0804347826088</v>
      </c>
      <c r="BC76" s="79">
        <v>114018</v>
      </c>
      <c r="BD76" s="79">
        <v>21752.85</v>
      </c>
      <c r="BE76" s="79"/>
      <c r="BF76" s="79"/>
      <c r="BG76" s="79"/>
      <c r="BH76" s="79">
        <v>130190.85</v>
      </c>
      <c r="BI76" s="231">
        <f t="shared" si="119"/>
        <v>114018</v>
      </c>
      <c r="BJ76" s="227">
        <v>23</v>
      </c>
      <c r="BK76" s="76">
        <f t="shared" si="120"/>
        <v>163680</v>
      </c>
      <c r="BL76" s="76">
        <f t="shared" si="121"/>
        <v>7116.521739130435</v>
      </c>
      <c r="BM76" s="77">
        <v>121272</v>
      </c>
      <c r="BN76" s="77">
        <v>42408</v>
      </c>
      <c r="BO76" s="77"/>
      <c r="BP76" s="77"/>
      <c r="BQ76" s="77"/>
      <c r="BR76" s="77">
        <v>156504</v>
      </c>
      <c r="BS76" s="278">
        <f t="shared" si="122"/>
        <v>121272</v>
      </c>
    </row>
    <row r="77" spans="1:71" s="37" customFormat="1" ht="15.95" customHeight="1">
      <c r="A77" s="184" t="s">
        <v>143</v>
      </c>
      <c r="B77" s="260">
        <v>5</v>
      </c>
      <c r="C77" s="76">
        <f t="shared" si="123"/>
        <v>20231.03</v>
      </c>
      <c r="D77" s="76">
        <f t="shared" si="103"/>
        <v>4046.2059999999997</v>
      </c>
      <c r="E77" s="79"/>
      <c r="F77" s="79"/>
      <c r="G77" s="79"/>
      <c r="H77" s="79">
        <v>20231.03</v>
      </c>
      <c r="I77" s="79"/>
      <c r="J77" s="79">
        <v>18629.16</v>
      </c>
      <c r="K77" s="231">
        <f t="shared" si="104"/>
        <v>0</v>
      </c>
      <c r="L77" s="226">
        <v>7</v>
      </c>
      <c r="M77" s="76">
        <f t="shared" si="124"/>
        <v>35420</v>
      </c>
      <c r="N77" s="76">
        <f t="shared" si="125"/>
        <v>5060</v>
      </c>
      <c r="O77" s="79"/>
      <c r="P77" s="79"/>
      <c r="Q77" s="79"/>
      <c r="R77" s="79">
        <v>35420</v>
      </c>
      <c r="S77" s="79"/>
      <c r="T77" s="79">
        <v>14400</v>
      </c>
      <c r="U77" s="231">
        <f t="shared" si="107"/>
        <v>0</v>
      </c>
      <c r="V77" s="226"/>
      <c r="W77" s="76">
        <f t="shared" si="126"/>
        <v>0</v>
      </c>
      <c r="X77" s="76">
        <f t="shared" si="109"/>
        <v>0</v>
      </c>
      <c r="Y77" s="79"/>
      <c r="Z77" s="79"/>
      <c r="AA77" s="79"/>
      <c r="AB77" s="79"/>
      <c r="AC77" s="79"/>
      <c r="AD77" s="79"/>
      <c r="AE77" s="231">
        <f t="shared" si="110"/>
        <v>0</v>
      </c>
      <c r="AF77" s="226">
        <v>5</v>
      </c>
      <c r="AG77" s="76">
        <f t="shared" si="127"/>
        <v>10393.129999999999</v>
      </c>
      <c r="AH77" s="76">
        <f t="shared" si="112"/>
        <v>2078.6259999999997</v>
      </c>
      <c r="AI77" s="79"/>
      <c r="AJ77" s="79"/>
      <c r="AK77" s="79"/>
      <c r="AL77" s="79">
        <v>10393.129999999999</v>
      </c>
      <c r="AM77" s="79"/>
      <c r="AN77" s="79">
        <v>10393.129999999999</v>
      </c>
      <c r="AO77" s="231">
        <f t="shared" si="113"/>
        <v>0</v>
      </c>
      <c r="AP77" s="226">
        <v>3</v>
      </c>
      <c r="AQ77" s="76">
        <f t="shared" si="128"/>
        <v>4850</v>
      </c>
      <c r="AR77" s="76">
        <f t="shared" si="115"/>
        <v>1616.6666666666667</v>
      </c>
      <c r="AS77" s="79"/>
      <c r="AT77" s="79"/>
      <c r="AU77" s="79"/>
      <c r="AV77" s="79">
        <v>4850</v>
      </c>
      <c r="AW77" s="79"/>
      <c r="AX77" s="79">
        <v>4850</v>
      </c>
      <c r="AY77" s="231">
        <f t="shared" si="116"/>
        <v>0</v>
      </c>
      <c r="AZ77" s="226">
        <v>9</v>
      </c>
      <c r="BA77" s="76">
        <f t="shared" si="129"/>
        <v>33686</v>
      </c>
      <c r="BB77" s="76">
        <f t="shared" si="118"/>
        <v>3742.8888888888887</v>
      </c>
      <c r="BC77" s="79"/>
      <c r="BD77" s="79"/>
      <c r="BE77" s="79"/>
      <c r="BF77" s="79">
        <v>31686</v>
      </c>
      <c r="BG77" s="79">
        <v>2000</v>
      </c>
      <c r="BH77" s="79">
        <v>28686</v>
      </c>
      <c r="BI77" s="231">
        <f t="shared" si="119"/>
        <v>0</v>
      </c>
      <c r="BJ77" s="227">
        <v>10</v>
      </c>
      <c r="BK77" s="76">
        <f t="shared" si="120"/>
        <v>37875</v>
      </c>
      <c r="BL77" s="76">
        <f t="shared" si="121"/>
        <v>3787.5</v>
      </c>
      <c r="BM77" s="77"/>
      <c r="BN77" s="77"/>
      <c r="BO77" s="77"/>
      <c r="BP77" s="77">
        <v>37875</v>
      </c>
      <c r="BQ77" s="77"/>
      <c r="BR77" s="77">
        <v>37375</v>
      </c>
      <c r="BS77" s="278">
        <f t="shared" si="122"/>
        <v>0</v>
      </c>
    </row>
    <row r="78" spans="1:71" s="37" customFormat="1" ht="15.95" customHeight="1">
      <c r="A78" s="184" t="s">
        <v>144</v>
      </c>
      <c r="B78" s="260">
        <v>70</v>
      </c>
      <c r="C78" s="76">
        <f t="shared" si="123"/>
        <v>151420.5</v>
      </c>
      <c r="D78" s="76">
        <f t="shared" si="103"/>
        <v>2163.15</v>
      </c>
      <c r="E78" s="79">
        <v>151420.5</v>
      </c>
      <c r="F78" s="79"/>
      <c r="G78" s="79"/>
      <c r="H78" s="79"/>
      <c r="I78" s="79"/>
      <c r="J78" s="79">
        <v>144535.5</v>
      </c>
      <c r="K78" s="231">
        <f t="shared" si="104"/>
        <v>144535.5</v>
      </c>
      <c r="L78" s="226">
        <v>75</v>
      </c>
      <c r="M78" s="76">
        <f t="shared" si="124"/>
        <v>164160</v>
      </c>
      <c r="N78" s="76">
        <f t="shared" si="125"/>
        <v>2188.8000000000002</v>
      </c>
      <c r="O78" s="79">
        <v>164160</v>
      </c>
      <c r="P78" s="79"/>
      <c r="Q78" s="79"/>
      <c r="R78" s="79"/>
      <c r="S78" s="79"/>
      <c r="T78" s="79">
        <v>155280</v>
      </c>
      <c r="U78" s="231">
        <f t="shared" si="107"/>
        <v>155280</v>
      </c>
      <c r="V78" s="226">
        <v>78</v>
      </c>
      <c r="W78" s="76">
        <f t="shared" si="126"/>
        <v>195256</v>
      </c>
      <c r="X78" s="76">
        <f t="shared" si="109"/>
        <v>2503.2820512820513</v>
      </c>
      <c r="Y78" s="79">
        <v>195256</v>
      </c>
      <c r="Z78" s="79"/>
      <c r="AA78" s="79"/>
      <c r="AB78" s="79"/>
      <c r="AC78" s="79"/>
      <c r="AD78" s="79">
        <v>180894</v>
      </c>
      <c r="AE78" s="231">
        <f t="shared" si="110"/>
        <v>180894</v>
      </c>
      <c r="AF78" s="226">
        <v>76</v>
      </c>
      <c r="AG78" s="76">
        <f t="shared" si="127"/>
        <v>202535.83</v>
      </c>
      <c r="AH78" s="76">
        <f t="shared" si="112"/>
        <v>2664.945131578947</v>
      </c>
      <c r="AI78" s="79">
        <v>202535.83</v>
      </c>
      <c r="AJ78" s="79"/>
      <c r="AK78" s="79"/>
      <c r="AL78" s="79"/>
      <c r="AM78" s="79"/>
      <c r="AN78" s="79">
        <v>188818.33</v>
      </c>
      <c r="AO78" s="231">
        <f t="shared" si="113"/>
        <v>188818.33</v>
      </c>
      <c r="AP78" s="226">
        <v>68</v>
      </c>
      <c r="AQ78" s="76">
        <f t="shared" si="128"/>
        <v>177116.74</v>
      </c>
      <c r="AR78" s="76">
        <f t="shared" si="115"/>
        <v>2604.6579411764706</v>
      </c>
      <c r="AS78" s="79">
        <v>177116.74</v>
      </c>
      <c r="AT78" s="79"/>
      <c r="AU78" s="79"/>
      <c r="AV78" s="79"/>
      <c r="AW78" s="79"/>
      <c r="AX78" s="79">
        <v>149165.74</v>
      </c>
      <c r="AY78" s="231">
        <f t="shared" si="116"/>
        <v>149165.74</v>
      </c>
      <c r="AZ78" s="226">
        <v>58</v>
      </c>
      <c r="BA78" s="76">
        <f t="shared" si="129"/>
        <v>150645.12</v>
      </c>
      <c r="BB78" s="76">
        <f t="shared" si="118"/>
        <v>2597.3296551724138</v>
      </c>
      <c r="BC78" s="79">
        <v>150645.12</v>
      </c>
      <c r="BD78" s="79"/>
      <c r="BE78" s="79"/>
      <c r="BF78" s="79"/>
      <c r="BG78" s="79"/>
      <c r="BH78" s="79">
        <v>135393.12</v>
      </c>
      <c r="BI78" s="231">
        <f t="shared" si="119"/>
        <v>135393.12</v>
      </c>
      <c r="BJ78" s="227">
        <v>49</v>
      </c>
      <c r="BK78" s="76">
        <f t="shared" si="120"/>
        <v>117547</v>
      </c>
      <c r="BL78" s="76">
        <f t="shared" si="121"/>
        <v>2398.9183673469388</v>
      </c>
      <c r="BM78" s="77">
        <v>116092</v>
      </c>
      <c r="BN78" s="77">
        <v>1455</v>
      </c>
      <c r="BO78" s="77"/>
      <c r="BP78" s="77"/>
      <c r="BQ78" s="77"/>
      <c r="BR78" s="77">
        <v>107977</v>
      </c>
      <c r="BS78" s="278">
        <f t="shared" si="122"/>
        <v>107977</v>
      </c>
    </row>
    <row r="79" spans="1:71" s="37" customFormat="1" ht="15.95" customHeight="1">
      <c r="A79" s="184" t="s">
        <v>145</v>
      </c>
      <c r="B79" s="260">
        <v>0</v>
      </c>
      <c r="C79" s="76">
        <f t="shared" si="123"/>
        <v>0</v>
      </c>
      <c r="D79" s="76">
        <f t="shared" si="103"/>
        <v>0</v>
      </c>
      <c r="E79" s="79"/>
      <c r="F79" s="79"/>
      <c r="G79" s="79"/>
      <c r="H79" s="79"/>
      <c r="I79" s="79"/>
      <c r="J79" s="79">
        <v>0</v>
      </c>
      <c r="K79" s="231">
        <f t="shared" si="104"/>
        <v>0</v>
      </c>
      <c r="L79" s="226"/>
      <c r="M79" s="76">
        <f t="shared" si="124"/>
        <v>0</v>
      </c>
      <c r="N79" s="76">
        <f t="shared" si="125"/>
        <v>0</v>
      </c>
      <c r="O79" s="79"/>
      <c r="P79" s="79"/>
      <c r="Q79" s="79"/>
      <c r="R79" s="79"/>
      <c r="S79" s="79"/>
      <c r="T79" s="79"/>
      <c r="U79" s="231">
        <f t="shared" si="107"/>
        <v>0</v>
      </c>
      <c r="V79" s="226"/>
      <c r="W79" s="76">
        <f t="shared" si="126"/>
        <v>0</v>
      </c>
      <c r="X79" s="76">
        <f t="shared" si="109"/>
        <v>0</v>
      </c>
      <c r="Y79" s="79"/>
      <c r="Z79" s="79"/>
      <c r="AA79" s="79"/>
      <c r="AB79" s="79"/>
      <c r="AC79" s="79"/>
      <c r="AD79" s="79"/>
      <c r="AE79" s="231">
        <f t="shared" si="110"/>
        <v>0</v>
      </c>
      <c r="AF79" s="226"/>
      <c r="AG79" s="76">
        <f t="shared" si="127"/>
        <v>0</v>
      </c>
      <c r="AH79" s="76">
        <f t="shared" si="112"/>
        <v>0</v>
      </c>
      <c r="AI79" s="79"/>
      <c r="AJ79" s="79"/>
      <c r="AK79" s="79"/>
      <c r="AL79" s="79"/>
      <c r="AM79" s="79"/>
      <c r="AN79" s="79"/>
      <c r="AO79" s="231">
        <f t="shared" si="113"/>
        <v>0</v>
      </c>
      <c r="AP79" s="226"/>
      <c r="AQ79" s="76">
        <f t="shared" si="128"/>
        <v>0</v>
      </c>
      <c r="AR79" s="76">
        <f t="shared" si="115"/>
        <v>0</v>
      </c>
      <c r="AS79" s="79"/>
      <c r="AT79" s="79"/>
      <c r="AU79" s="79"/>
      <c r="AV79" s="79"/>
      <c r="AW79" s="79"/>
      <c r="AX79" s="79"/>
      <c r="AY79" s="231">
        <f t="shared" si="116"/>
        <v>0</v>
      </c>
      <c r="AZ79" s="226"/>
      <c r="BA79" s="76">
        <f t="shared" si="129"/>
        <v>0</v>
      </c>
      <c r="BB79" s="76">
        <f t="shared" si="118"/>
        <v>0</v>
      </c>
      <c r="BC79" s="79"/>
      <c r="BD79" s="79"/>
      <c r="BE79" s="79"/>
      <c r="BF79" s="79"/>
      <c r="BG79" s="79"/>
      <c r="BH79" s="79"/>
      <c r="BI79" s="231">
        <f t="shared" si="119"/>
        <v>0</v>
      </c>
      <c r="BJ79" s="227"/>
      <c r="BK79" s="76">
        <f t="shared" si="120"/>
        <v>0</v>
      </c>
      <c r="BL79" s="76">
        <f t="shared" si="121"/>
        <v>0</v>
      </c>
      <c r="BM79" s="77"/>
      <c r="BN79" s="77"/>
      <c r="BO79" s="77"/>
      <c r="BP79" s="77"/>
      <c r="BQ79" s="77"/>
      <c r="BR79" s="77"/>
      <c r="BS79" s="278">
        <f t="shared" si="122"/>
        <v>0</v>
      </c>
    </row>
    <row r="80" spans="1:71" s="37" customFormat="1" ht="15.95" customHeight="1">
      <c r="A80" s="184" t="s">
        <v>146</v>
      </c>
      <c r="B80" s="260">
        <v>74</v>
      </c>
      <c r="C80" s="76">
        <f t="shared" si="123"/>
        <v>39228.67</v>
      </c>
      <c r="D80" s="76">
        <f t="shared" si="103"/>
        <v>530.11716216216212</v>
      </c>
      <c r="E80" s="79">
        <v>39228.67</v>
      </c>
      <c r="F80" s="79"/>
      <c r="G80" s="79"/>
      <c r="H80" s="79"/>
      <c r="I80" s="79"/>
      <c r="J80" s="79">
        <v>35750</v>
      </c>
      <c r="K80" s="231">
        <f t="shared" si="104"/>
        <v>35750</v>
      </c>
      <c r="L80" s="226">
        <v>75</v>
      </c>
      <c r="M80" s="76">
        <f t="shared" si="124"/>
        <v>37600</v>
      </c>
      <c r="N80" s="76">
        <f t="shared" si="125"/>
        <v>501.33333333333331</v>
      </c>
      <c r="O80" s="79">
        <v>37600</v>
      </c>
      <c r="P80" s="79"/>
      <c r="Q80" s="79"/>
      <c r="R80" s="79"/>
      <c r="S80" s="79"/>
      <c r="T80" s="79">
        <v>31100</v>
      </c>
      <c r="U80" s="231">
        <f t="shared" si="107"/>
        <v>31100</v>
      </c>
      <c r="V80" s="226">
        <v>66</v>
      </c>
      <c r="W80" s="76">
        <f t="shared" si="126"/>
        <v>33000</v>
      </c>
      <c r="X80" s="76">
        <f t="shared" si="109"/>
        <v>500</v>
      </c>
      <c r="Y80" s="79">
        <v>33000</v>
      </c>
      <c r="Z80" s="79"/>
      <c r="AA80" s="79"/>
      <c r="AB80" s="79"/>
      <c r="AC80" s="79"/>
      <c r="AD80" s="79">
        <v>30500</v>
      </c>
      <c r="AE80" s="231">
        <f t="shared" si="110"/>
        <v>30500</v>
      </c>
      <c r="AF80" s="226">
        <v>84</v>
      </c>
      <c r="AG80" s="76">
        <f t="shared" si="127"/>
        <v>42250</v>
      </c>
      <c r="AH80" s="76">
        <f t="shared" si="112"/>
        <v>502.97619047619048</v>
      </c>
      <c r="AI80" s="79">
        <v>42250</v>
      </c>
      <c r="AJ80" s="79"/>
      <c r="AK80" s="79"/>
      <c r="AL80" s="79"/>
      <c r="AM80" s="79"/>
      <c r="AN80" s="79">
        <v>35000</v>
      </c>
      <c r="AO80" s="231">
        <f t="shared" si="113"/>
        <v>35000</v>
      </c>
      <c r="AP80" s="226"/>
      <c r="AQ80" s="76">
        <f t="shared" si="128"/>
        <v>0</v>
      </c>
      <c r="AR80" s="76">
        <f t="shared" si="115"/>
        <v>0</v>
      </c>
      <c r="AS80" s="79"/>
      <c r="AT80" s="79"/>
      <c r="AU80" s="79"/>
      <c r="AV80" s="79"/>
      <c r="AW80" s="79"/>
      <c r="AX80" s="79"/>
      <c r="AY80" s="231">
        <f t="shared" si="116"/>
        <v>0</v>
      </c>
      <c r="AZ80" s="226"/>
      <c r="BA80" s="76">
        <f t="shared" si="129"/>
        <v>0</v>
      </c>
      <c r="BB80" s="76">
        <f t="shared" si="118"/>
        <v>0</v>
      </c>
      <c r="BC80" s="79"/>
      <c r="BD80" s="79"/>
      <c r="BE80" s="79"/>
      <c r="BF80" s="79"/>
      <c r="BG80" s="79"/>
      <c r="BH80" s="79"/>
      <c r="BI80" s="231">
        <f t="shared" si="119"/>
        <v>0</v>
      </c>
      <c r="BJ80" s="227"/>
      <c r="BK80" s="76">
        <f t="shared" si="120"/>
        <v>0</v>
      </c>
      <c r="BL80" s="76">
        <f t="shared" si="121"/>
        <v>0</v>
      </c>
      <c r="BM80" s="77"/>
      <c r="BN80" s="77"/>
      <c r="BO80" s="77"/>
      <c r="BP80" s="77"/>
      <c r="BQ80" s="77"/>
      <c r="BR80" s="77"/>
      <c r="BS80" s="278">
        <f t="shared" si="122"/>
        <v>0</v>
      </c>
    </row>
    <row r="81" spans="1:71" s="37" customFormat="1" ht="15.95" customHeight="1">
      <c r="A81" s="184" t="s">
        <v>147</v>
      </c>
      <c r="B81" s="260">
        <v>1</v>
      </c>
      <c r="C81" s="76">
        <f t="shared" si="123"/>
        <v>15248.6</v>
      </c>
      <c r="D81" s="76">
        <f t="shared" si="103"/>
        <v>15248.6</v>
      </c>
      <c r="E81" s="79"/>
      <c r="F81" s="79"/>
      <c r="G81" s="79">
        <v>15248.6</v>
      </c>
      <c r="H81" s="79"/>
      <c r="I81" s="79"/>
      <c r="J81" s="79">
        <v>0</v>
      </c>
      <c r="K81" s="231">
        <f t="shared" si="104"/>
        <v>0</v>
      </c>
      <c r="L81" s="226">
        <v>1</v>
      </c>
      <c r="M81" s="76">
        <f t="shared" si="124"/>
        <v>1521.31</v>
      </c>
      <c r="N81" s="76">
        <f t="shared" si="125"/>
        <v>1521.31</v>
      </c>
      <c r="O81" s="79"/>
      <c r="P81" s="79"/>
      <c r="Q81" s="79">
        <v>1521.31</v>
      </c>
      <c r="R81" s="79"/>
      <c r="S81" s="79"/>
      <c r="T81" s="79"/>
      <c r="U81" s="231">
        <f t="shared" si="107"/>
        <v>0</v>
      </c>
      <c r="V81" s="226"/>
      <c r="W81" s="76">
        <f t="shared" si="126"/>
        <v>0</v>
      </c>
      <c r="X81" s="76">
        <f t="shared" si="109"/>
        <v>0</v>
      </c>
      <c r="Y81" s="79"/>
      <c r="Z81" s="79"/>
      <c r="AA81" s="79"/>
      <c r="AB81" s="79"/>
      <c r="AC81" s="79"/>
      <c r="AD81" s="79"/>
      <c r="AE81" s="231">
        <f t="shared" si="110"/>
        <v>0</v>
      </c>
      <c r="AF81" s="226">
        <v>1</v>
      </c>
      <c r="AG81" s="76">
        <f t="shared" si="127"/>
        <v>7315</v>
      </c>
      <c r="AH81" s="76">
        <f t="shared" si="112"/>
        <v>7315</v>
      </c>
      <c r="AI81" s="79"/>
      <c r="AJ81" s="79"/>
      <c r="AK81" s="79">
        <v>7315</v>
      </c>
      <c r="AL81" s="79"/>
      <c r="AM81" s="79"/>
      <c r="AN81" s="79">
        <v>7315</v>
      </c>
      <c r="AO81" s="231">
        <f t="shared" si="113"/>
        <v>0</v>
      </c>
      <c r="AP81" s="226"/>
      <c r="AQ81" s="76">
        <f t="shared" si="128"/>
        <v>0</v>
      </c>
      <c r="AR81" s="76">
        <f t="shared" si="115"/>
        <v>0</v>
      </c>
      <c r="AS81" s="79"/>
      <c r="AT81" s="79"/>
      <c r="AU81" s="79"/>
      <c r="AV81" s="79"/>
      <c r="AW81" s="79"/>
      <c r="AX81" s="79"/>
      <c r="AY81" s="231">
        <f t="shared" si="116"/>
        <v>0</v>
      </c>
      <c r="AZ81" s="226"/>
      <c r="BA81" s="76">
        <f t="shared" si="129"/>
        <v>0</v>
      </c>
      <c r="BB81" s="76">
        <f t="shared" si="118"/>
        <v>0</v>
      </c>
      <c r="BC81" s="79"/>
      <c r="BD81" s="79"/>
      <c r="BE81" s="79"/>
      <c r="BF81" s="79"/>
      <c r="BG81" s="79"/>
      <c r="BH81" s="79"/>
      <c r="BI81" s="231">
        <f t="shared" si="119"/>
        <v>0</v>
      </c>
      <c r="BJ81" s="227"/>
      <c r="BK81" s="76">
        <f t="shared" si="120"/>
        <v>0</v>
      </c>
      <c r="BL81" s="76">
        <f t="shared" si="121"/>
        <v>0</v>
      </c>
      <c r="BM81" s="77"/>
      <c r="BN81" s="77"/>
      <c r="BO81" s="77"/>
      <c r="BP81" s="77"/>
      <c r="BQ81" s="77"/>
      <c r="BR81" s="77"/>
      <c r="BS81" s="278">
        <f t="shared" si="122"/>
        <v>0</v>
      </c>
    </row>
    <row r="82" spans="1:71" s="37" customFormat="1" ht="15.95" customHeight="1">
      <c r="A82" s="184" t="s">
        <v>148</v>
      </c>
      <c r="B82" s="260">
        <v>4</v>
      </c>
      <c r="C82" s="76">
        <f t="shared" si="123"/>
        <v>1750</v>
      </c>
      <c r="D82" s="76">
        <f t="shared" si="103"/>
        <v>437.5</v>
      </c>
      <c r="E82" s="79">
        <v>1750</v>
      </c>
      <c r="F82" s="79"/>
      <c r="G82" s="79"/>
      <c r="H82" s="79"/>
      <c r="I82" s="79"/>
      <c r="J82" s="79">
        <v>750</v>
      </c>
      <c r="K82" s="231">
        <f t="shared" si="104"/>
        <v>750</v>
      </c>
      <c r="L82" s="226"/>
      <c r="M82" s="76">
        <f t="shared" si="124"/>
        <v>0</v>
      </c>
      <c r="N82" s="76">
        <f t="shared" si="125"/>
        <v>0</v>
      </c>
      <c r="O82" s="79"/>
      <c r="P82" s="79"/>
      <c r="Q82" s="79"/>
      <c r="R82" s="79"/>
      <c r="S82" s="79"/>
      <c r="T82" s="79"/>
      <c r="U82" s="231">
        <f t="shared" si="107"/>
        <v>0</v>
      </c>
      <c r="V82" s="226"/>
      <c r="W82" s="76">
        <f t="shared" si="126"/>
        <v>0</v>
      </c>
      <c r="X82" s="76">
        <f t="shared" si="109"/>
        <v>0</v>
      </c>
      <c r="Y82" s="79"/>
      <c r="Z82" s="79"/>
      <c r="AA82" s="79"/>
      <c r="AB82" s="79"/>
      <c r="AC82" s="79"/>
      <c r="AD82" s="79"/>
      <c r="AE82" s="231">
        <f t="shared" si="110"/>
        <v>0</v>
      </c>
      <c r="AF82" s="226"/>
      <c r="AG82" s="76">
        <f t="shared" si="127"/>
        <v>0</v>
      </c>
      <c r="AH82" s="76">
        <f t="shared" si="112"/>
        <v>0</v>
      </c>
      <c r="AI82" s="79"/>
      <c r="AJ82" s="79"/>
      <c r="AK82" s="79"/>
      <c r="AL82" s="79"/>
      <c r="AM82" s="79"/>
      <c r="AN82" s="79"/>
      <c r="AO82" s="231">
        <f t="shared" si="113"/>
        <v>0</v>
      </c>
      <c r="AP82" s="226"/>
      <c r="AQ82" s="76">
        <f t="shared" si="128"/>
        <v>0</v>
      </c>
      <c r="AR82" s="76">
        <f t="shared" si="115"/>
        <v>0</v>
      </c>
      <c r="AS82" s="79"/>
      <c r="AT82" s="79"/>
      <c r="AU82" s="79"/>
      <c r="AV82" s="79"/>
      <c r="AW82" s="79"/>
      <c r="AX82" s="79"/>
      <c r="AY82" s="231">
        <f t="shared" si="116"/>
        <v>0</v>
      </c>
      <c r="AZ82" s="226"/>
      <c r="BA82" s="76">
        <f t="shared" si="129"/>
        <v>0</v>
      </c>
      <c r="BB82" s="76">
        <f t="shared" si="118"/>
        <v>0</v>
      </c>
      <c r="BC82" s="79"/>
      <c r="BD82" s="79"/>
      <c r="BE82" s="79"/>
      <c r="BF82" s="79"/>
      <c r="BG82" s="79"/>
      <c r="BH82" s="79"/>
      <c r="BI82" s="231">
        <f t="shared" si="119"/>
        <v>0</v>
      </c>
      <c r="BJ82" s="227"/>
      <c r="BK82" s="76">
        <f t="shared" si="120"/>
        <v>0</v>
      </c>
      <c r="BL82" s="76">
        <f t="shared" si="121"/>
        <v>0</v>
      </c>
      <c r="BM82" s="77"/>
      <c r="BN82" s="77"/>
      <c r="BO82" s="77"/>
      <c r="BP82" s="77"/>
      <c r="BQ82" s="77"/>
      <c r="BR82" s="77"/>
      <c r="BS82" s="278">
        <f t="shared" si="122"/>
        <v>0</v>
      </c>
    </row>
    <row r="83" spans="1:71" s="37" customFormat="1" ht="15.95" customHeight="1">
      <c r="A83" s="184" t="s">
        <v>149</v>
      </c>
      <c r="B83" s="260">
        <v>43</v>
      </c>
      <c r="C83" s="76">
        <f t="shared" si="123"/>
        <v>154013.24</v>
      </c>
      <c r="D83" s="76">
        <f t="shared" si="103"/>
        <v>3581.7032558139531</v>
      </c>
      <c r="E83" s="79"/>
      <c r="F83" s="79"/>
      <c r="G83" s="79"/>
      <c r="H83" s="79">
        <v>154013.24</v>
      </c>
      <c r="I83" s="79"/>
      <c r="J83" s="79">
        <v>112035.41</v>
      </c>
      <c r="K83" s="231">
        <f t="shared" si="104"/>
        <v>0</v>
      </c>
      <c r="L83" s="226">
        <v>37</v>
      </c>
      <c r="M83" s="76">
        <f t="shared" si="124"/>
        <v>111750.27</v>
      </c>
      <c r="N83" s="76">
        <f t="shared" si="125"/>
        <v>3020.2775675675675</v>
      </c>
      <c r="O83" s="79"/>
      <c r="P83" s="79"/>
      <c r="Q83" s="79"/>
      <c r="R83" s="79">
        <v>111750.27</v>
      </c>
      <c r="S83" s="79"/>
      <c r="T83" s="79">
        <v>79699.399999999994</v>
      </c>
      <c r="U83" s="231">
        <f t="shared" si="107"/>
        <v>0</v>
      </c>
      <c r="V83" s="226">
        <v>36</v>
      </c>
      <c r="W83" s="76">
        <f t="shared" si="126"/>
        <v>133977</v>
      </c>
      <c r="X83" s="76">
        <f t="shared" si="109"/>
        <v>3721.5833333333335</v>
      </c>
      <c r="Y83" s="79"/>
      <c r="Z83" s="79"/>
      <c r="AA83" s="79"/>
      <c r="AB83" s="79">
        <v>133977</v>
      </c>
      <c r="AC83" s="79"/>
      <c r="AD83" s="79">
        <v>73318</v>
      </c>
      <c r="AE83" s="231">
        <f t="shared" si="110"/>
        <v>0</v>
      </c>
      <c r="AF83" s="226">
        <v>28</v>
      </c>
      <c r="AG83" s="76">
        <f t="shared" si="127"/>
        <v>114827.63</v>
      </c>
      <c r="AH83" s="76">
        <f t="shared" si="112"/>
        <v>4100.9867857142863</v>
      </c>
      <c r="AI83" s="79"/>
      <c r="AJ83" s="79"/>
      <c r="AK83" s="79"/>
      <c r="AL83" s="79">
        <v>114827.63</v>
      </c>
      <c r="AM83" s="79"/>
      <c r="AN83" s="79">
        <v>46270.35</v>
      </c>
      <c r="AO83" s="231">
        <f t="shared" si="113"/>
        <v>0</v>
      </c>
      <c r="AP83" s="226">
        <v>27</v>
      </c>
      <c r="AQ83" s="76">
        <f t="shared" si="128"/>
        <v>110470.91</v>
      </c>
      <c r="AR83" s="76">
        <f t="shared" si="115"/>
        <v>4091.5151851851851</v>
      </c>
      <c r="AS83" s="79"/>
      <c r="AT83" s="79"/>
      <c r="AU83" s="79"/>
      <c r="AV83" s="79">
        <v>110470.91</v>
      </c>
      <c r="AW83" s="79"/>
      <c r="AX83" s="79">
        <v>49886.61</v>
      </c>
      <c r="AY83" s="231">
        <f t="shared" si="116"/>
        <v>0</v>
      </c>
      <c r="AZ83" s="226">
        <v>22</v>
      </c>
      <c r="BA83" s="76">
        <f t="shared" si="129"/>
        <v>80984.2</v>
      </c>
      <c r="BB83" s="76">
        <f t="shared" si="118"/>
        <v>3681.1</v>
      </c>
      <c r="BC83" s="79"/>
      <c r="BD83" s="79"/>
      <c r="BE83" s="79"/>
      <c r="BF83" s="79">
        <v>80984.2</v>
      </c>
      <c r="BG83" s="79"/>
      <c r="BH83" s="79">
        <v>61827</v>
      </c>
      <c r="BI83" s="231">
        <f t="shared" si="119"/>
        <v>0</v>
      </c>
      <c r="BJ83" s="227">
        <v>12</v>
      </c>
      <c r="BK83" s="76">
        <f t="shared" si="120"/>
        <v>61785</v>
      </c>
      <c r="BL83" s="76">
        <f t="shared" si="121"/>
        <v>5148.75</v>
      </c>
      <c r="BM83" s="77"/>
      <c r="BN83" s="77"/>
      <c r="BO83" s="77"/>
      <c r="BP83" s="77">
        <v>61785</v>
      </c>
      <c r="BQ83" s="77"/>
      <c r="BR83" s="77">
        <v>50300</v>
      </c>
      <c r="BS83" s="278">
        <f t="shared" si="122"/>
        <v>0</v>
      </c>
    </row>
    <row r="84" spans="1:71" s="37" customFormat="1" ht="15.95" customHeight="1">
      <c r="A84" s="184" t="s">
        <v>150</v>
      </c>
      <c r="B84" s="260">
        <v>12</v>
      </c>
      <c r="C84" s="76">
        <f t="shared" si="123"/>
        <v>40214.400000000001</v>
      </c>
      <c r="D84" s="76">
        <f t="shared" si="103"/>
        <v>3351.2000000000003</v>
      </c>
      <c r="E84" s="79"/>
      <c r="F84" s="79"/>
      <c r="G84" s="79"/>
      <c r="H84" s="79">
        <v>40214.400000000001</v>
      </c>
      <c r="I84" s="79"/>
      <c r="J84" s="79">
        <v>34528.269999999997</v>
      </c>
      <c r="K84" s="231">
        <f t="shared" si="104"/>
        <v>0</v>
      </c>
      <c r="L84" s="226">
        <v>11</v>
      </c>
      <c r="M84" s="76">
        <f t="shared" si="124"/>
        <v>43464.13</v>
      </c>
      <c r="N84" s="76">
        <f t="shared" si="125"/>
        <v>3951.2845454545454</v>
      </c>
      <c r="O84" s="79"/>
      <c r="P84" s="79"/>
      <c r="Q84" s="79"/>
      <c r="R84" s="79">
        <v>43464.13</v>
      </c>
      <c r="S84" s="79"/>
      <c r="T84" s="79">
        <v>30220.23</v>
      </c>
      <c r="U84" s="231">
        <f t="shared" si="107"/>
        <v>0</v>
      </c>
      <c r="V84" s="226">
        <v>7</v>
      </c>
      <c r="W84" s="76">
        <f t="shared" si="126"/>
        <v>28495</v>
      </c>
      <c r="X84" s="76">
        <f t="shared" si="109"/>
        <v>4070.7142857142858</v>
      </c>
      <c r="Y84" s="79"/>
      <c r="Z84" s="79"/>
      <c r="AA84" s="79"/>
      <c r="AB84" s="79">
        <v>28495</v>
      </c>
      <c r="AC84" s="79"/>
      <c r="AD84" s="79">
        <v>15525</v>
      </c>
      <c r="AE84" s="231">
        <f t="shared" si="110"/>
        <v>0</v>
      </c>
      <c r="AF84" s="226">
        <v>6</v>
      </c>
      <c r="AG84" s="76">
        <f t="shared" si="127"/>
        <v>23940.31</v>
      </c>
      <c r="AH84" s="76">
        <f t="shared" si="112"/>
        <v>3990.0516666666667</v>
      </c>
      <c r="AI84" s="79"/>
      <c r="AJ84" s="79"/>
      <c r="AK84" s="79"/>
      <c r="AL84" s="79">
        <v>23940.31</v>
      </c>
      <c r="AM84" s="79"/>
      <c r="AN84" s="79">
        <v>15174.61</v>
      </c>
      <c r="AO84" s="231">
        <f t="shared" si="113"/>
        <v>0</v>
      </c>
      <c r="AP84" s="226">
        <v>3</v>
      </c>
      <c r="AQ84" s="76">
        <f t="shared" si="128"/>
        <v>12245.73</v>
      </c>
      <c r="AR84" s="76">
        <f t="shared" si="115"/>
        <v>4081.91</v>
      </c>
      <c r="AS84" s="79"/>
      <c r="AT84" s="79"/>
      <c r="AU84" s="79"/>
      <c r="AV84" s="79">
        <v>12245.73</v>
      </c>
      <c r="AW84" s="79"/>
      <c r="AX84" s="79">
        <v>8230.23</v>
      </c>
      <c r="AY84" s="231">
        <f t="shared" si="116"/>
        <v>0</v>
      </c>
      <c r="AZ84" s="226">
        <v>7</v>
      </c>
      <c r="BA84" s="76">
        <f t="shared" si="129"/>
        <v>38937.58</v>
      </c>
      <c r="BB84" s="76">
        <f t="shared" si="118"/>
        <v>5562.511428571429</v>
      </c>
      <c r="BC84" s="79"/>
      <c r="BD84" s="79"/>
      <c r="BE84" s="79"/>
      <c r="BF84" s="79">
        <v>38937.58</v>
      </c>
      <c r="BG84" s="79"/>
      <c r="BH84" s="79">
        <v>18373.13</v>
      </c>
      <c r="BI84" s="231">
        <f t="shared" si="119"/>
        <v>0</v>
      </c>
      <c r="BJ84" s="227">
        <v>4</v>
      </c>
      <c r="BK84" s="76">
        <f t="shared" si="120"/>
        <v>24118</v>
      </c>
      <c r="BL84" s="76">
        <f t="shared" si="121"/>
        <v>6029.5</v>
      </c>
      <c r="BM84" s="77"/>
      <c r="BN84" s="77"/>
      <c r="BO84" s="77"/>
      <c r="BP84" s="77">
        <v>24118</v>
      </c>
      <c r="BQ84" s="77"/>
      <c r="BR84" s="77">
        <v>23520</v>
      </c>
      <c r="BS84" s="278">
        <f t="shared" si="122"/>
        <v>0</v>
      </c>
    </row>
    <row r="85" spans="1:71" s="37" customFormat="1" ht="15.95" customHeight="1">
      <c r="A85" s="184" t="s">
        <v>151</v>
      </c>
      <c r="B85" s="260">
        <v>2</v>
      </c>
      <c r="C85" s="76">
        <f t="shared" si="123"/>
        <v>2295</v>
      </c>
      <c r="D85" s="76">
        <f t="shared" si="103"/>
        <v>1147.5</v>
      </c>
      <c r="E85" s="79">
        <v>2295</v>
      </c>
      <c r="F85" s="79"/>
      <c r="G85" s="79"/>
      <c r="H85" s="79"/>
      <c r="I85" s="79"/>
      <c r="J85" s="79">
        <v>2295</v>
      </c>
      <c r="K85" s="231">
        <f t="shared" si="104"/>
        <v>2295</v>
      </c>
      <c r="L85" s="226"/>
      <c r="M85" s="76">
        <f t="shared" si="124"/>
        <v>0</v>
      </c>
      <c r="N85" s="76">
        <f t="shared" si="125"/>
        <v>0</v>
      </c>
      <c r="O85" s="79"/>
      <c r="P85" s="79"/>
      <c r="Q85" s="79"/>
      <c r="R85" s="79"/>
      <c r="S85" s="79"/>
      <c r="T85" s="79"/>
      <c r="U85" s="231">
        <f t="shared" si="107"/>
        <v>0</v>
      </c>
      <c r="V85" s="226"/>
      <c r="W85" s="76">
        <f t="shared" si="126"/>
        <v>0</v>
      </c>
      <c r="X85" s="76">
        <f t="shared" si="109"/>
        <v>0</v>
      </c>
      <c r="Y85" s="79"/>
      <c r="Z85" s="79"/>
      <c r="AA85" s="79"/>
      <c r="AB85" s="79"/>
      <c r="AC85" s="79"/>
      <c r="AD85" s="79"/>
      <c r="AE85" s="231">
        <f t="shared" si="110"/>
        <v>0</v>
      </c>
      <c r="AF85" s="226"/>
      <c r="AG85" s="76">
        <f t="shared" si="127"/>
        <v>0</v>
      </c>
      <c r="AH85" s="76">
        <f t="shared" si="112"/>
        <v>0</v>
      </c>
      <c r="AI85" s="79"/>
      <c r="AJ85" s="79"/>
      <c r="AK85" s="79"/>
      <c r="AL85" s="79"/>
      <c r="AM85" s="79"/>
      <c r="AN85" s="79"/>
      <c r="AO85" s="231">
        <f t="shared" si="113"/>
        <v>0</v>
      </c>
      <c r="AP85" s="226"/>
      <c r="AQ85" s="76">
        <f t="shared" si="128"/>
        <v>0</v>
      </c>
      <c r="AR85" s="76">
        <f t="shared" si="115"/>
        <v>0</v>
      </c>
      <c r="AS85" s="79"/>
      <c r="AT85" s="79"/>
      <c r="AU85" s="79"/>
      <c r="AV85" s="79"/>
      <c r="AW85" s="79"/>
      <c r="AX85" s="79"/>
      <c r="AY85" s="231">
        <f t="shared" si="116"/>
        <v>0</v>
      </c>
      <c r="AZ85" s="226"/>
      <c r="BA85" s="76">
        <f t="shared" si="129"/>
        <v>0</v>
      </c>
      <c r="BB85" s="76">
        <f t="shared" si="118"/>
        <v>0</v>
      </c>
      <c r="BC85" s="79"/>
      <c r="BD85" s="79"/>
      <c r="BE85" s="79"/>
      <c r="BF85" s="79"/>
      <c r="BG85" s="79"/>
      <c r="BH85" s="79"/>
      <c r="BI85" s="231">
        <f t="shared" si="119"/>
        <v>0</v>
      </c>
      <c r="BJ85" s="227"/>
      <c r="BK85" s="76">
        <f t="shared" si="120"/>
        <v>0</v>
      </c>
      <c r="BL85" s="76">
        <f t="shared" si="121"/>
        <v>0</v>
      </c>
      <c r="BM85" s="77"/>
      <c r="BN85" s="77"/>
      <c r="BO85" s="77"/>
      <c r="BP85" s="77"/>
      <c r="BQ85" s="77"/>
      <c r="BR85" s="77"/>
      <c r="BS85" s="278">
        <f t="shared" si="122"/>
        <v>0</v>
      </c>
    </row>
    <row r="86" spans="1:71" s="37" customFormat="1" ht="15.95" customHeight="1">
      <c r="A86" s="184" t="s">
        <v>152</v>
      </c>
      <c r="B86" s="260">
        <v>2</v>
      </c>
      <c r="C86" s="76">
        <f t="shared" si="123"/>
        <v>2409.75</v>
      </c>
      <c r="D86" s="76">
        <f t="shared" si="103"/>
        <v>1204.875</v>
      </c>
      <c r="E86" s="79"/>
      <c r="F86" s="79"/>
      <c r="G86" s="79"/>
      <c r="H86" s="79">
        <v>2409.75</v>
      </c>
      <c r="I86" s="79"/>
      <c r="J86" s="79">
        <v>2409.75</v>
      </c>
      <c r="K86" s="231">
        <f t="shared" si="104"/>
        <v>0</v>
      </c>
      <c r="L86" s="226">
        <v>2</v>
      </c>
      <c r="M86" s="76">
        <f t="shared" si="124"/>
        <v>2160</v>
      </c>
      <c r="N86" s="76">
        <f t="shared" si="125"/>
        <v>1080</v>
      </c>
      <c r="O86" s="79"/>
      <c r="P86" s="79"/>
      <c r="Q86" s="79"/>
      <c r="R86" s="79">
        <v>2160</v>
      </c>
      <c r="S86" s="79"/>
      <c r="T86" s="79">
        <v>2160</v>
      </c>
      <c r="U86" s="231">
        <f t="shared" si="107"/>
        <v>0</v>
      </c>
      <c r="V86" s="226">
        <v>1</v>
      </c>
      <c r="W86" s="76">
        <f t="shared" si="126"/>
        <v>1248</v>
      </c>
      <c r="X86" s="76">
        <f t="shared" si="109"/>
        <v>1248</v>
      </c>
      <c r="Y86" s="79"/>
      <c r="Z86" s="79"/>
      <c r="AA86" s="79"/>
      <c r="AB86" s="79">
        <v>1248</v>
      </c>
      <c r="AC86" s="79"/>
      <c r="AD86" s="79">
        <v>1248</v>
      </c>
      <c r="AE86" s="231">
        <f t="shared" si="110"/>
        <v>0</v>
      </c>
      <c r="AF86" s="226">
        <v>2</v>
      </c>
      <c r="AG86" s="76">
        <f t="shared" si="127"/>
        <v>2363.8000000000002</v>
      </c>
      <c r="AH86" s="76">
        <f t="shared" si="112"/>
        <v>1181.9000000000001</v>
      </c>
      <c r="AI86" s="79"/>
      <c r="AJ86" s="79"/>
      <c r="AK86" s="79"/>
      <c r="AL86" s="79">
        <v>2363.8000000000002</v>
      </c>
      <c r="AM86" s="79"/>
      <c r="AN86" s="79">
        <v>796.5</v>
      </c>
      <c r="AO86" s="231">
        <f t="shared" si="113"/>
        <v>0</v>
      </c>
      <c r="AP86" s="226">
        <v>4</v>
      </c>
      <c r="AQ86" s="76">
        <f t="shared" si="128"/>
        <v>11973.58</v>
      </c>
      <c r="AR86" s="76">
        <f t="shared" si="115"/>
        <v>2993.395</v>
      </c>
      <c r="AS86" s="79"/>
      <c r="AT86" s="79"/>
      <c r="AU86" s="79"/>
      <c r="AV86" s="79">
        <v>11973.58</v>
      </c>
      <c r="AW86" s="79"/>
      <c r="AX86" s="79">
        <v>9795.57</v>
      </c>
      <c r="AY86" s="231">
        <f t="shared" si="116"/>
        <v>0</v>
      </c>
      <c r="AZ86" s="226">
        <v>5</v>
      </c>
      <c r="BA86" s="76">
        <f t="shared" si="129"/>
        <v>11764.15</v>
      </c>
      <c r="BB86" s="76">
        <f t="shared" si="118"/>
        <v>2352.83</v>
      </c>
      <c r="BC86" s="79"/>
      <c r="BD86" s="79"/>
      <c r="BE86" s="79"/>
      <c r="BF86" s="79">
        <v>11764.15</v>
      </c>
      <c r="BG86" s="79"/>
      <c r="BH86" s="79">
        <v>11764.15</v>
      </c>
      <c r="BI86" s="231">
        <f t="shared" si="119"/>
        <v>0</v>
      </c>
      <c r="BJ86" s="227"/>
      <c r="BK86" s="76">
        <f t="shared" si="120"/>
        <v>0</v>
      </c>
      <c r="BL86" s="76">
        <f t="shared" si="121"/>
        <v>0</v>
      </c>
      <c r="BM86" s="77"/>
      <c r="BN86" s="77"/>
      <c r="BO86" s="77"/>
      <c r="BP86" s="77"/>
      <c r="BQ86" s="77"/>
      <c r="BR86" s="77"/>
      <c r="BS86" s="278">
        <f t="shared" si="122"/>
        <v>0</v>
      </c>
    </row>
    <row r="87" spans="1:71" s="37" customFormat="1" ht="15.95" customHeight="1">
      <c r="A87" s="184" t="s">
        <v>153</v>
      </c>
      <c r="B87" s="260">
        <v>293</v>
      </c>
      <c r="C87" s="76">
        <f t="shared" si="123"/>
        <v>5845.5</v>
      </c>
      <c r="D87" s="76">
        <f t="shared" si="103"/>
        <v>19.950511945392492</v>
      </c>
      <c r="E87" s="79">
        <v>5845.5</v>
      </c>
      <c r="F87" s="79"/>
      <c r="G87" s="79"/>
      <c r="H87" s="79"/>
      <c r="I87" s="79"/>
      <c r="J87" s="79">
        <v>0</v>
      </c>
      <c r="K87" s="231">
        <f t="shared" si="104"/>
        <v>0</v>
      </c>
      <c r="L87" s="226">
        <v>306</v>
      </c>
      <c r="M87" s="76">
        <f t="shared" si="124"/>
        <v>6293.5</v>
      </c>
      <c r="N87" s="76">
        <f t="shared" si="125"/>
        <v>20.566993464052288</v>
      </c>
      <c r="O87" s="79">
        <v>6293.5</v>
      </c>
      <c r="P87" s="79"/>
      <c r="Q87" s="79"/>
      <c r="R87" s="79"/>
      <c r="S87" s="79"/>
      <c r="T87" s="79">
        <v>6.5</v>
      </c>
      <c r="U87" s="231">
        <f t="shared" si="107"/>
        <v>6.5</v>
      </c>
      <c r="V87" s="226">
        <v>282</v>
      </c>
      <c r="W87" s="76">
        <f t="shared" si="126"/>
        <v>5783</v>
      </c>
      <c r="X87" s="76">
        <f t="shared" si="109"/>
        <v>20.50709219858156</v>
      </c>
      <c r="Y87" s="79">
        <v>5783</v>
      </c>
      <c r="Z87" s="79"/>
      <c r="AA87" s="79"/>
      <c r="AB87" s="79"/>
      <c r="AC87" s="79"/>
      <c r="AD87" s="79"/>
      <c r="AE87" s="231">
        <f t="shared" si="110"/>
        <v>0</v>
      </c>
      <c r="AF87" s="226">
        <v>263</v>
      </c>
      <c r="AG87" s="76">
        <f t="shared" si="127"/>
        <v>5397</v>
      </c>
      <c r="AH87" s="76">
        <f t="shared" si="112"/>
        <v>20.520912547528518</v>
      </c>
      <c r="AI87" s="79">
        <v>5397</v>
      </c>
      <c r="AJ87" s="79"/>
      <c r="AK87" s="79"/>
      <c r="AL87" s="79"/>
      <c r="AM87" s="79"/>
      <c r="AN87" s="79">
        <v>87.5</v>
      </c>
      <c r="AO87" s="231">
        <f t="shared" si="113"/>
        <v>87.5</v>
      </c>
      <c r="AP87" s="226">
        <v>294</v>
      </c>
      <c r="AQ87" s="76">
        <f t="shared" si="128"/>
        <v>6345.5</v>
      </c>
      <c r="AR87" s="76">
        <f t="shared" si="115"/>
        <v>21.583333333333332</v>
      </c>
      <c r="AS87" s="79">
        <v>6345.5</v>
      </c>
      <c r="AT87" s="79"/>
      <c r="AU87" s="79"/>
      <c r="AV87" s="79"/>
      <c r="AW87" s="79"/>
      <c r="AX87" s="79">
        <v>12</v>
      </c>
      <c r="AY87" s="231">
        <f t="shared" si="116"/>
        <v>12</v>
      </c>
      <c r="AZ87" s="226">
        <v>282</v>
      </c>
      <c r="BA87" s="76">
        <f t="shared" si="129"/>
        <v>5428</v>
      </c>
      <c r="BB87" s="76">
        <f t="shared" si="118"/>
        <v>19.24822695035461</v>
      </c>
      <c r="BC87" s="79">
        <v>5428</v>
      </c>
      <c r="BD87" s="79"/>
      <c r="BE87" s="79"/>
      <c r="BF87" s="79"/>
      <c r="BG87" s="79"/>
      <c r="BH87" s="79"/>
      <c r="BI87" s="231">
        <f t="shared" si="119"/>
        <v>0</v>
      </c>
      <c r="BJ87" s="227">
        <v>313</v>
      </c>
      <c r="BK87" s="76">
        <f t="shared" si="120"/>
        <v>6267</v>
      </c>
      <c r="BL87" s="76">
        <f t="shared" si="121"/>
        <v>20.022364217252395</v>
      </c>
      <c r="BM87" s="77">
        <v>6267</v>
      </c>
      <c r="BN87" s="77"/>
      <c r="BO87" s="77"/>
      <c r="BP87" s="77"/>
      <c r="BQ87" s="77"/>
      <c r="BR87" s="77">
        <v>13</v>
      </c>
      <c r="BS87" s="278">
        <f t="shared" si="122"/>
        <v>13</v>
      </c>
    </row>
    <row r="88" spans="1:71" s="37" customFormat="1" ht="15.95" customHeight="1">
      <c r="A88" s="184" t="s">
        <v>135</v>
      </c>
      <c r="B88" s="260">
        <v>6</v>
      </c>
      <c r="C88" s="76">
        <f t="shared" si="123"/>
        <v>26316</v>
      </c>
      <c r="D88" s="76">
        <f t="shared" si="103"/>
        <v>4386</v>
      </c>
      <c r="E88" s="79">
        <v>26316</v>
      </c>
      <c r="F88" s="79"/>
      <c r="G88" s="79"/>
      <c r="H88" s="79"/>
      <c r="I88" s="79"/>
      <c r="J88" s="79">
        <v>16830</v>
      </c>
      <c r="K88" s="231">
        <f t="shared" si="104"/>
        <v>16830</v>
      </c>
      <c r="L88" s="226">
        <v>7</v>
      </c>
      <c r="M88" s="76">
        <f t="shared" si="124"/>
        <v>31680</v>
      </c>
      <c r="N88" s="76">
        <f t="shared" si="125"/>
        <v>4525.7142857142853</v>
      </c>
      <c r="O88" s="79">
        <v>31680</v>
      </c>
      <c r="P88" s="79"/>
      <c r="Q88" s="79"/>
      <c r="R88" s="79"/>
      <c r="S88" s="79"/>
      <c r="T88" s="79">
        <v>9600</v>
      </c>
      <c r="U88" s="231">
        <f t="shared" si="107"/>
        <v>9600</v>
      </c>
      <c r="V88" s="226">
        <v>9</v>
      </c>
      <c r="W88" s="76">
        <f t="shared" si="126"/>
        <v>38872</v>
      </c>
      <c r="X88" s="76">
        <f t="shared" si="109"/>
        <v>4319.1111111111113</v>
      </c>
      <c r="Y88" s="79">
        <v>38872</v>
      </c>
      <c r="Z88" s="79"/>
      <c r="AA88" s="79"/>
      <c r="AB88" s="79"/>
      <c r="AC88" s="79"/>
      <c r="AD88" s="79">
        <v>12556</v>
      </c>
      <c r="AE88" s="231">
        <f t="shared" si="110"/>
        <v>12556</v>
      </c>
      <c r="AF88" s="226">
        <v>15</v>
      </c>
      <c r="AG88" s="76">
        <f t="shared" si="127"/>
        <v>39712</v>
      </c>
      <c r="AH88" s="76">
        <f t="shared" si="112"/>
        <v>2647.4666666666667</v>
      </c>
      <c r="AI88" s="79">
        <v>39712</v>
      </c>
      <c r="AJ88" s="79"/>
      <c r="AK88" s="79"/>
      <c r="AL88" s="79"/>
      <c r="AM88" s="79"/>
      <c r="AN88" s="79">
        <v>18273</v>
      </c>
      <c r="AO88" s="231">
        <f t="shared" si="113"/>
        <v>18273</v>
      </c>
      <c r="AP88" s="226">
        <v>8</v>
      </c>
      <c r="AQ88" s="76">
        <f t="shared" si="128"/>
        <v>38293</v>
      </c>
      <c r="AR88" s="76">
        <f t="shared" si="115"/>
        <v>4786.625</v>
      </c>
      <c r="AS88" s="79">
        <v>38293</v>
      </c>
      <c r="AT88" s="79"/>
      <c r="AU88" s="79"/>
      <c r="AV88" s="79"/>
      <c r="AW88" s="79"/>
      <c r="AX88" s="79">
        <v>20691</v>
      </c>
      <c r="AY88" s="231">
        <f t="shared" si="116"/>
        <v>20691</v>
      </c>
      <c r="AZ88" s="226">
        <v>7</v>
      </c>
      <c r="BA88" s="76">
        <f t="shared" si="129"/>
        <v>31108</v>
      </c>
      <c r="BB88" s="76">
        <f t="shared" si="118"/>
        <v>4444</v>
      </c>
      <c r="BC88" s="79">
        <v>31108</v>
      </c>
      <c r="BD88" s="79"/>
      <c r="BE88" s="79"/>
      <c r="BF88" s="79"/>
      <c r="BG88" s="79"/>
      <c r="BH88" s="79">
        <v>18228</v>
      </c>
      <c r="BI88" s="231">
        <f t="shared" si="119"/>
        <v>18228</v>
      </c>
      <c r="BJ88" s="227">
        <v>1</v>
      </c>
      <c r="BK88" s="76">
        <f t="shared" si="120"/>
        <v>5208</v>
      </c>
      <c r="BL88" s="76">
        <f t="shared" si="121"/>
        <v>5208</v>
      </c>
      <c r="BM88" s="77">
        <v>5208</v>
      </c>
      <c r="BN88" s="77"/>
      <c r="BO88" s="77"/>
      <c r="BP88" s="77"/>
      <c r="BQ88" s="77"/>
      <c r="BR88" s="77">
        <v>5208</v>
      </c>
      <c r="BS88" s="278">
        <f t="shared" si="122"/>
        <v>5208</v>
      </c>
    </row>
    <row r="89" spans="1:71" s="37" customFormat="1" ht="15.95" customHeight="1">
      <c r="A89" s="184" t="s">
        <v>154</v>
      </c>
      <c r="B89" s="260">
        <v>15</v>
      </c>
      <c r="C89" s="76">
        <f t="shared" si="123"/>
        <v>24142.62</v>
      </c>
      <c r="D89" s="76">
        <f t="shared" si="103"/>
        <v>1609.508</v>
      </c>
      <c r="E89" s="79">
        <v>24142.62</v>
      </c>
      <c r="F89" s="79"/>
      <c r="G89" s="79"/>
      <c r="H89" s="79"/>
      <c r="I89" s="79"/>
      <c r="J89" s="79">
        <v>19603</v>
      </c>
      <c r="K89" s="231">
        <f t="shared" si="104"/>
        <v>19603</v>
      </c>
      <c r="L89" s="226">
        <v>19</v>
      </c>
      <c r="M89" s="76">
        <f t="shared" si="124"/>
        <v>42380.01</v>
      </c>
      <c r="N89" s="76">
        <f t="shared" si="125"/>
        <v>2230.5268421052633</v>
      </c>
      <c r="O89" s="79">
        <v>42380.01</v>
      </c>
      <c r="P89" s="79"/>
      <c r="Q89" s="79"/>
      <c r="R89" s="79"/>
      <c r="S89" s="79"/>
      <c r="T89" s="79">
        <v>27532.81</v>
      </c>
      <c r="U89" s="231">
        <f t="shared" si="107"/>
        <v>27532.81</v>
      </c>
      <c r="V89" s="226">
        <v>18</v>
      </c>
      <c r="W89" s="76">
        <f t="shared" si="126"/>
        <v>47076</v>
      </c>
      <c r="X89" s="76">
        <f t="shared" si="109"/>
        <v>2615.3333333333335</v>
      </c>
      <c r="Y89" s="79">
        <v>47076</v>
      </c>
      <c r="Z89" s="79"/>
      <c r="AA89" s="79"/>
      <c r="AB89" s="79"/>
      <c r="AC89" s="79"/>
      <c r="AD89" s="79">
        <v>30366</v>
      </c>
      <c r="AE89" s="231">
        <f t="shared" si="110"/>
        <v>30366</v>
      </c>
      <c r="AF89" s="226">
        <v>21</v>
      </c>
      <c r="AG89" s="76">
        <f t="shared" si="127"/>
        <v>48117.89</v>
      </c>
      <c r="AH89" s="76">
        <f t="shared" si="112"/>
        <v>2291.3280952380951</v>
      </c>
      <c r="AI89" s="79">
        <v>48117.89</v>
      </c>
      <c r="AJ89" s="79"/>
      <c r="AK89" s="79"/>
      <c r="AL89" s="79"/>
      <c r="AM89" s="79"/>
      <c r="AN89" s="79">
        <v>36733.25</v>
      </c>
      <c r="AO89" s="231">
        <f t="shared" si="113"/>
        <v>36733.25</v>
      </c>
      <c r="AP89" s="226">
        <v>18</v>
      </c>
      <c r="AQ89" s="76">
        <f t="shared" si="128"/>
        <v>44843.26</v>
      </c>
      <c r="AR89" s="76">
        <f t="shared" si="115"/>
        <v>2491.2922222222223</v>
      </c>
      <c r="AS89" s="79">
        <v>44843.26</v>
      </c>
      <c r="AT89" s="79"/>
      <c r="AU89" s="79"/>
      <c r="AV89" s="79"/>
      <c r="AW89" s="79"/>
      <c r="AX89" s="79">
        <v>40708.67</v>
      </c>
      <c r="AY89" s="231">
        <f t="shared" si="116"/>
        <v>40708.67</v>
      </c>
      <c r="AZ89" s="226">
        <v>14</v>
      </c>
      <c r="BA89" s="76">
        <f t="shared" si="129"/>
        <v>38044.85</v>
      </c>
      <c r="BB89" s="76">
        <f t="shared" si="118"/>
        <v>2717.4892857142854</v>
      </c>
      <c r="BC89" s="79">
        <v>38044.85</v>
      </c>
      <c r="BD89" s="79"/>
      <c r="BE89" s="79"/>
      <c r="BF89" s="79"/>
      <c r="BG89" s="79"/>
      <c r="BH89" s="79">
        <v>36424.79</v>
      </c>
      <c r="BI89" s="231">
        <f t="shared" si="119"/>
        <v>36424.79</v>
      </c>
      <c r="BJ89" s="227">
        <v>9</v>
      </c>
      <c r="BK89" s="76">
        <f t="shared" si="120"/>
        <v>27367</v>
      </c>
      <c r="BL89" s="76">
        <f t="shared" si="121"/>
        <v>3040.7777777777778</v>
      </c>
      <c r="BM89" s="77">
        <v>27367</v>
      </c>
      <c r="BN89" s="77"/>
      <c r="BO89" s="77"/>
      <c r="BP89" s="77"/>
      <c r="BQ89" s="77"/>
      <c r="BR89" s="77">
        <v>22930</v>
      </c>
      <c r="BS89" s="278">
        <f t="shared" si="122"/>
        <v>22930</v>
      </c>
    </row>
    <row r="90" spans="1:71" s="37" customFormat="1" ht="15.95" customHeight="1">
      <c r="A90" s="184" t="s">
        <v>155</v>
      </c>
      <c r="B90" s="260">
        <v>9</v>
      </c>
      <c r="C90" s="76">
        <f t="shared" si="123"/>
        <v>6538.4</v>
      </c>
      <c r="D90" s="76">
        <f t="shared" si="103"/>
        <v>726.48888888888882</v>
      </c>
      <c r="E90" s="79">
        <v>6538.4</v>
      </c>
      <c r="F90" s="79"/>
      <c r="G90" s="79"/>
      <c r="H90" s="79"/>
      <c r="I90" s="79"/>
      <c r="J90" s="79">
        <v>6538.4</v>
      </c>
      <c r="K90" s="231">
        <f t="shared" si="104"/>
        <v>6538.4</v>
      </c>
      <c r="L90" s="226">
        <v>10</v>
      </c>
      <c r="M90" s="76">
        <f t="shared" si="124"/>
        <v>7927.35</v>
      </c>
      <c r="N90" s="76">
        <f t="shared" si="125"/>
        <v>792.73500000000001</v>
      </c>
      <c r="O90" s="79">
        <v>7927.35</v>
      </c>
      <c r="P90" s="79"/>
      <c r="Q90" s="79"/>
      <c r="R90" s="79"/>
      <c r="S90" s="79"/>
      <c r="T90" s="79">
        <v>6130.35</v>
      </c>
      <c r="U90" s="231">
        <f t="shared" si="107"/>
        <v>6130.35</v>
      </c>
      <c r="V90" s="226">
        <v>13</v>
      </c>
      <c r="W90" s="76">
        <f t="shared" si="126"/>
        <v>15407</v>
      </c>
      <c r="X90" s="76">
        <f t="shared" si="109"/>
        <v>1185.1538461538462</v>
      </c>
      <c r="Y90" s="79">
        <v>15407</v>
      </c>
      <c r="Z90" s="79"/>
      <c r="AA90" s="79"/>
      <c r="AB90" s="79"/>
      <c r="AC90" s="79"/>
      <c r="AD90" s="79">
        <v>10852</v>
      </c>
      <c r="AE90" s="231">
        <f t="shared" si="110"/>
        <v>10852</v>
      </c>
      <c r="AF90" s="226">
        <v>12</v>
      </c>
      <c r="AG90" s="76">
        <f t="shared" si="127"/>
        <v>15339.21</v>
      </c>
      <c r="AH90" s="76">
        <f t="shared" si="112"/>
        <v>1278.2674999999999</v>
      </c>
      <c r="AI90" s="79">
        <v>15339.21</v>
      </c>
      <c r="AJ90" s="79"/>
      <c r="AK90" s="79"/>
      <c r="AL90" s="79"/>
      <c r="AM90" s="79"/>
      <c r="AN90" s="79">
        <v>14455.21</v>
      </c>
      <c r="AO90" s="231">
        <f t="shared" si="113"/>
        <v>14455.21</v>
      </c>
      <c r="AP90" s="226">
        <v>8</v>
      </c>
      <c r="AQ90" s="76">
        <f t="shared" si="128"/>
        <v>9507.91</v>
      </c>
      <c r="AR90" s="76">
        <f t="shared" si="115"/>
        <v>1188.48875</v>
      </c>
      <c r="AS90" s="79">
        <v>9507.91</v>
      </c>
      <c r="AT90" s="79"/>
      <c r="AU90" s="79"/>
      <c r="AV90" s="79"/>
      <c r="AW90" s="79"/>
      <c r="AX90" s="79">
        <v>8827.91</v>
      </c>
      <c r="AY90" s="231">
        <f t="shared" si="116"/>
        <v>8827.91</v>
      </c>
      <c r="AZ90" s="226">
        <v>5</v>
      </c>
      <c r="BA90" s="76">
        <f t="shared" si="129"/>
        <v>7581.16</v>
      </c>
      <c r="BB90" s="76">
        <f t="shared" si="118"/>
        <v>1516.232</v>
      </c>
      <c r="BC90" s="79">
        <v>7581.16</v>
      </c>
      <c r="BD90" s="79"/>
      <c r="BE90" s="79"/>
      <c r="BF90" s="79"/>
      <c r="BG90" s="79"/>
      <c r="BH90" s="79">
        <v>5491.66</v>
      </c>
      <c r="BI90" s="231">
        <f t="shared" si="119"/>
        <v>5491.66</v>
      </c>
      <c r="BJ90" s="227">
        <v>10</v>
      </c>
      <c r="BK90" s="76">
        <f t="shared" si="120"/>
        <v>11391</v>
      </c>
      <c r="BL90" s="76">
        <f t="shared" si="121"/>
        <v>1139.0999999999999</v>
      </c>
      <c r="BM90" s="77">
        <v>11391</v>
      </c>
      <c r="BN90" s="77"/>
      <c r="BO90" s="77"/>
      <c r="BP90" s="77"/>
      <c r="BQ90" s="77"/>
      <c r="BR90" s="77">
        <v>5710</v>
      </c>
      <c r="BS90" s="278">
        <f t="shared" si="122"/>
        <v>5710</v>
      </c>
    </row>
    <row r="91" spans="1:71" s="37" customFormat="1" ht="15.95" customHeight="1">
      <c r="A91" s="184" t="s">
        <v>156</v>
      </c>
      <c r="B91" s="260"/>
      <c r="C91" s="76">
        <f t="shared" ref="C91" si="130">SUM(E91:I91)</f>
        <v>0</v>
      </c>
      <c r="D91" s="76">
        <f t="shared" ref="D91" si="131">IFERROR(C91/B91,0)</f>
        <v>0</v>
      </c>
      <c r="E91" s="79"/>
      <c r="F91" s="79"/>
      <c r="G91" s="79"/>
      <c r="H91" s="79"/>
      <c r="I91" s="79"/>
      <c r="J91" s="79"/>
      <c r="K91" s="231">
        <f t="shared" si="104"/>
        <v>0</v>
      </c>
      <c r="L91" s="226"/>
      <c r="M91" s="76">
        <f t="shared" ref="M91" si="132">SUM(O91:S91)</f>
        <v>0</v>
      </c>
      <c r="N91" s="76">
        <f t="shared" si="125"/>
        <v>0</v>
      </c>
      <c r="O91" s="79"/>
      <c r="P91" s="79"/>
      <c r="Q91" s="79"/>
      <c r="R91" s="79"/>
      <c r="S91" s="79"/>
      <c r="T91" s="79"/>
      <c r="U91" s="231">
        <f t="shared" si="107"/>
        <v>0</v>
      </c>
      <c r="V91" s="226">
        <v>36</v>
      </c>
      <c r="W91" s="76">
        <f t="shared" ref="W91" si="133">SUM(Y91:AC91)</f>
        <v>25071</v>
      </c>
      <c r="X91" s="76">
        <f t="shared" si="109"/>
        <v>696.41666666666663</v>
      </c>
      <c r="Y91" s="79"/>
      <c r="Z91" s="79"/>
      <c r="AA91" s="79"/>
      <c r="AB91" s="79"/>
      <c r="AC91" s="79">
        <v>25071</v>
      </c>
      <c r="AD91" s="79">
        <v>16344</v>
      </c>
      <c r="AE91" s="231">
        <f t="shared" si="110"/>
        <v>0</v>
      </c>
      <c r="AF91" s="226">
        <v>2</v>
      </c>
      <c r="AG91" s="76">
        <f t="shared" ref="AG91" si="134">SUM(AI91:AM91)</f>
        <v>2500</v>
      </c>
      <c r="AH91" s="76">
        <f t="shared" si="112"/>
        <v>1250</v>
      </c>
      <c r="AI91" s="79"/>
      <c r="AJ91" s="79"/>
      <c r="AK91" s="79"/>
      <c r="AL91" s="79"/>
      <c r="AM91" s="79">
        <v>2500</v>
      </c>
      <c r="AN91" s="79">
        <v>2500</v>
      </c>
      <c r="AO91" s="231">
        <f t="shared" si="113"/>
        <v>0</v>
      </c>
      <c r="AP91" s="226">
        <v>7</v>
      </c>
      <c r="AQ91" s="76">
        <f t="shared" si="128"/>
        <v>10250</v>
      </c>
      <c r="AR91" s="76">
        <f t="shared" si="115"/>
        <v>1464.2857142857142</v>
      </c>
      <c r="AS91" s="79"/>
      <c r="AT91" s="79"/>
      <c r="AU91" s="79"/>
      <c r="AV91" s="79"/>
      <c r="AW91" s="79">
        <v>10250</v>
      </c>
      <c r="AX91" s="79">
        <v>10250</v>
      </c>
      <c r="AY91" s="231">
        <f t="shared" si="116"/>
        <v>0</v>
      </c>
      <c r="AZ91" s="226">
        <v>68</v>
      </c>
      <c r="BA91" s="76">
        <f t="shared" si="129"/>
        <v>72519</v>
      </c>
      <c r="BB91" s="76">
        <f t="shared" si="118"/>
        <v>1066.4558823529412</v>
      </c>
      <c r="BC91" s="79"/>
      <c r="BD91" s="79"/>
      <c r="BE91" s="79"/>
      <c r="BF91" s="79"/>
      <c r="BG91" s="79">
        <v>72519</v>
      </c>
      <c r="BH91" s="79">
        <v>51291</v>
      </c>
      <c r="BI91" s="231">
        <f t="shared" si="119"/>
        <v>0</v>
      </c>
      <c r="BJ91" s="227">
        <v>39</v>
      </c>
      <c r="BK91" s="76">
        <f t="shared" si="120"/>
        <v>64189</v>
      </c>
      <c r="BL91" s="76">
        <f t="shared" si="121"/>
        <v>1645.8717948717949</v>
      </c>
      <c r="BM91" s="77"/>
      <c r="BN91" s="77"/>
      <c r="BO91" s="77"/>
      <c r="BP91" s="77"/>
      <c r="BQ91" s="77">
        <v>64189</v>
      </c>
      <c r="BR91" s="77">
        <v>43689</v>
      </c>
      <c r="BS91" s="278">
        <f t="shared" si="122"/>
        <v>0</v>
      </c>
    </row>
    <row r="92" spans="1:71" s="37" customFormat="1" ht="15.95" customHeight="1">
      <c r="A92" s="184" t="s">
        <v>157</v>
      </c>
      <c r="B92" s="260"/>
      <c r="C92" s="76">
        <f t="shared" si="123"/>
        <v>0</v>
      </c>
      <c r="D92" s="76">
        <f t="shared" si="103"/>
        <v>0</v>
      </c>
      <c r="E92" s="79"/>
      <c r="F92" s="79"/>
      <c r="G92" s="79"/>
      <c r="H92" s="79"/>
      <c r="I92" s="79"/>
      <c r="J92" s="79"/>
      <c r="K92" s="231">
        <f t="shared" si="104"/>
        <v>0</v>
      </c>
      <c r="L92" s="226"/>
      <c r="M92" s="76">
        <f t="shared" ref="M92" si="135">SUM(O92:S92)</f>
        <v>0</v>
      </c>
      <c r="N92" s="76">
        <f t="shared" ref="N92" si="136">IFERROR(M92/L92,0)</f>
        <v>0</v>
      </c>
      <c r="O92" s="79"/>
      <c r="P92" s="79"/>
      <c r="Q92" s="79"/>
      <c r="R92" s="79"/>
      <c r="S92" s="79"/>
      <c r="T92" s="79"/>
      <c r="U92" s="231">
        <f t="shared" si="107"/>
        <v>0</v>
      </c>
      <c r="V92" s="226">
        <v>2</v>
      </c>
      <c r="W92" s="76">
        <f t="shared" ref="W92" si="137">SUM(Y92:AC92)</f>
        <v>2100</v>
      </c>
      <c r="X92" s="76">
        <f t="shared" si="109"/>
        <v>1050</v>
      </c>
      <c r="Y92" s="79"/>
      <c r="Z92" s="79">
        <v>2100</v>
      </c>
      <c r="AA92" s="79"/>
      <c r="AB92" s="79"/>
      <c r="AC92" s="79"/>
      <c r="AD92" s="79">
        <v>0</v>
      </c>
      <c r="AE92" s="231">
        <f t="shared" si="110"/>
        <v>0</v>
      </c>
      <c r="AF92" s="226">
        <v>0</v>
      </c>
      <c r="AG92" s="76">
        <f t="shared" ref="AG92" si="138">SUM(AI92:AM92)</f>
        <v>0</v>
      </c>
      <c r="AH92" s="76">
        <f t="shared" si="112"/>
        <v>0</v>
      </c>
      <c r="AI92" s="79">
        <v>0</v>
      </c>
      <c r="AJ92" s="79"/>
      <c r="AK92" s="79"/>
      <c r="AL92" s="79"/>
      <c r="AM92" s="79"/>
      <c r="AN92" s="79">
        <v>0</v>
      </c>
      <c r="AO92" s="231">
        <f t="shared" si="113"/>
        <v>0</v>
      </c>
      <c r="AP92" s="226"/>
      <c r="AQ92" s="76">
        <f t="shared" si="128"/>
        <v>0</v>
      </c>
      <c r="AR92" s="76">
        <f t="shared" si="115"/>
        <v>0</v>
      </c>
      <c r="AS92" s="79"/>
      <c r="AT92" s="79"/>
      <c r="AU92" s="79"/>
      <c r="AV92" s="79"/>
      <c r="AW92" s="79"/>
      <c r="AX92" s="79"/>
      <c r="AY92" s="231">
        <f t="shared" si="116"/>
        <v>0</v>
      </c>
      <c r="AZ92" s="226"/>
      <c r="BA92" s="76">
        <f t="shared" si="129"/>
        <v>0</v>
      </c>
      <c r="BB92" s="76">
        <f t="shared" si="118"/>
        <v>0</v>
      </c>
      <c r="BC92" s="79"/>
      <c r="BD92" s="79"/>
      <c r="BE92" s="79"/>
      <c r="BF92" s="79"/>
      <c r="BG92" s="79"/>
      <c r="BH92" s="79"/>
      <c r="BI92" s="231">
        <f t="shared" si="119"/>
        <v>0</v>
      </c>
      <c r="BJ92" s="227"/>
      <c r="BK92" s="76">
        <f t="shared" si="120"/>
        <v>0</v>
      </c>
      <c r="BL92" s="76">
        <f t="shared" si="121"/>
        <v>0</v>
      </c>
      <c r="BM92" s="77"/>
      <c r="BN92" s="77"/>
      <c r="BO92" s="77"/>
      <c r="BP92" s="77"/>
      <c r="BQ92" s="77"/>
      <c r="BR92" s="77"/>
      <c r="BS92" s="278">
        <f t="shared" si="122"/>
        <v>0</v>
      </c>
    </row>
    <row r="93" spans="1:71" s="37" customFormat="1" ht="15.95" customHeight="1">
      <c r="A93" s="184" t="s">
        <v>158</v>
      </c>
      <c r="B93" s="260"/>
      <c r="C93" s="76">
        <f>SUM(E93:I93)</f>
        <v>0</v>
      </c>
      <c r="D93" s="76">
        <f>IFERROR(C93/B93,0)</f>
        <v>0</v>
      </c>
      <c r="E93" s="79"/>
      <c r="F93" s="79"/>
      <c r="G93" s="79"/>
      <c r="H93" s="79"/>
      <c r="I93" s="79"/>
      <c r="J93" s="79"/>
      <c r="K93" s="231">
        <f t="shared" si="104"/>
        <v>0</v>
      </c>
      <c r="L93" s="226"/>
      <c r="M93" s="76">
        <f>SUM(O93:S93)</f>
        <v>0</v>
      </c>
      <c r="N93" s="76">
        <f>IFERROR(M93/L93,0)</f>
        <v>0</v>
      </c>
      <c r="O93" s="79"/>
      <c r="P93" s="79"/>
      <c r="Q93" s="79"/>
      <c r="R93" s="79"/>
      <c r="S93" s="79"/>
      <c r="T93" s="79"/>
      <c r="U93" s="231">
        <f t="shared" si="107"/>
        <v>0</v>
      </c>
      <c r="V93" s="226"/>
      <c r="W93" s="76">
        <f>SUM(Y93:AC93)</f>
        <v>0</v>
      </c>
      <c r="X93" s="76">
        <f>IFERROR(W93/V93,0)</f>
        <v>0</v>
      </c>
      <c r="Y93" s="79"/>
      <c r="Z93" s="79"/>
      <c r="AA93" s="79"/>
      <c r="AB93" s="79"/>
      <c r="AC93" s="79"/>
      <c r="AD93" s="79"/>
      <c r="AE93" s="231">
        <f t="shared" si="110"/>
        <v>0</v>
      </c>
      <c r="AF93" s="226">
        <v>12</v>
      </c>
      <c r="AG93" s="76">
        <f>SUM(AI93:AM93)</f>
        <v>13898.5</v>
      </c>
      <c r="AH93" s="76">
        <f>IFERROR(AG93/AF93,0)</f>
        <v>1158.2083333333333</v>
      </c>
      <c r="AI93" s="79">
        <v>3448.5</v>
      </c>
      <c r="AJ93" s="79"/>
      <c r="AK93" s="79"/>
      <c r="AL93" s="79">
        <v>10450</v>
      </c>
      <c r="AM93" s="79"/>
      <c r="AN93" s="79">
        <v>8325</v>
      </c>
      <c r="AO93" s="231">
        <f t="shared" si="113"/>
        <v>3448.5</v>
      </c>
      <c r="AP93" s="226">
        <v>19</v>
      </c>
      <c r="AQ93" s="76">
        <f>SUM(AS93:AW93)</f>
        <v>19902</v>
      </c>
      <c r="AR93" s="76">
        <f>IFERROR(AQ93/AP93,0)</f>
        <v>1047.4736842105262</v>
      </c>
      <c r="AS93" s="79">
        <v>1452</v>
      </c>
      <c r="AT93" s="79"/>
      <c r="AU93" s="79"/>
      <c r="AV93" s="79">
        <v>18450</v>
      </c>
      <c r="AW93" s="79"/>
      <c r="AX93" s="79">
        <v>19720.5</v>
      </c>
      <c r="AY93" s="231">
        <f t="shared" si="116"/>
        <v>1452</v>
      </c>
      <c r="AZ93" s="226"/>
      <c r="BA93" s="76">
        <f>SUM(BC93:BG93)</f>
        <v>0</v>
      </c>
      <c r="BB93" s="76">
        <f>IFERROR(BA93/AZ93,0)</f>
        <v>0</v>
      </c>
      <c r="BC93" s="79"/>
      <c r="BD93" s="79"/>
      <c r="BE93" s="79"/>
      <c r="BF93"/>
      <c r="BG93" s="79"/>
      <c r="BH93" s="79"/>
      <c r="BI93" s="231">
        <f t="shared" si="119"/>
        <v>0</v>
      </c>
      <c r="BJ93" s="227"/>
      <c r="BK93" s="76">
        <f t="shared" si="120"/>
        <v>0</v>
      </c>
      <c r="BL93" s="76">
        <f t="shared" si="121"/>
        <v>0</v>
      </c>
      <c r="BM93" s="77"/>
      <c r="BN93" s="77"/>
      <c r="BO93" s="77"/>
      <c r="BP93" s="77"/>
      <c r="BQ93" s="77"/>
      <c r="BR93" s="77"/>
      <c r="BS93" s="278">
        <f t="shared" si="122"/>
        <v>0</v>
      </c>
    </row>
    <row r="94" spans="1:71" s="37" customFormat="1" ht="15.95" customHeight="1">
      <c r="A94" s="184" t="s">
        <v>159</v>
      </c>
      <c r="B94" s="260"/>
      <c r="C94" s="76">
        <f>SUM(E94:I94)</f>
        <v>0</v>
      </c>
      <c r="D94" s="76">
        <f>IFERROR(C94/B94,0)</f>
        <v>0</v>
      </c>
      <c r="E94" s="79"/>
      <c r="F94" s="79"/>
      <c r="G94" s="79"/>
      <c r="H94" s="79"/>
      <c r="I94" s="79"/>
      <c r="J94" s="79"/>
      <c r="K94" s="231">
        <f t="shared" si="104"/>
        <v>0</v>
      </c>
      <c r="L94" s="226"/>
      <c r="M94" s="76">
        <f>SUM(O94:S94)</f>
        <v>0</v>
      </c>
      <c r="N94" s="76">
        <f>IFERROR(M94/L94,0)</f>
        <v>0</v>
      </c>
      <c r="O94" s="79"/>
      <c r="P94" s="79"/>
      <c r="Q94" s="79"/>
      <c r="R94" s="79"/>
      <c r="S94" s="79"/>
      <c r="T94" s="79"/>
      <c r="U94" s="231">
        <f t="shared" si="107"/>
        <v>0</v>
      </c>
      <c r="V94" s="226"/>
      <c r="W94" s="76">
        <f>SUM(Y94:AC94)</f>
        <v>0</v>
      </c>
      <c r="X94" s="76">
        <f>IFERROR(W94/V94,0)</f>
        <v>0</v>
      </c>
      <c r="Y94" s="79"/>
      <c r="Z94" s="79"/>
      <c r="AA94" s="79"/>
      <c r="AB94" s="79"/>
      <c r="AC94" s="79"/>
      <c r="AD94" s="79"/>
      <c r="AE94" s="231">
        <f t="shared" si="110"/>
        <v>0</v>
      </c>
      <c r="AF94" s="226">
        <v>8</v>
      </c>
      <c r="AG94" s="76">
        <v>21198</v>
      </c>
      <c r="AH94" s="76">
        <f>IFERROR(AG94/AF94,0)</f>
        <v>2649.75</v>
      </c>
      <c r="AI94" s="79">
        <v>21198</v>
      </c>
      <c r="AJ94" s="79"/>
      <c r="AK94" s="79"/>
      <c r="AL94" s="79"/>
      <c r="AM94" s="79"/>
      <c r="AN94" s="79">
        <v>18250</v>
      </c>
      <c r="AO94" s="231">
        <f t="shared" si="113"/>
        <v>18250</v>
      </c>
      <c r="AP94" s="226"/>
      <c r="AQ94" s="76"/>
      <c r="AR94" s="76">
        <f>IFERROR(AQ94/AP94,0)</f>
        <v>0</v>
      </c>
      <c r="AS94" s="79"/>
      <c r="AT94" s="79"/>
      <c r="AU94" s="79"/>
      <c r="AV94" s="79"/>
      <c r="AW94" s="79"/>
      <c r="AX94" s="79"/>
      <c r="AY94" s="231">
        <f t="shared" si="116"/>
        <v>0</v>
      </c>
      <c r="AZ94" s="226"/>
      <c r="BA94" s="76">
        <f t="shared" ref="BA94:BA106" si="139">SUM(BC94:BG94)</f>
        <v>0</v>
      </c>
      <c r="BB94" s="76">
        <f t="shared" ref="BB94:BB106" si="140">IFERROR(BA94/AZ94,0)</f>
        <v>0</v>
      </c>
      <c r="BC94" s="79"/>
      <c r="BD94" s="79"/>
      <c r="BE94" s="79"/>
      <c r="BF94" s="79"/>
      <c r="BG94" s="79"/>
      <c r="BH94" s="79"/>
      <c r="BI94" s="231">
        <f t="shared" si="119"/>
        <v>0</v>
      </c>
      <c r="BJ94" s="227"/>
      <c r="BK94" s="76">
        <f t="shared" si="120"/>
        <v>0</v>
      </c>
      <c r="BL94" s="76">
        <f t="shared" si="121"/>
        <v>0</v>
      </c>
      <c r="BM94" s="77"/>
      <c r="BN94" s="77"/>
      <c r="BO94" s="77"/>
      <c r="BP94" s="77"/>
      <c r="BQ94" s="77"/>
      <c r="BR94" s="77"/>
      <c r="BS94" s="278">
        <f t="shared" si="122"/>
        <v>0</v>
      </c>
    </row>
    <row r="95" spans="1:71" s="37" customFormat="1" ht="15.95" customHeight="1">
      <c r="A95" s="184" t="s">
        <v>160</v>
      </c>
      <c r="B95" s="260"/>
      <c r="C95" s="76">
        <f>SUM(E95:I95)</f>
        <v>0</v>
      </c>
      <c r="D95" s="76">
        <f>IFERROR(C95/B95,0)</f>
        <v>0</v>
      </c>
      <c r="E95" s="79"/>
      <c r="F95" s="79"/>
      <c r="G95" s="79"/>
      <c r="H95" s="79"/>
      <c r="I95" s="79"/>
      <c r="J95" s="79"/>
      <c r="K95" s="231">
        <f t="shared" si="104"/>
        <v>0</v>
      </c>
      <c r="L95" s="226"/>
      <c r="M95" s="76">
        <f>SUM(O95:S95)</f>
        <v>0</v>
      </c>
      <c r="N95" s="76">
        <f>IFERROR(M95/L95,0)</f>
        <v>0</v>
      </c>
      <c r="O95" s="79"/>
      <c r="P95" s="79"/>
      <c r="Q95" s="79"/>
      <c r="R95" s="79"/>
      <c r="S95" s="79"/>
      <c r="T95" s="79"/>
      <c r="U95" s="231">
        <f t="shared" si="107"/>
        <v>0</v>
      </c>
      <c r="V95" s="226"/>
      <c r="W95" s="76">
        <f>SUM(Y95:AC95)</f>
        <v>0</v>
      </c>
      <c r="X95" s="76">
        <f>IFERROR(W95/V95,0)</f>
        <v>0</v>
      </c>
      <c r="Y95" s="79"/>
      <c r="Z95" s="79"/>
      <c r="AA95" s="79"/>
      <c r="AB95" s="79"/>
      <c r="AC95" s="79"/>
      <c r="AD95" s="79"/>
      <c r="AE95" s="231">
        <f t="shared" si="110"/>
        <v>0</v>
      </c>
      <c r="AF95" s="226">
        <v>7</v>
      </c>
      <c r="AG95" s="76">
        <v>4957</v>
      </c>
      <c r="AH95" s="76">
        <f>IFERROR(AG95/AF95,0)</f>
        <v>708.14285714285711</v>
      </c>
      <c r="AI95" s="79">
        <v>4956.8</v>
      </c>
      <c r="AJ95" s="79"/>
      <c r="AK95" s="79"/>
      <c r="AL95" s="79"/>
      <c r="AM95" s="79"/>
      <c r="AN95" s="79"/>
      <c r="AO95" s="231">
        <f t="shared" si="113"/>
        <v>0</v>
      </c>
      <c r="AP95" s="226">
        <v>3</v>
      </c>
      <c r="AQ95" s="76">
        <v>2015</v>
      </c>
      <c r="AR95" s="76">
        <f>IFERROR(AQ95/AP95,0)</f>
        <v>671.66666666666663</v>
      </c>
      <c r="AS95" s="79">
        <v>2015</v>
      </c>
      <c r="AT95" s="79"/>
      <c r="AU95" s="79"/>
      <c r="AV95" s="79"/>
      <c r="AW95" s="79"/>
      <c r="AX95" s="79">
        <v>2015</v>
      </c>
      <c r="AY95" s="231">
        <f t="shared" si="116"/>
        <v>2015</v>
      </c>
      <c r="AZ95" s="226">
        <v>5</v>
      </c>
      <c r="BA95" s="76">
        <f t="shared" si="139"/>
        <v>4284.3999999999996</v>
      </c>
      <c r="BB95" s="76">
        <f t="shared" si="140"/>
        <v>856.87999999999988</v>
      </c>
      <c r="BC95" s="79">
        <v>4284.3999999999996</v>
      </c>
      <c r="BD95"/>
      <c r="BE95" s="79"/>
      <c r="BF95" s="79"/>
      <c r="BG95" s="79"/>
      <c r="BH95" s="79">
        <v>4284.3999999999996</v>
      </c>
      <c r="BI95" s="231">
        <f t="shared" si="119"/>
        <v>4284.3999999999996</v>
      </c>
      <c r="BJ95" s="227">
        <v>4</v>
      </c>
      <c r="BK95" s="76">
        <f t="shared" si="120"/>
        <v>3099</v>
      </c>
      <c r="BL95" s="76">
        <f t="shared" si="121"/>
        <v>774.75</v>
      </c>
      <c r="BM95" s="77">
        <v>3099</v>
      </c>
      <c r="BN95" s="77"/>
      <c r="BO95" s="77"/>
      <c r="BP95" s="77"/>
      <c r="BQ95" s="77"/>
      <c r="BR95" s="77">
        <v>3099</v>
      </c>
      <c r="BS95" s="278">
        <f t="shared" si="122"/>
        <v>3099</v>
      </c>
    </row>
    <row r="96" spans="1:71" s="37" customFormat="1" ht="15.95" customHeight="1">
      <c r="A96" s="184" t="s">
        <v>161</v>
      </c>
      <c r="B96" s="260"/>
      <c r="C96" s="76">
        <f t="shared" ref="C96:C103" si="141">SUM(E96:I96)</f>
        <v>0</v>
      </c>
      <c r="D96" s="76">
        <f t="shared" ref="D96:D103" si="142">IFERROR(C96/B96,0)</f>
        <v>0</v>
      </c>
      <c r="E96" s="79"/>
      <c r="F96" s="79"/>
      <c r="G96" s="79"/>
      <c r="H96" s="79"/>
      <c r="I96" s="79"/>
      <c r="J96" s="79"/>
      <c r="K96" s="231">
        <f t="shared" si="104"/>
        <v>0</v>
      </c>
      <c r="L96" s="226"/>
      <c r="M96" s="76">
        <f t="shared" ref="M96:M103" si="143">SUM(O96:S96)</f>
        <v>0</v>
      </c>
      <c r="N96" s="76">
        <f t="shared" ref="N96:N103" si="144">IFERROR(M96/L96,0)</f>
        <v>0</v>
      </c>
      <c r="O96" s="79"/>
      <c r="P96" s="79"/>
      <c r="Q96" s="79"/>
      <c r="R96" s="79"/>
      <c r="S96" s="79"/>
      <c r="T96" s="79"/>
      <c r="U96" s="231">
        <f t="shared" si="107"/>
        <v>0</v>
      </c>
      <c r="V96" s="226"/>
      <c r="W96" s="76">
        <f t="shared" ref="W96:W103" si="145">SUM(Y96:AC96)</f>
        <v>0</v>
      </c>
      <c r="X96" s="76">
        <f t="shared" ref="X96:X103" si="146">IFERROR(W96/V96,0)</f>
        <v>0</v>
      </c>
      <c r="Y96" s="79"/>
      <c r="Z96" s="79"/>
      <c r="AA96" s="79"/>
      <c r="AB96" s="79"/>
      <c r="AC96" s="79"/>
      <c r="AD96" s="79"/>
      <c r="AE96" s="231">
        <f t="shared" si="110"/>
        <v>0</v>
      </c>
      <c r="AF96" s="226"/>
      <c r="AG96" s="76"/>
      <c r="AH96" s="76"/>
      <c r="AI96" s="79"/>
      <c r="AJ96" s="79"/>
      <c r="AK96" s="79"/>
      <c r="AL96" s="79"/>
      <c r="AM96" s="79"/>
      <c r="AN96" s="79"/>
      <c r="AO96" s="231">
        <f t="shared" si="113"/>
        <v>0</v>
      </c>
      <c r="AP96" s="226"/>
      <c r="AQ96" s="76"/>
      <c r="AR96" s="76"/>
      <c r="AS96" s="79"/>
      <c r="AT96" s="79"/>
      <c r="AU96" s="79"/>
      <c r="AV96" s="79"/>
      <c r="AW96" s="79"/>
      <c r="AX96" s="79"/>
      <c r="AY96" s="231">
        <f t="shared" si="116"/>
        <v>0</v>
      </c>
      <c r="AZ96" s="226">
        <v>22</v>
      </c>
      <c r="BA96" s="76">
        <f t="shared" si="139"/>
        <v>80000</v>
      </c>
      <c r="BB96" s="76">
        <f t="shared" si="140"/>
        <v>3636.3636363636365</v>
      </c>
      <c r="BC96" s="79"/>
      <c r="BD96" s="79"/>
      <c r="BE96" s="79">
        <v>80000</v>
      </c>
      <c r="BF96" s="79"/>
      <c r="BG96" s="79"/>
      <c r="BH96" s="79">
        <v>60000</v>
      </c>
      <c r="BI96" s="231">
        <f t="shared" si="119"/>
        <v>0</v>
      </c>
      <c r="BJ96" s="227">
        <v>70</v>
      </c>
      <c r="BK96" s="76">
        <f t="shared" si="120"/>
        <v>636088</v>
      </c>
      <c r="BL96" s="76">
        <f t="shared" si="121"/>
        <v>9086.971428571429</v>
      </c>
      <c r="BM96" s="77"/>
      <c r="BN96" s="77"/>
      <c r="BO96" s="77">
        <v>636088</v>
      </c>
      <c r="BP96" s="77"/>
      <c r="BQ96" s="77"/>
      <c r="BR96" s="77">
        <v>492138</v>
      </c>
      <c r="BS96" s="278">
        <f t="shared" si="122"/>
        <v>0</v>
      </c>
    </row>
    <row r="97" spans="1:71" s="37" customFormat="1" ht="15.95" customHeight="1">
      <c r="A97" s="184" t="s">
        <v>162</v>
      </c>
      <c r="B97" s="260"/>
      <c r="C97" s="76">
        <f t="shared" si="141"/>
        <v>0</v>
      </c>
      <c r="D97" s="76">
        <f t="shared" si="142"/>
        <v>0</v>
      </c>
      <c r="E97" s="79"/>
      <c r="F97" s="79"/>
      <c r="G97" s="79"/>
      <c r="H97" s="79"/>
      <c r="I97" s="79"/>
      <c r="J97" s="79"/>
      <c r="K97" s="231">
        <f t="shared" si="104"/>
        <v>0</v>
      </c>
      <c r="L97" s="226"/>
      <c r="M97" s="76">
        <f t="shared" si="143"/>
        <v>0</v>
      </c>
      <c r="N97" s="76">
        <f t="shared" si="144"/>
        <v>0</v>
      </c>
      <c r="O97" s="79"/>
      <c r="P97" s="79"/>
      <c r="Q97" s="79"/>
      <c r="R97" s="79"/>
      <c r="S97" s="79"/>
      <c r="T97" s="79"/>
      <c r="U97" s="231">
        <f t="shared" si="107"/>
        <v>0</v>
      </c>
      <c r="V97" s="226"/>
      <c r="W97" s="76">
        <f t="shared" si="145"/>
        <v>0</v>
      </c>
      <c r="X97" s="76">
        <f t="shared" si="146"/>
        <v>0</v>
      </c>
      <c r="Y97" s="79"/>
      <c r="Z97" s="79"/>
      <c r="AA97" s="79"/>
      <c r="AB97" s="79"/>
      <c r="AC97" s="79"/>
      <c r="AD97" s="79"/>
      <c r="AE97" s="231">
        <f t="shared" si="110"/>
        <v>0</v>
      </c>
      <c r="AF97" s="226"/>
      <c r="AG97" s="76"/>
      <c r="AH97" s="76"/>
      <c r="AI97" s="79"/>
      <c r="AJ97" s="79"/>
      <c r="AK97" s="79"/>
      <c r="AL97" s="79"/>
      <c r="AM97" s="79"/>
      <c r="AN97" s="79"/>
      <c r="AO97" s="231">
        <f t="shared" si="113"/>
        <v>0</v>
      </c>
      <c r="AP97" s="226"/>
      <c r="AQ97" s="76"/>
      <c r="AR97" s="76"/>
      <c r="AS97" s="79"/>
      <c r="AT97" s="79"/>
      <c r="AU97" s="79"/>
      <c r="AV97" s="79"/>
      <c r="AW97" s="79"/>
      <c r="AX97" s="79"/>
      <c r="AY97" s="231">
        <f t="shared" si="116"/>
        <v>0</v>
      </c>
      <c r="AZ97" s="226">
        <v>1</v>
      </c>
      <c r="BA97" s="76">
        <f t="shared" si="139"/>
        <v>5266</v>
      </c>
      <c r="BB97" s="76">
        <f t="shared" si="140"/>
        <v>5266</v>
      </c>
      <c r="BC97" s="79">
        <v>5266</v>
      </c>
      <c r="BD97"/>
      <c r="BE97" s="79"/>
      <c r="BF97" s="79"/>
      <c r="BG97" s="79"/>
      <c r="BH97" s="79">
        <v>5266</v>
      </c>
      <c r="BI97" s="231">
        <f t="shared" si="119"/>
        <v>5266</v>
      </c>
      <c r="BJ97" s="227">
        <v>1</v>
      </c>
      <c r="BK97" s="76">
        <f t="shared" si="120"/>
        <v>5394</v>
      </c>
      <c r="BL97" s="76">
        <f t="shared" si="121"/>
        <v>5394</v>
      </c>
      <c r="BM97" s="77">
        <v>5394</v>
      </c>
      <c r="BN97" s="77"/>
      <c r="BO97" s="77"/>
      <c r="BP97" s="77"/>
      <c r="BQ97" s="77"/>
      <c r="BR97" s="77">
        <v>5394</v>
      </c>
      <c r="BS97" s="278">
        <f t="shared" si="122"/>
        <v>5394</v>
      </c>
    </row>
    <row r="98" spans="1:71" s="37" customFormat="1" ht="15.95" customHeight="1">
      <c r="A98" s="184" t="s">
        <v>163</v>
      </c>
      <c r="B98" s="260"/>
      <c r="C98" s="76">
        <f t="shared" si="141"/>
        <v>0</v>
      </c>
      <c r="D98" s="76">
        <f t="shared" si="142"/>
        <v>0</v>
      </c>
      <c r="E98" s="79"/>
      <c r="F98" s="79"/>
      <c r="G98" s="79"/>
      <c r="H98" s="79"/>
      <c r="I98" s="79"/>
      <c r="J98" s="79"/>
      <c r="K98" s="231">
        <f t="shared" si="104"/>
        <v>0</v>
      </c>
      <c r="L98" s="226"/>
      <c r="M98" s="76">
        <f t="shared" si="143"/>
        <v>0</v>
      </c>
      <c r="N98" s="76">
        <f t="shared" si="144"/>
        <v>0</v>
      </c>
      <c r="O98" s="79"/>
      <c r="P98" s="79"/>
      <c r="Q98" s="79"/>
      <c r="R98" s="79"/>
      <c r="S98" s="79"/>
      <c r="T98" s="79"/>
      <c r="U98" s="231">
        <f t="shared" si="107"/>
        <v>0</v>
      </c>
      <c r="V98" s="226"/>
      <c r="W98" s="76">
        <f t="shared" si="145"/>
        <v>0</v>
      </c>
      <c r="X98" s="76">
        <f t="shared" si="146"/>
        <v>0</v>
      </c>
      <c r="Y98" s="79"/>
      <c r="Z98" s="79"/>
      <c r="AA98" s="79"/>
      <c r="AB98" s="79"/>
      <c r="AC98" s="79"/>
      <c r="AD98" s="79"/>
      <c r="AE98" s="231">
        <f t="shared" si="110"/>
        <v>0</v>
      </c>
      <c r="AF98" s="226"/>
      <c r="AG98" s="76"/>
      <c r="AH98" s="76"/>
      <c r="AI98" s="79"/>
      <c r="AJ98" s="79"/>
      <c r="AK98" s="79"/>
      <c r="AL98" s="79"/>
      <c r="AM98" s="79"/>
      <c r="AN98" s="79"/>
      <c r="AO98" s="231">
        <f t="shared" si="113"/>
        <v>0</v>
      </c>
      <c r="AP98" s="226"/>
      <c r="AQ98" s="76"/>
      <c r="AR98" s="76"/>
      <c r="AS98" s="79"/>
      <c r="AT98" s="79"/>
      <c r="AU98" s="79"/>
      <c r="AV98" s="79"/>
      <c r="AW98" s="79"/>
      <c r="AX98" s="79"/>
      <c r="AY98" s="231">
        <f t="shared" si="116"/>
        <v>0</v>
      </c>
      <c r="AZ98" s="226">
        <v>11</v>
      </c>
      <c r="BA98" s="76">
        <f t="shared" si="139"/>
        <v>58404</v>
      </c>
      <c r="BB98" s="76">
        <f t="shared" si="140"/>
        <v>5309.454545454545</v>
      </c>
      <c r="BC98" s="79">
        <v>58404</v>
      </c>
      <c r="BD98"/>
      <c r="BE98" s="79"/>
      <c r="BF98" s="79"/>
      <c r="BG98" s="79"/>
      <c r="BH98" s="79"/>
      <c r="BI98" s="231">
        <f t="shared" si="119"/>
        <v>0</v>
      </c>
      <c r="BJ98" s="227">
        <v>14</v>
      </c>
      <c r="BK98" s="76">
        <f t="shared" si="120"/>
        <v>76446</v>
      </c>
      <c r="BL98" s="76">
        <f t="shared" si="121"/>
        <v>5460.4285714285716</v>
      </c>
      <c r="BM98" s="77">
        <v>76446</v>
      </c>
      <c r="BN98" s="77"/>
      <c r="BO98" s="77"/>
      <c r="BP98" s="77"/>
      <c r="BQ98" s="77"/>
      <c r="BR98" s="77"/>
      <c r="BS98" s="278">
        <f t="shared" si="122"/>
        <v>0</v>
      </c>
    </row>
    <row r="99" spans="1:71" s="37" customFormat="1" ht="15.95" customHeight="1">
      <c r="A99" s="184" t="s">
        <v>164</v>
      </c>
      <c r="B99" s="260"/>
      <c r="C99" s="76">
        <f t="shared" si="141"/>
        <v>0</v>
      </c>
      <c r="D99" s="76">
        <f t="shared" si="142"/>
        <v>0</v>
      </c>
      <c r="E99" s="79"/>
      <c r="F99" s="79"/>
      <c r="G99" s="79"/>
      <c r="H99" s="79"/>
      <c r="I99" s="79"/>
      <c r="J99" s="79"/>
      <c r="K99" s="231">
        <f t="shared" si="104"/>
        <v>0</v>
      </c>
      <c r="L99" s="226"/>
      <c r="M99" s="76">
        <f t="shared" si="143"/>
        <v>0</v>
      </c>
      <c r="N99" s="76">
        <f t="shared" si="144"/>
        <v>0</v>
      </c>
      <c r="O99" s="79"/>
      <c r="P99" s="79"/>
      <c r="Q99" s="79"/>
      <c r="R99" s="79"/>
      <c r="S99" s="79"/>
      <c r="T99" s="79"/>
      <c r="U99" s="231">
        <f t="shared" si="107"/>
        <v>0</v>
      </c>
      <c r="V99" s="226"/>
      <c r="W99" s="76">
        <f t="shared" si="145"/>
        <v>0</v>
      </c>
      <c r="X99" s="76">
        <f t="shared" si="146"/>
        <v>0</v>
      </c>
      <c r="Y99" s="79"/>
      <c r="Z99" s="79"/>
      <c r="AA99" s="79"/>
      <c r="AB99" s="79"/>
      <c r="AC99" s="79"/>
      <c r="AD99" s="79"/>
      <c r="AE99" s="231">
        <f t="shared" si="110"/>
        <v>0</v>
      </c>
      <c r="AF99" s="226"/>
      <c r="AG99" s="76"/>
      <c r="AH99" s="76"/>
      <c r="AI99" s="79"/>
      <c r="AJ99" s="79"/>
      <c r="AK99" s="79"/>
      <c r="AL99" s="79"/>
      <c r="AM99" s="79"/>
      <c r="AN99" s="79"/>
      <c r="AO99" s="231">
        <f t="shared" si="113"/>
        <v>0</v>
      </c>
      <c r="AP99" s="226"/>
      <c r="AQ99" s="76"/>
      <c r="AR99" s="76"/>
      <c r="AS99" s="79"/>
      <c r="AT99" s="79"/>
      <c r="AU99" s="79"/>
      <c r="AV99" s="79"/>
      <c r="AW99" s="79"/>
      <c r="AX99" s="79"/>
      <c r="AY99" s="231">
        <f t="shared" si="116"/>
        <v>0</v>
      </c>
      <c r="AZ99" s="226">
        <v>7</v>
      </c>
      <c r="BA99" s="76">
        <f t="shared" si="139"/>
        <v>30000</v>
      </c>
      <c r="BB99" s="76">
        <f t="shared" si="140"/>
        <v>4285.7142857142853</v>
      </c>
      <c r="BC99" s="79"/>
      <c r="BD99" s="79"/>
      <c r="BE99" s="79">
        <v>30000</v>
      </c>
      <c r="BF99" s="79"/>
      <c r="BG99" s="79"/>
      <c r="BH99" s="79">
        <v>30000</v>
      </c>
      <c r="BI99" s="231">
        <f t="shared" si="119"/>
        <v>0</v>
      </c>
      <c r="BJ99" s="227">
        <v>21</v>
      </c>
      <c r="BK99" s="76">
        <f t="shared" si="120"/>
        <v>267500</v>
      </c>
      <c r="BL99" s="76">
        <f t="shared" si="121"/>
        <v>12738.095238095239</v>
      </c>
      <c r="BM99" s="77"/>
      <c r="BN99" s="77"/>
      <c r="BO99" s="77">
        <v>267500</v>
      </c>
      <c r="BP99" s="77"/>
      <c r="BQ99" s="77"/>
      <c r="BR99" s="77">
        <v>231250</v>
      </c>
      <c r="BS99" s="278">
        <f t="shared" si="122"/>
        <v>0</v>
      </c>
    </row>
    <row r="100" spans="1:71" s="376" customFormat="1" ht="15.95" customHeight="1">
      <c r="A100" s="373"/>
      <c r="B100" s="374"/>
      <c r="C100" s="375">
        <f t="shared" si="141"/>
        <v>0</v>
      </c>
      <c r="D100" s="375">
        <f t="shared" si="142"/>
        <v>0</v>
      </c>
      <c r="E100" s="77"/>
      <c r="F100" s="77"/>
      <c r="G100" s="77"/>
      <c r="H100" s="77"/>
      <c r="I100" s="77"/>
      <c r="J100" s="77"/>
      <c r="K100" s="278">
        <f t="shared" ref="K100:K103" si="147">IF(J100=0,0,(IF(E100&lt;=J100,E100,J100)))</f>
        <v>0</v>
      </c>
      <c r="L100" s="227"/>
      <c r="M100" s="375">
        <f t="shared" si="143"/>
        <v>0</v>
      </c>
      <c r="N100" s="375">
        <f t="shared" si="144"/>
        <v>0</v>
      </c>
      <c r="O100" s="77"/>
      <c r="P100" s="77"/>
      <c r="Q100" s="77"/>
      <c r="R100" s="77"/>
      <c r="S100" s="77"/>
      <c r="T100" s="77"/>
      <c r="U100" s="278">
        <f t="shared" ref="U100:U103" si="148">IF(T100=0,0,(IF(O100&lt;=T100,O100,T100)))</f>
        <v>0</v>
      </c>
      <c r="V100" s="227"/>
      <c r="W100" s="375">
        <f t="shared" si="145"/>
        <v>0</v>
      </c>
      <c r="X100" s="375">
        <f t="shared" si="146"/>
        <v>0</v>
      </c>
      <c r="Y100" s="77"/>
      <c r="Z100" s="77"/>
      <c r="AA100" s="77"/>
      <c r="AB100" s="77"/>
      <c r="AC100" s="77"/>
      <c r="AD100" s="77"/>
      <c r="AE100" s="278">
        <f t="shared" ref="AE100:AE103" si="149">IF(AD100=0,0,(IF(Y100&lt;=AD100,Y100,AD100)))</f>
        <v>0</v>
      </c>
      <c r="AF100" s="227"/>
      <c r="AG100" s="375"/>
      <c r="AH100" s="375"/>
      <c r="AI100" s="77"/>
      <c r="AJ100" s="77"/>
      <c r="AK100" s="77"/>
      <c r="AL100" s="77"/>
      <c r="AM100" s="77"/>
      <c r="AN100" s="77"/>
      <c r="AO100" s="278">
        <f t="shared" ref="AO100:AO103" si="150">IF(AN100=0,0,(IF(AI100&lt;=AN100,AI100,AN100)))</f>
        <v>0</v>
      </c>
      <c r="AP100" s="227"/>
      <c r="AQ100" s="375"/>
      <c r="AR100" s="375"/>
      <c r="AS100" s="77"/>
      <c r="AT100" s="77"/>
      <c r="AU100" s="77"/>
      <c r="AV100" s="77"/>
      <c r="AW100" s="77"/>
      <c r="AX100" s="77"/>
      <c r="AY100" s="278">
        <f t="shared" ref="AY100:AY103" si="151">IF(AX100=0,0,(IF(AS100&lt;=AX100,AS100,AX100)))</f>
        <v>0</v>
      </c>
      <c r="AZ100" s="227"/>
      <c r="BA100" s="375">
        <f t="shared" ref="BA100:BA103" si="152">SUM(BC100:BG100)</f>
        <v>0</v>
      </c>
      <c r="BB100" s="375">
        <f t="shared" ref="BB100:BB103" si="153">IFERROR(BA100/AZ100,0)</f>
        <v>0</v>
      </c>
      <c r="BC100" s="77"/>
      <c r="BD100" s="77"/>
      <c r="BE100" s="77"/>
      <c r="BF100" s="77"/>
      <c r="BG100" s="77"/>
      <c r="BH100" s="77"/>
      <c r="BI100" s="278">
        <f t="shared" ref="BI100:BI103" si="154">IF(BH100=0,0,(IF(BC100&lt;=BH100,BC100,BH100)))</f>
        <v>0</v>
      </c>
      <c r="BJ100" s="227"/>
      <c r="BK100" s="375">
        <f t="shared" ref="BK100:BK103" si="155">SUM(BM100:BQ100)</f>
        <v>0</v>
      </c>
      <c r="BL100" s="375">
        <f t="shared" ref="BL100:BL103" si="156">IFERROR(BK100/BJ100,0)</f>
        <v>0</v>
      </c>
      <c r="BM100" s="77"/>
      <c r="BN100" s="77"/>
      <c r="BO100" s="77"/>
      <c r="BP100" s="77"/>
      <c r="BQ100" s="77"/>
      <c r="BR100" s="77"/>
      <c r="BS100" s="278">
        <f t="shared" ref="BS100:BS103" si="157">IF(BR100=0,0,(IF(BM100&lt;=BR100,BM100,BR100)))</f>
        <v>0</v>
      </c>
    </row>
    <row r="101" spans="1:71" s="376" customFormat="1" ht="15.95" customHeight="1">
      <c r="A101" s="373"/>
      <c r="B101" s="374"/>
      <c r="C101" s="375">
        <f t="shared" si="141"/>
        <v>0</v>
      </c>
      <c r="D101" s="375">
        <f t="shared" si="142"/>
        <v>0</v>
      </c>
      <c r="E101" s="77"/>
      <c r="F101" s="77"/>
      <c r="G101" s="77"/>
      <c r="H101" s="77"/>
      <c r="I101" s="77"/>
      <c r="J101" s="77"/>
      <c r="K101" s="278">
        <f t="shared" si="147"/>
        <v>0</v>
      </c>
      <c r="L101" s="227"/>
      <c r="M101" s="375">
        <f t="shared" si="143"/>
        <v>0</v>
      </c>
      <c r="N101" s="375">
        <f t="shared" si="144"/>
        <v>0</v>
      </c>
      <c r="O101" s="77"/>
      <c r="P101" s="77"/>
      <c r="Q101" s="77"/>
      <c r="R101" s="77"/>
      <c r="S101" s="77"/>
      <c r="T101" s="77"/>
      <c r="U101" s="278">
        <f t="shared" si="148"/>
        <v>0</v>
      </c>
      <c r="V101" s="227"/>
      <c r="W101" s="375">
        <f t="shared" si="145"/>
        <v>0</v>
      </c>
      <c r="X101" s="375">
        <f t="shared" si="146"/>
        <v>0</v>
      </c>
      <c r="Y101" s="77"/>
      <c r="Z101" s="77"/>
      <c r="AA101" s="77"/>
      <c r="AB101" s="77"/>
      <c r="AC101" s="77"/>
      <c r="AD101" s="77"/>
      <c r="AE101" s="278">
        <f t="shared" si="149"/>
        <v>0</v>
      </c>
      <c r="AF101" s="227"/>
      <c r="AG101" s="375"/>
      <c r="AH101" s="375"/>
      <c r="AI101" s="77"/>
      <c r="AJ101" s="77"/>
      <c r="AK101" s="77"/>
      <c r="AL101" s="77"/>
      <c r="AM101" s="77"/>
      <c r="AN101" s="77"/>
      <c r="AO101" s="278">
        <f t="shared" si="150"/>
        <v>0</v>
      </c>
      <c r="AP101" s="227"/>
      <c r="AQ101" s="375"/>
      <c r="AR101" s="375"/>
      <c r="AS101" s="77"/>
      <c r="AT101" s="77"/>
      <c r="AU101" s="77"/>
      <c r="AV101" s="77"/>
      <c r="AW101" s="77"/>
      <c r="AX101" s="77"/>
      <c r="AY101" s="278">
        <f t="shared" si="151"/>
        <v>0</v>
      </c>
      <c r="AZ101" s="227"/>
      <c r="BA101" s="375">
        <f t="shared" si="152"/>
        <v>0</v>
      </c>
      <c r="BB101" s="375">
        <f t="shared" si="153"/>
        <v>0</v>
      </c>
      <c r="BC101" s="77"/>
      <c r="BD101" s="77"/>
      <c r="BE101" s="77"/>
      <c r="BF101" s="77"/>
      <c r="BG101" s="77"/>
      <c r="BH101" s="77"/>
      <c r="BI101" s="278">
        <f t="shared" si="154"/>
        <v>0</v>
      </c>
      <c r="BJ101" s="227"/>
      <c r="BK101" s="375">
        <f t="shared" si="155"/>
        <v>0</v>
      </c>
      <c r="BL101" s="375">
        <f t="shared" si="156"/>
        <v>0</v>
      </c>
      <c r="BM101" s="77"/>
      <c r="BN101" s="77"/>
      <c r="BO101" s="77"/>
      <c r="BP101" s="77"/>
      <c r="BQ101" s="77"/>
      <c r="BR101" s="77"/>
      <c r="BS101" s="278">
        <f t="shared" si="157"/>
        <v>0</v>
      </c>
    </row>
    <row r="102" spans="1:71" s="376" customFormat="1" ht="15.95" customHeight="1">
      <c r="A102" s="373"/>
      <c r="B102" s="374"/>
      <c r="C102" s="375">
        <f t="shared" si="141"/>
        <v>0</v>
      </c>
      <c r="D102" s="375">
        <f t="shared" si="142"/>
        <v>0</v>
      </c>
      <c r="E102" s="77"/>
      <c r="F102" s="77"/>
      <c r="G102" s="77"/>
      <c r="H102" s="77"/>
      <c r="I102" s="77"/>
      <c r="J102" s="77"/>
      <c r="K102" s="278">
        <f t="shared" si="147"/>
        <v>0</v>
      </c>
      <c r="L102" s="227"/>
      <c r="M102" s="375">
        <f t="shared" si="143"/>
        <v>0</v>
      </c>
      <c r="N102" s="375">
        <f t="shared" si="144"/>
        <v>0</v>
      </c>
      <c r="O102" s="77"/>
      <c r="P102" s="77"/>
      <c r="Q102" s="77"/>
      <c r="R102" s="77"/>
      <c r="S102" s="77"/>
      <c r="T102" s="77"/>
      <c r="U102" s="278">
        <f t="shared" si="148"/>
        <v>0</v>
      </c>
      <c r="V102" s="227"/>
      <c r="W102" s="375">
        <f t="shared" si="145"/>
        <v>0</v>
      </c>
      <c r="X102" s="375">
        <f t="shared" si="146"/>
        <v>0</v>
      </c>
      <c r="Y102" s="77"/>
      <c r="Z102" s="77"/>
      <c r="AA102" s="77"/>
      <c r="AB102" s="77"/>
      <c r="AC102" s="77"/>
      <c r="AD102" s="77"/>
      <c r="AE102" s="278">
        <f t="shared" si="149"/>
        <v>0</v>
      </c>
      <c r="AF102" s="227"/>
      <c r="AG102" s="375"/>
      <c r="AH102" s="375"/>
      <c r="AI102" s="77"/>
      <c r="AJ102" s="77"/>
      <c r="AK102" s="77"/>
      <c r="AL102" s="77"/>
      <c r="AM102" s="77"/>
      <c r="AN102" s="77"/>
      <c r="AO102" s="278">
        <f t="shared" si="150"/>
        <v>0</v>
      </c>
      <c r="AP102" s="227"/>
      <c r="AQ102" s="375"/>
      <c r="AR102" s="375"/>
      <c r="AS102" s="77"/>
      <c r="AT102" s="77"/>
      <c r="AU102" s="77"/>
      <c r="AV102" s="77"/>
      <c r="AW102" s="77"/>
      <c r="AX102" s="77"/>
      <c r="AY102" s="278">
        <f t="shared" si="151"/>
        <v>0</v>
      </c>
      <c r="AZ102" s="227"/>
      <c r="BA102" s="375">
        <f t="shared" si="152"/>
        <v>0</v>
      </c>
      <c r="BB102" s="375">
        <f t="shared" si="153"/>
        <v>0</v>
      </c>
      <c r="BC102" s="77"/>
      <c r="BD102" s="77"/>
      <c r="BE102" s="77"/>
      <c r="BF102" s="77"/>
      <c r="BG102" s="77"/>
      <c r="BH102" s="77"/>
      <c r="BI102" s="278">
        <f t="shared" si="154"/>
        <v>0</v>
      </c>
      <c r="BJ102" s="227"/>
      <c r="BK102" s="375">
        <f t="shared" si="155"/>
        <v>0</v>
      </c>
      <c r="BL102" s="375">
        <f t="shared" si="156"/>
        <v>0</v>
      </c>
      <c r="BM102" s="77"/>
      <c r="BN102" s="77"/>
      <c r="BO102" s="77"/>
      <c r="BP102" s="77"/>
      <c r="BQ102" s="77"/>
      <c r="BR102" s="77"/>
      <c r="BS102" s="278">
        <f t="shared" si="157"/>
        <v>0</v>
      </c>
    </row>
    <row r="103" spans="1:71" s="376" customFormat="1" ht="15.95" customHeight="1">
      <c r="A103" s="373"/>
      <c r="B103" s="374"/>
      <c r="C103" s="375">
        <f t="shared" si="141"/>
        <v>0</v>
      </c>
      <c r="D103" s="375">
        <f t="shared" si="142"/>
        <v>0</v>
      </c>
      <c r="E103" s="77"/>
      <c r="F103" s="77"/>
      <c r="G103" s="77"/>
      <c r="H103" s="77"/>
      <c r="I103" s="77"/>
      <c r="J103" s="77"/>
      <c r="K103" s="278">
        <f t="shared" si="147"/>
        <v>0</v>
      </c>
      <c r="L103" s="227"/>
      <c r="M103" s="375">
        <f t="shared" si="143"/>
        <v>0</v>
      </c>
      <c r="N103" s="375">
        <f t="shared" si="144"/>
        <v>0</v>
      </c>
      <c r="O103" s="77"/>
      <c r="P103" s="77"/>
      <c r="Q103" s="77"/>
      <c r="R103" s="77"/>
      <c r="S103" s="77"/>
      <c r="T103" s="77"/>
      <c r="U103" s="278">
        <f t="shared" si="148"/>
        <v>0</v>
      </c>
      <c r="V103" s="227"/>
      <c r="W103" s="375">
        <f t="shared" si="145"/>
        <v>0</v>
      </c>
      <c r="X103" s="375">
        <f t="shared" si="146"/>
        <v>0</v>
      </c>
      <c r="Y103" s="77"/>
      <c r="Z103" s="77"/>
      <c r="AA103" s="77"/>
      <c r="AB103" s="77"/>
      <c r="AC103" s="77"/>
      <c r="AD103" s="77"/>
      <c r="AE103" s="278">
        <f t="shared" si="149"/>
        <v>0</v>
      </c>
      <c r="AF103" s="227"/>
      <c r="AG103" s="375"/>
      <c r="AH103" s="375"/>
      <c r="AI103" s="77"/>
      <c r="AJ103" s="77"/>
      <c r="AK103" s="77"/>
      <c r="AL103" s="77"/>
      <c r="AM103" s="77"/>
      <c r="AN103" s="77"/>
      <c r="AO103" s="278">
        <f t="shared" si="150"/>
        <v>0</v>
      </c>
      <c r="AP103" s="227"/>
      <c r="AQ103" s="375"/>
      <c r="AR103" s="375"/>
      <c r="AS103" s="77"/>
      <c r="AT103" s="77"/>
      <c r="AU103" s="77"/>
      <c r="AV103" s="77"/>
      <c r="AW103" s="77"/>
      <c r="AX103" s="77"/>
      <c r="AY103" s="278">
        <f t="shared" si="151"/>
        <v>0</v>
      </c>
      <c r="AZ103" s="227"/>
      <c r="BA103" s="375">
        <f t="shared" si="152"/>
        <v>0</v>
      </c>
      <c r="BB103" s="375">
        <f t="shared" si="153"/>
        <v>0</v>
      </c>
      <c r="BC103" s="77"/>
      <c r="BD103" s="77"/>
      <c r="BE103" s="77"/>
      <c r="BF103" s="77"/>
      <c r="BG103" s="77"/>
      <c r="BH103" s="77"/>
      <c r="BI103" s="278">
        <f t="shared" si="154"/>
        <v>0</v>
      </c>
      <c r="BJ103" s="227"/>
      <c r="BK103" s="375">
        <f t="shared" si="155"/>
        <v>0</v>
      </c>
      <c r="BL103" s="375">
        <f t="shared" si="156"/>
        <v>0</v>
      </c>
      <c r="BM103" s="77"/>
      <c r="BN103" s="77"/>
      <c r="BO103" s="77"/>
      <c r="BP103" s="77"/>
      <c r="BQ103" s="77"/>
      <c r="BR103" s="77"/>
      <c r="BS103" s="278">
        <f t="shared" si="157"/>
        <v>0</v>
      </c>
    </row>
    <row r="104" spans="1:71" s="376" customFormat="1" ht="15.95" customHeight="1">
      <c r="A104" s="373"/>
      <c r="B104" s="374"/>
      <c r="C104" s="375">
        <f>SUM(E104:I104)</f>
        <v>0</v>
      </c>
      <c r="D104" s="375">
        <f>IFERROR(C104/B104,0)</f>
        <v>0</v>
      </c>
      <c r="E104" s="77"/>
      <c r="F104" s="77"/>
      <c r="G104" s="77"/>
      <c r="H104" s="77"/>
      <c r="I104" s="77"/>
      <c r="J104" s="77"/>
      <c r="K104" s="278">
        <f t="shared" si="104"/>
        <v>0</v>
      </c>
      <c r="L104" s="227"/>
      <c r="M104" s="375">
        <f>SUM(O104:S104)</f>
        <v>0</v>
      </c>
      <c r="N104" s="375">
        <f>IFERROR(M104/L104,0)</f>
        <v>0</v>
      </c>
      <c r="O104" s="77"/>
      <c r="P104" s="77"/>
      <c r="Q104" s="77"/>
      <c r="R104" s="77"/>
      <c r="S104" s="77"/>
      <c r="T104" s="77"/>
      <c r="U104" s="278">
        <f t="shared" si="107"/>
        <v>0</v>
      </c>
      <c r="V104" s="227"/>
      <c r="W104" s="375">
        <f>SUM(Y104:AC104)</f>
        <v>0</v>
      </c>
      <c r="X104" s="375">
        <f>IFERROR(W104/V104,0)</f>
        <v>0</v>
      </c>
      <c r="Y104" s="77"/>
      <c r="Z104" s="77"/>
      <c r="AA104" s="77"/>
      <c r="AB104" s="77"/>
      <c r="AC104" s="77"/>
      <c r="AD104" s="77"/>
      <c r="AE104" s="278">
        <f t="shared" si="110"/>
        <v>0</v>
      </c>
      <c r="AF104" s="227"/>
      <c r="AG104" s="375"/>
      <c r="AH104" s="375"/>
      <c r="AI104" s="77"/>
      <c r="AJ104" s="77"/>
      <c r="AK104" s="77"/>
      <c r="AL104" s="77"/>
      <c r="AM104" s="77"/>
      <c r="AN104" s="77"/>
      <c r="AO104" s="278">
        <f t="shared" si="113"/>
        <v>0</v>
      </c>
      <c r="AP104" s="227"/>
      <c r="AQ104" s="375"/>
      <c r="AR104" s="375"/>
      <c r="AS104" s="77"/>
      <c r="AT104" s="77"/>
      <c r="AU104" s="77"/>
      <c r="AV104" s="77"/>
      <c r="AW104" s="77"/>
      <c r="AX104" s="77"/>
      <c r="AY104" s="278">
        <f t="shared" si="116"/>
        <v>0</v>
      </c>
      <c r="AZ104" s="227"/>
      <c r="BA104" s="375">
        <f t="shared" si="139"/>
        <v>0</v>
      </c>
      <c r="BB104" s="375">
        <f t="shared" si="140"/>
        <v>0</v>
      </c>
      <c r="BC104" s="77"/>
      <c r="BD104" s="77"/>
      <c r="BE104" s="77"/>
      <c r="BF104" s="77"/>
      <c r="BG104" s="77"/>
      <c r="BH104" s="77"/>
      <c r="BI104" s="278">
        <f t="shared" si="119"/>
        <v>0</v>
      </c>
      <c r="BJ104" s="227"/>
      <c r="BK104" s="375">
        <f t="shared" si="120"/>
        <v>0</v>
      </c>
      <c r="BL104" s="375">
        <f t="shared" si="121"/>
        <v>0</v>
      </c>
      <c r="BM104" s="77"/>
      <c r="BN104" s="77"/>
      <c r="BO104" s="77"/>
      <c r="BP104" s="77"/>
      <c r="BQ104" s="77"/>
      <c r="BR104" s="77"/>
      <c r="BS104" s="278">
        <f t="shared" si="122"/>
        <v>0</v>
      </c>
    </row>
    <row r="105" spans="1:71" s="376" customFormat="1" ht="15.95" customHeight="1">
      <c r="A105" s="373"/>
      <c r="B105" s="374"/>
      <c r="C105" s="375">
        <f>SUM(E105:I105)</f>
        <v>0</v>
      </c>
      <c r="D105" s="375">
        <f>IFERROR(C105/B105,0)</f>
        <v>0</v>
      </c>
      <c r="E105" s="77"/>
      <c r="F105" s="77"/>
      <c r="G105" s="77"/>
      <c r="H105" s="77"/>
      <c r="I105" s="77"/>
      <c r="J105" s="77"/>
      <c r="K105" s="278">
        <f t="shared" si="104"/>
        <v>0</v>
      </c>
      <c r="L105" s="227"/>
      <c r="M105" s="375">
        <f>SUM(O105:S105)</f>
        <v>0</v>
      </c>
      <c r="N105" s="375">
        <f>IFERROR(M105/L105,0)</f>
        <v>0</v>
      </c>
      <c r="O105" s="77"/>
      <c r="P105" s="77"/>
      <c r="Q105" s="77"/>
      <c r="R105" s="77"/>
      <c r="S105" s="77"/>
      <c r="T105" s="77"/>
      <c r="U105" s="278">
        <f t="shared" si="107"/>
        <v>0</v>
      </c>
      <c r="V105" s="227"/>
      <c r="W105" s="375">
        <f>SUM(Y105:AC105)</f>
        <v>0</v>
      </c>
      <c r="X105" s="375">
        <f>IFERROR(W105/V105,0)</f>
        <v>0</v>
      </c>
      <c r="Y105" s="77"/>
      <c r="Z105" s="77"/>
      <c r="AA105" s="77"/>
      <c r="AB105" s="77"/>
      <c r="AC105" s="77"/>
      <c r="AD105" s="77"/>
      <c r="AE105" s="278">
        <f t="shared" si="110"/>
        <v>0</v>
      </c>
      <c r="AF105" s="227"/>
      <c r="AG105" s="375"/>
      <c r="AH105" s="375"/>
      <c r="AI105" s="77"/>
      <c r="AJ105" s="77"/>
      <c r="AK105" s="77"/>
      <c r="AL105" s="77"/>
      <c r="AM105" s="77"/>
      <c r="AN105" s="77"/>
      <c r="AO105" s="278">
        <f t="shared" si="113"/>
        <v>0</v>
      </c>
      <c r="AP105" s="227"/>
      <c r="AQ105" s="375"/>
      <c r="AR105" s="375"/>
      <c r="AS105" s="77"/>
      <c r="AT105" s="77"/>
      <c r="AU105" s="77"/>
      <c r="AV105" s="77"/>
      <c r="AW105" s="77"/>
      <c r="AX105" s="77"/>
      <c r="AY105" s="278">
        <f t="shared" si="116"/>
        <v>0</v>
      </c>
      <c r="AZ105" s="227"/>
      <c r="BA105" s="375">
        <f t="shared" si="139"/>
        <v>0</v>
      </c>
      <c r="BB105" s="375">
        <f t="shared" si="140"/>
        <v>0</v>
      </c>
      <c r="BC105" s="77"/>
      <c r="BD105" s="77"/>
      <c r="BE105" s="77"/>
      <c r="BF105" s="77"/>
      <c r="BG105" s="77"/>
      <c r="BH105" s="77"/>
      <c r="BI105" s="278">
        <f t="shared" si="119"/>
        <v>0</v>
      </c>
      <c r="BJ105" s="227"/>
      <c r="BK105" s="375">
        <f t="shared" si="120"/>
        <v>0</v>
      </c>
      <c r="BL105" s="375">
        <f t="shared" si="121"/>
        <v>0</v>
      </c>
      <c r="BM105" s="77"/>
      <c r="BN105" s="77"/>
      <c r="BO105" s="77"/>
      <c r="BP105" s="77"/>
      <c r="BQ105" s="77"/>
      <c r="BR105" s="77"/>
      <c r="BS105" s="278">
        <f t="shared" si="122"/>
        <v>0</v>
      </c>
    </row>
    <row r="106" spans="1:71" s="376" customFormat="1" ht="15.95" customHeight="1">
      <c r="A106" s="373"/>
      <c r="B106" s="374"/>
      <c r="C106" s="375">
        <f>SUM(E106:I106)</f>
        <v>0</v>
      </c>
      <c r="D106" s="375">
        <f>IFERROR(C106/B106,0)</f>
        <v>0</v>
      </c>
      <c r="E106" s="77"/>
      <c r="F106" s="77"/>
      <c r="G106" s="77"/>
      <c r="H106" s="77"/>
      <c r="I106" s="77"/>
      <c r="J106" s="77"/>
      <c r="K106" s="278">
        <f t="shared" si="104"/>
        <v>0</v>
      </c>
      <c r="L106" s="227"/>
      <c r="M106" s="375">
        <f>SUM(O106:S106)</f>
        <v>0</v>
      </c>
      <c r="N106" s="375">
        <f>IFERROR(M106/L106,0)</f>
        <v>0</v>
      </c>
      <c r="O106" s="77"/>
      <c r="P106" s="77"/>
      <c r="Q106" s="77"/>
      <c r="R106" s="77"/>
      <c r="S106" s="77"/>
      <c r="T106" s="77"/>
      <c r="U106" s="278">
        <f t="shared" si="107"/>
        <v>0</v>
      </c>
      <c r="V106" s="227"/>
      <c r="W106" s="375">
        <f>SUM(Y106:AC106)</f>
        <v>0</v>
      </c>
      <c r="X106" s="375">
        <f>IFERROR(W106/V106,0)</f>
        <v>0</v>
      </c>
      <c r="Y106" s="77"/>
      <c r="Z106" s="77"/>
      <c r="AA106" s="77"/>
      <c r="AB106" s="77"/>
      <c r="AC106" s="77"/>
      <c r="AD106" s="77"/>
      <c r="AE106" s="278">
        <f t="shared" si="110"/>
        <v>0</v>
      </c>
      <c r="AF106" s="227"/>
      <c r="AG106" s="375"/>
      <c r="AH106" s="375"/>
      <c r="AI106" s="77"/>
      <c r="AJ106" s="77"/>
      <c r="AK106" s="77"/>
      <c r="AL106" s="77"/>
      <c r="AM106" s="77"/>
      <c r="AN106" s="77"/>
      <c r="AO106" s="278">
        <f t="shared" si="113"/>
        <v>0</v>
      </c>
      <c r="AP106" s="227"/>
      <c r="AQ106" s="375"/>
      <c r="AR106" s="375"/>
      <c r="AS106" s="77"/>
      <c r="AT106" s="77"/>
      <c r="AU106" s="77"/>
      <c r="AV106" s="77"/>
      <c r="AW106" s="77"/>
      <c r="AX106" s="77"/>
      <c r="AY106" s="278">
        <f t="shared" si="116"/>
        <v>0</v>
      </c>
      <c r="AZ106" s="227"/>
      <c r="BA106" s="375">
        <f t="shared" si="139"/>
        <v>0</v>
      </c>
      <c r="BB106" s="375">
        <f t="shared" si="140"/>
        <v>0</v>
      </c>
      <c r="BC106" s="77"/>
      <c r="BD106" s="77"/>
      <c r="BE106" s="77"/>
      <c r="BF106" s="77"/>
      <c r="BG106" s="77"/>
      <c r="BH106" s="77"/>
      <c r="BI106" s="278">
        <f t="shared" si="119"/>
        <v>0</v>
      </c>
      <c r="BJ106" s="227"/>
      <c r="BK106" s="375">
        <f t="shared" si="120"/>
        <v>0</v>
      </c>
      <c r="BL106" s="375">
        <f t="shared" si="121"/>
        <v>0</v>
      </c>
      <c r="BM106" s="77"/>
      <c r="BN106" s="77"/>
      <c r="BO106" s="77"/>
      <c r="BP106" s="77"/>
      <c r="BQ106" s="77"/>
      <c r="BR106" s="77"/>
      <c r="BS106" s="278">
        <f t="shared" si="122"/>
        <v>0</v>
      </c>
    </row>
    <row r="107" spans="1:71" s="37" customFormat="1" ht="15.95" customHeight="1">
      <c r="A107" s="283" t="s">
        <v>106</v>
      </c>
      <c r="B107" s="260"/>
      <c r="C107" s="76"/>
      <c r="D107" s="76"/>
      <c r="E107" s="79"/>
      <c r="F107" s="79"/>
      <c r="G107" s="79"/>
      <c r="H107" s="79"/>
      <c r="I107" s="79"/>
      <c r="J107" s="79"/>
      <c r="K107" s="231"/>
      <c r="L107" s="226"/>
      <c r="M107" s="76"/>
      <c r="N107" s="76"/>
      <c r="O107" s="79"/>
      <c r="P107" s="79"/>
      <c r="Q107" s="79"/>
      <c r="R107" s="79"/>
      <c r="S107" s="79"/>
      <c r="T107" s="79"/>
      <c r="U107" s="231"/>
      <c r="V107" s="226"/>
      <c r="W107" s="76"/>
      <c r="X107" s="76"/>
      <c r="Y107" s="79"/>
      <c r="Z107" s="79"/>
      <c r="AA107" s="79"/>
      <c r="AB107" s="79"/>
      <c r="AC107" s="79"/>
      <c r="AD107" s="79"/>
      <c r="AE107" s="231"/>
      <c r="AF107" s="226"/>
      <c r="AG107" s="76"/>
      <c r="AH107" s="76"/>
      <c r="AI107" s="79"/>
      <c r="AJ107" s="79"/>
      <c r="AK107" s="79"/>
      <c r="AL107" s="79"/>
      <c r="AM107" s="79"/>
      <c r="AN107" s="79"/>
      <c r="AO107" s="231"/>
      <c r="AP107" s="226"/>
      <c r="AQ107" s="76"/>
      <c r="AR107" s="76"/>
      <c r="AS107" s="79"/>
      <c r="AT107" s="79"/>
      <c r="AU107" s="79"/>
      <c r="AV107" s="79"/>
      <c r="AW107" s="79"/>
      <c r="AX107" s="79"/>
      <c r="AY107" s="231"/>
      <c r="AZ107" s="226"/>
      <c r="BA107" s="76"/>
      <c r="BB107" s="76"/>
      <c r="BC107" s="79"/>
      <c r="BD107" s="79"/>
      <c r="BE107" s="79"/>
      <c r="BF107" s="79"/>
      <c r="BG107" s="79"/>
      <c r="BH107" s="79"/>
      <c r="BI107" s="231"/>
      <c r="BJ107" s="226"/>
      <c r="BK107" s="76"/>
      <c r="BL107" s="76"/>
      <c r="BM107" s="79"/>
      <c r="BN107" s="79"/>
      <c r="BO107" s="79"/>
      <c r="BP107" s="79"/>
      <c r="BQ107" s="79"/>
      <c r="BR107" s="79"/>
      <c r="BS107" s="231"/>
    </row>
    <row r="108" spans="1:71" s="37" customFormat="1" ht="15.95" customHeight="1">
      <c r="A108" s="255" t="s">
        <v>165</v>
      </c>
      <c r="B108" s="261">
        <f>SUM(B$74:B107)</f>
        <v>544</v>
      </c>
      <c r="C108" s="76">
        <f>SUM(C$74:C107)</f>
        <v>531053.31000000006</v>
      </c>
      <c r="D108" s="76">
        <f>IFERROR(C108/B108,0)</f>
        <v>976.20093750000012</v>
      </c>
      <c r="E108" s="78">
        <f>SUM(E$74:E107)</f>
        <v>289435.69</v>
      </c>
      <c r="F108" s="78">
        <f>SUM(F$74:F107)</f>
        <v>9500.6</v>
      </c>
      <c r="G108" s="78">
        <f>SUM(G$74:G107)</f>
        <v>15248.6</v>
      </c>
      <c r="H108" s="78">
        <f>SUM(H$74:H107)</f>
        <v>216868.41999999998</v>
      </c>
      <c r="I108" s="78">
        <f>SUM(I$74:I107)</f>
        <v>0</v>
      </c>
      <c r="J108" s="78">
        <f>SUM(J$74:J107)</f>
        <v>435304.09000000008</v>
      </c>
      <c r="K108" s="231">
        <f>SUM(K$74:K107)</f>
        <v>258200.9</v>
      </c>
      <c r="L108" s="228">
        <f>SUM(L$74:L107)</f>
        <v>578</v>
      </c>
      <c r="M108" s="76">
        <f>SUM(M$74:M107)</f>
        <v>547527.82999999996</v>
      </c>
      <c r="N108" s="76">
        <f>IFERROR(M108/L108,0)</f>
        <v>947.27998269896182</v>
      </c>
      <c r="O108" s="78">
        <f>SUM(O$74:O107)</f>
        <v>337859.77</v>
      </c>
      <c r="P108" s="78">
        <f>SUM(P$74:P107)</f>
        <v>14962.35</v>
      </c>
      <c r="Q108" s="78">
        <f>SUM(Q$74:Q107)</f>
        <v>1521.31</v>
      </c>
      <c r="R108" s="78">
        <f>SUM(R$74:R107)</f>
        <v>192794.40000000002</v>
      </c>
      <c r="S108" s="78">
        <f>SUM(S$74:S107)</f>
        <v>390</v>
      </c>
      <c r="T108" s="78">
        <f>SUM(T$74:T107)</f>
        <v>411285.73999999993</v>
      </c>
      <c r="U108" s="231">
        <f>SUM(U$74:U107)</f>
        <v>277468.57</v>
      </c>
      <c r="V108" s="228">
        <f>SUM(V$74:V107)</f>
        <v>619</v>
      </c>
      <c r="W108" s="76">
        <f>SUM(W$74:W107)</f>
        <v>637730</v>
      </c>
      <c r="X108" s="76">
        <f>IFERROR(W108/V108,0)</f>
        <v>1030.2584814216477</v>
      </c>
      <c r="Y108" s="78">
        <f>SUM(Y$74:Y107)</f>
        <v>407379</v>
      </c>
      <c r="Z108" s="78">
        <f>SUM(Z$74:Z107)</f>
        <v>37824</v>
      </c>
      <c r="AA108" s="78">
        <f>SUM(AA$74:AA107)</f>
        <v>0</v>
      </c>
      <c r="AB108" s="78">
        <f>SUM(AB$74:AB107)</f>
        <v>167456</v>
      </c>
      <c r="AC108" s="78">
        <f>SUM(AC$74:AC107)</f>
        <v>25071</v>
      </c>
      <c r="AD108" s="78">
        <f>SUM(AD$74:AD107)</f>
        <v>453373</v>
      </c>
      <c r="AE108" s="231">
        <f>SUM(AE$74:AE107)</f>
        <v>326721</v>
      </c>
      <c r="AF108" s="228">
        <f>SUM(AF$74:AF107)</f>
        <v>564</v>
      </c>
      <c r="AG108" s="76">
        <f>SUM(AG$74:AG107)</f>
        <v>674575.45</v>
      </c>
      <c r="AH108" s="76">
        <f>IFERROR(AG108/AF108,0)</f>
        <v>1196.0557624113474</v>
      </c>
      <c r="AI108" s="78">
        <f>SUM(AI$74:AI107)</f>
        <v>482876.68</v>
      </c>
      <c r="AJ108" s="78">
        <f>SUM(AJ$74:AJ107)</f>
        <v>19908.7</v>
      </c>
      <c r="AK108" s="78">
        <f>SUM(AK$74:AK107)</f>
        <v>7315</v>
      </c>
      <c r="AL108" s="78">
        <f>SUM(AL$74:AL107)</f>
        <v>161974.87</v>
      </c>
      <c r="AM108" s="78">
        <f>SUM(AM$74:AM107)</f>
        <v>2500</v>
      </c>
      <c r="AN108" s="78">
        <f>SUM(AN$74:AN107)</f>
        <v>522221.57999999996</v>
      </c>
      <c r="AO108" s="231">
        <f>SUM(AO$74:AO107)</f>
        <v>414986.79</v>
      </c>
      <c r="AP108" s="228">
        <f>SUM(AP$74:AP107)</f>
        <v>511</v>
      </c>
      <c r="AQ108" s="76">
        <f>SUM(AQ$74:AQ107)</f>
        <v>595688.88</v>
      </c>
      <c r="AR108" s="76">
        <f>IFERROR(AQ108/AP108,0)</f>
        <v>1165.7316634050881</v>
      </c>
      <c r="AS108" s="78">
        <f>SUM(AS$74:AS107)</f>
        <v>406207.41</v>
      </c>
      <c r="AT108" s="78">
        <f>SUM(AT$74:AT107)</f>
        <v>21241.25</v>
      </c>
      <c r="AU108" s="78">
        <f>SUM(AU$74:AU107)</f>
        <v>0</v>
      </c>
      <c r="AV108" s="78">
        <f>SUM(AV$74:AV107)</f>
        <v>157990.22</v>
      </c>
      <c r="AW108" s="78">
        <f>SUM(AW$74:AW107)</f>
        <v>10250</v>
      </c>
      <c r="AX108" s="78">
        <f>SUM(AX$74:AX107)</f>
        <v>428158.47999999992</v>
      </c>
      <c r="AY108" s="231">
        <f>SUM(AY$74:AY107)</f>
        <v>306630.31999999995</v>
      </c>
      <c r="AZ108" s="228">
        <f>SUM(AZ$74:AZ107)</f>
        <v>570</v>
      </c>
      <c r="BA108" s="76">
        <f>SUM(BA$74:BA107)</f>
        <v>785436.20000000007</v>
      </c>
      <c r="BB108" s="76">
        <f>IFERROR(BA108/AZ108,0)</f>
        <v>1377.9582456140351</v>
      </c>
      <c r="BC108" s="78">
        <f>SUM(BC$74:BC107)</f>
        <v>414779.52999999997</v>
      </c>
      <c r="BD108" s="78">
        <f>SUM(BD$74:BD107)</f>
        <v>22765.739999999998</v>
      </c>
      <c r="BE108" s="78">
        <f>SUM(BE$74:BE107)</f>
        <v>110000</v>
      </c>
      <c r="BF108" s="78">
        <f>SUM(BF$74:BF107)</f>
        <v>163371.93</v>
      </c>
      <c r="BG108" s="78">
        <f>SUM(BG$74:BG107)</f>
        <v>74519</v>
      </c>
      <c r="BH108" s="78">
        <f>SUM(BH$74:BH107)</f>
        <v>598232.99</v>
      </c>
      <c r="BI108" s="231">
        <f>SUM(BI$74:BI107)</f>
        <v>319105.96999999997</v>
      </c>
      <c r="BJ108" s="228">
        <f>SUM(BJ$74:BJ107)</f>
        <v>583</v>
      </c>
      <c r="BK108" s="76">
        <f>SUM(BK$74:BK107)</f>
        <v>1509844</v>
      </c>
      <c r="BL108" s="76">
        <f>IFERROR(BK108/BJ108,0)</f>
        <v>2589.7838765008578</v>
      </c>
      <c r="BM108" s="78">
        <f>SUM(BM$74:BM107)</f>
        <v>372536</v>
      </c>
      <c r="BN108" s="78">
        <f>SUM(BN$74:BN107)</f>
        <v>43863</v>
      </c>
      <c r="BO108" s="78">
        <f>SUM(BO$74:BO107)</f>
        <v>903588</v>
      </c>
      <c r="BP108" s="78">
        <f>SUM(BP$74:BP107)</f>
        <v>123778</v>
      </c>
      <c r="BQ108" s="78">
        <f>SUM(BQ$74:BQ107)</f>
        <v>66079</v>
      </c>
      <c r="BR108" s="78">
        <f>SUM(BR$74:BR107)</f>
        <v>1186997</v>
      </c>
      <c r="BS108" s="231">
        <f>SUM(BS$74:BS107)</f>
        <v>271603</v>
      </c>
    </row>
    <row r="109" spans="1:71" s="37" customFormat="1" ht="15.95" customHeight="1">
      <c r="A109" s="253"/>
      <c r="B109" s="260"/>
      <c r="C109" s="76"/>
      <c r="D109" s="76"/>
      <c r="E109" s="79"/>
      <c r="F109" s="79"/>
      <c r="G109" s="79"/>
      <c r="H109" s="79"/>
      <c r="I109" s="79"/>
      <c r="J109" s="79"/>
      <c r="K109" s="231"/>
      <c r="L109" s="226"/>
      <c r="M109" s="76"/>
      <c r="N109" s="76"/>
      <c r="O109" s="79"/>
      <c r="P109" s="79"/>
      <c r="Q109" s="79"/>
      <c r="R109" s="79"/>
      <c r="S109" s="79"/>
      <c r="T109" s="79"/>
      <c r="U109" s="231"/>
      <c r="V109" s="226"/>
      <c r="W109" s="76"/>
      <c r="X109" s="76"/>
      <c r="Y109" s="79"/>
      <c r="Z109" s="79"/>
      <c r="AA109" s="79"/>
      <c r="AB109" s="79"/>
      <c r="AC109" s="79"/>
      <c r="AD109" s="79"/>
      <c r="AE109" s="231"/>
      <c r="AF109" s="226"/>
      <c r="AG109" s="76"/>
      <c r="AH109" s="76"/>
      <c r="AI109" s="79"/>
      <c r="AJ109" s="79"/>
      <c r="AK109" s="79"/>
      <c r="AL109" s="79"/>
      <c r="AM109" s="79"/>
      <c r="AN109" s="79"/>
      <c r="AO109" s="231"/>
      <c r="AP109" s="226"/>
      <c r="AQ109" s="76"/>
      <c r="AR109" s="76"/>
      <c r="AS109" s="79"/>
      <c r="AT109" s="79"/>
      <c r="AU109" s="79"/>
      <c r="AV109" s="79"/>
      <c r="AW109" s="79"/>
      <c r="AX109" s="79"/>
      <c r="AY109" s="231"/>
      <c r="AZ109" s="226"/>
      <c r="BA109" s="76"/>
      <c r="BB109" s="76"/>
      <c r="BC109" s="79"/>
      <c r="BD109" s="79"/>
      <c r="BE109" s="79"/>
      <c r="BF109" s="79"/>
      <c r="BG109" s="79"/>
      <c r="BH109" s="79"/>
      <c r="BI109" s="231"/>
      <c r="BJ109" s="226"/>
      <c r="BK109" s="76"/>
      <c r="BL109" s="76"/>
      <c r="BM109" s="79"/>
      <c r="BN109" s="79"/>
      <c r="BO109" s="79"/>
      <c r="BP109" s="79"/>
      <c r="BQ109" s="79"/>
      <c r="BR109" s="79"/>
      <c r="BS109" s="231"/>
    </row>
    <row r="110" spans="1:71" s="37" customFormat="1" ht="15.95" customHeight="1">
      <c r="A110" s="255" t="s">
        <v>166</v>
      </c>
      <c r="B110" s="261">
        <f>SUM(B33+B72+B108)</f>
        <v>3622</v>
      </c>
      <c r="C110" s="76">
        <f>SUM(C33+C72+C108)</f>
        <v>8617764.8300000001</v>
      </c>
      <c r="D110" s="76">
        <f>IFERROR(C110/B110,0)</f>
        <v>2379.2834980673661</v>
      </c>
      <c r="E110" s="78">
        <f t="shared" ref="E110:M110" si="158">SUM(E33+E72+E108)</f>
        <v>979519.39999999991</v>
      </c>
      <c r="F110" s="78">
        <f t="shared" si="158"/>
        <v>23522.6</v>
      </c>
      <c r="G110" s="78">
        <f t="shared" si="158"/>
        <v>549549.6</v>
      </c>
      <c r="H110" s="78">
        <f t="shared" si="158"/>
        <v>5938098.4199999999</v>
      </c>
      <c r="I110" s="78">
        <f t="shared" si="158"/>
        <v>1127074.81</v>
      </c>
      <c r="J110" s="78">
        <f t="shared" si="158"/>
        <v>6299858.6699999999</v>
      </c>
      <c r="K110" s="231">
        <f t="shared" si="158"/>
        <v>869800.4</v>
      </c>
      <c r="L110" s="228">
        <f t="shared" si="158"/>
        <v>3702</v>
      </c>
      <c r="M110" s="76">
        <f t="shared" si="158"/>
        <v>8694038.6999999993</v>
      </c>
      <c r="N110" s="76">
        <f>IFERROR(M110/L110,0)</f>
        <v>2348.4707455429498</v>
      </c>
      <c r="O110" s="78">
        <f t="shared" ref="O110:W110" si="159">SUM(O33+O72+O108)</f>
        <v>997182.24</v>
      </c>
      <c r="P110" s="78">
        <f t="shared" si="159"/>
        <v>14962.35</v>
      </c>
      <c r="Q110" s="78">
        <f t="shared" si="159"/>
        <v>486920.31</v>
      </c>
      <c r="R110" s="78">
        <f t="shared" si="159"/>
        <v>6003680.4000000004</v>
      </c>
      <c r="S110" s="78">
        <f t="shared" si="159"/>
        <v>1191293.3999999999</v>
      </c>
      <c r="T110" s="78">
        <f t="shared" si="159"/>
        <v>6362240.7700000005</v>
      </c>
      <c r="U110" s="231">
        <f t="shared" si="159"/>
        <v>879490.24</v>
      </c>
      <c r="V110" s="228">
        <f t="shared" si="159"/>
        <v>3618</v>
      </c>
      <c r="W110" s="76">
        <f t="shared" si="159"/>
        <v>9205278.9199999999</v>
      </c>
      <c r="X110" s="76">
        <f>IFERROR(W110/V110,0)</f>
        <v>2544.300420121614</v>
      </c>
      <c r="Y110" s="78">
        <f t="shared" ref="Y110:AG110" si="160">SUM(Y33+Y72+Y108)</f>
        <v>1104531.92</v>
      </c>
      <c r="Z110" s="78">
        <f t="shared" si="160"/>
        <v>37824</v>
      </c>
      <c r="AA110" s="78">
        <f t="shared" si="160"/>
        <v>478991</v>
      </c>
      <c r="AB110" s="78">
        <f t="shared" si="160"/>
        <v>6096388</v>
      </c>
      <c r="AC110" s="78">
        <f t="shared" si="160"/>
        <v>1487544</v>
      </c>
      <c r="AD110" s="78">
        <f t="shared" si="160"/>
        <v>6867088</v>
      </c>
      <c r="AE110" s="231">
        <f t="shared" si="160"/>
        <v>997863.91999999993</v>
      </c>
      <c r="AF110" s="228">
        <f t="shared" si="160"/>
        <v>3641</v>
      </c>
      <c r="AG110" s="76">
        <f t="shared" si="160"/>
        <v>8954396.959999999</v>
      </c>
      <c r="AH110" s="76">
        <f>IFERROR(AG110/AF110,0)</f>
        <v>2459.3235265037074</v>
      </c>
      <c r="AI110" s="78">
        <f t="shared" ref="AI110:AQ110" si="161">SUM(AI33+AI72+AI108)</f>
        <v>1263266.1599999999</v>
      </c>
      <c r="AJ110" s="78">
        <f t="shared" si="161"/>
        <v>19908.7</v>
      </c>
      <c r="AK110" s="78">
        <f t="shared" si="161"/>
        <v>394322</v>
      </c>
      <c r="AL110" s="78">
        <f t="shared" si="161"/>
        <v>5917145.8700000001</v>
      </c>
      <c r="AM110" s="78">
        <f t="shared" si="161"/>
        <v>1359754.03</v>
      </c>
      <c r="AN110" s="78">
        <f t="shared" si="161"/>
        <v>6833346.3300000001</v>
      </c>
      <c r="AO110" s="231">
        <f t="shared" si="161"/>
        <v>1096791.79</v>
      </c>
      <c r="AP110" s="228">
        <f t="shared" si="161"/>
        <v>4013</v>
      </c>
      <c r="AQ110" s="76">
        <f t="shared" si="161"/>
        <v>9548256.7500000019</v>
      </c>
      <c r="AR110" s="76">
        <f>IFERROR(AQ110/AP110,0)</f>
        <v>2379.3313605781213</v>
      </c>
      <c r="AS110" s="78">
        <f t="shared" ref="AS110:BA110" si="162">SUM(AS33+AS72+AS108)</f>
        <v>1471920.8199999998</v>
      </c>
      <c r="AT110" s="78">
        <f t="shared" si="162"/>
        <v>21241.25</v>
      </c>
      <c r="AU110" s="78">
        <f t="shared" si="162"/>
        <v>535326</v>
      </c>
      <c r="AV110" s="78">
        <f t="shared" si="162"/>
        <v>6103690.7199999997</v>
      </c>
      <c r="AW110" s="78">
        <f t="shared" si="162"/>
        <v>1416077.96</v>
      </c>
      <c r="AX110" s="78">
        <f t="shared" si="162"/>
        <v>7076081.2399999993</v>
      </c>
      <c r="AY110" s="231">
        <f t="shared" si="162"/>
        <v>1195758.98</v>
      </c>
      <c r="AZ110" s="228">
        <f t="shared" si="162"/>
        <v>3755</v>
      </c>
      <c r="BA110" s="76">
        <f t="shared" si="162"/>
        <v>8990516.0999999996</v>
      </c>
      <c r="BB110" s="76">
        <f>IFERROR(BA110/AZ110,0)</f>
        <v>2394.2785885486019</v>
      </c>
      <c r="BC110" s="78">
        <f t="shared" ref="BC110:BK110" si="163">SUM(BC33+BC72+BC108)</f>
        <v>1314492.53</v>
      </c>
      <c r="BD110" s="78">
        <f t="shared" si="163"/>
        <v>22765.739999999998</v>
      </c>
      <c r="BE110" s="78">
        <f t="shared" si="163"/>
        <v>592243</v>
      </c>
      <c r="BF110" s="78">
        <f t="shared" si="163"/>
        <v>5739722.9299999997</v>
      </c>
      <c r="BG110" s="78">
        <f t="shared" si="163"/>
        <v>1321291.8999999999</v>
      </c>
      <c r="BH110" s="78">
        <f t="shared" si="163"/>
        <v>6470974.9900000002</v>
      </c>
      <c r="BI110" s="231">
        <f t="shared" si="163"/>
        <v>1057067.97</v>
      </c>
      <c r="BJ110" s="228">
        <f t="shared" si="163"/>
        <v>4089</v>
      </c>
      <c r="BK110" s="76">
        <f t="shared" si="163"/>
        <v>10972240</v>
      </c>
      <c r="BL110" s="76">
        <f>IFERROR(BK110/BJ110,0)</f>
        <v>2683.3553436047932</v>
      </c>
      <c r="BM110" s="78">
        <f t="shared" ref="BM110:BS110" si="164">SUM(BM33+BM72+BM108)</f>
        <v>1128300</v>
      </c>
      <c r="BN110" s="78">
        <f t="shared" si="164"/>
        <v>43863</v>
      </c>
      <c r="BO110" s="78">
        <f t="shared" si="164"/>
        <v>1567725</v>
      </c>
      <c r="BP110" s="78">
        <f t="shared" si="164"/>
        <v>7157252</v>
      </c>
      <c r="BQ110" s="78">
        <f t="shared" si="164"/>
        <v>1075100</v>
      </c>
      <c r="BR110" s="78">
        <f t="shared" si="164"/>
        <v>7296517</v>
      </c>
      <c r="BS110" s="231">
        <f t="shared" si="164"/>
        <v>850148</v>
      </c>
    </row>
    <row r="111" spans="1:71" s="37" customFormat="1" ht="15.95" customHeight="1">
      <c r="A111" s="253"/>
      <c r="B111" s="260"/>
      <c r="C111" s="76"/>
      <c r="D111" s="76"/>
      <c r="E111" s="79"/>
      <c r="F111" s="79"/>
      <c r="G111" s="79"/>
      <c r="H111" s="79"/>
      <c r="I111" s="79"/>
      <c r="J111" s="79"/>
      <c r="K111" s="231"/>
      <c r="L111" s="226"/>
      <c r="M111" s="76"/>
      <c r="N111" s="76"/>
      <c r="O111" s="79"/>
      <c r="P111" s="79"/>
      <c r="Q111" s="79"/>
      <c r="R111" s="79"/>
      <c r="S111" s="79"/>
      <c r="T111" s="79"/>
      <c r="U111" s="231"/>
      <c r="V111" s="226"/>
      <c r="W111" s="76"/>
      <c r="X111" s="76"/>
      <c r="Y111" s="79"/>
      <c r="Z111" s="79"/>
      <c r="AA111" s="79"/>
      <c r="AB111" s="79"/>
      <c r="AC111" s="79"/>
      <c r="AD111" s="79"/>
      <c r="AE111" s="231"/>
      <c r="AF111" s="226"/>
      <c r="AG111" s="76"/>
      <c r="AH111" s="76"/>
      <c r="AI111" s="79"/>
      <c r="AJ111" s="79"/>
      <c r="AK111" s="79"/>
      <c r="AL111" s="79"/>
      <c r="AM111" s="79"/>
      <c r="AN111" s="79"/>
      <c r="AO111" s="231"/>
      <c r="AP111" s="226"/>
      <c r="AQ111" s="76"/>
      <c r="AR111" s="76"/>
      <c r="AS111" s="79"/>
      <c r="AT111" s="79"/>
      <c r="AU111" s="79"/>
      <c r="AV111" s="79"/>
      <c r="AW111" s="79"/>
      <c r="AX111" s="79"/>
      <c r="AY111" s="231"/>
      <c r="AZ111" s="226"/>
      <c r="BA111" s="76"/>
      <c r="BB111" s="76"/>
      <c r="BC111" s="79"/>
      <c r="BD111" s="79"/>
      <c r="BE111" s="79"/>
      <c r="BF111" s="79"/>
      <c r="BG111" s="79"/>
      <c r="BH111" s="79"/>
      <c r="BI111" s="231"/>
      <c r="BJ111" s="226"/>
      <c r="BK111" s="76"/>
      <c r="BL111" s="76"/>
      <c r="BM111" s="79"/>
      <c r="BN111" s="79"/>
      <c r="BO111" s="79"/>
      <c r="BP111" s="79"/>
      <c r="BQ111" s="79"/>
      <c r="BR111" s="79"/>
      <c r="BS111" s="231"/>
    </row>
    <row r="112" spans="1:71" s="37" customFormat="1" ht="15.95" customHeight="1">
      <c r="A112" s="253" t="s">
        <v>167</v>
      </c>
      <c r="B112" s="260"/>
      <c r="C112" s="76"/>
      <c r="D112" s="76"/>
      <c r="E112" s="79"/>
      <c r="F112" s="79"/>
      <c r="G112" s="79"/>
      <c r="H112" s="79"/>
      <c r="I112" s="79"/>
      <c r="J112" s="79"/>
      <c r="K112" s="231"/>
      <c r="L112" s="226"/>
      <c r="M112" s="76"/>
      <c r="N112" s="76"/>
      <c r="O112" s="79"/>
      <c r="P112" s="79"/>
      <c r="Q112" s="79"/>
      <c r="R112" s="79"/>
      <c r="S112" s="79"/>
      <c r="T112" s="79"/>
      <c r="U112" s="231"/>
      <c r="V112" s="226"/>
      <c r="W112" s="76"/>
      <c r="X112" s="76"/>
      <c r="Y112" s="79"/>
      <c r="Z112" s="79"/>
      <c r="AA112" s="79"/>
      <c r="AB112" s="79"/>
      <c r="AC112" s="79"/>
      <c r="AD112" s="79"/>
      <c r="AE112" s="231"/>
      <c r="AF112" s="226"/>
      <c r="AG112" s="76"/>
      <c r="AH112" s="76"/>
      <c r="AI112" s="79"/>
      <c r="AJ112" s="79"/>
      <c r="AK112" s="79"/>
      <c r="AL112" s="79"/>
      <c r="AM112" s="79"/>
      <c r="AN112" s="79"/>
      <c r="AO112" s="231"/>
      <c r="AP112" s="226"/>
      <c r="AQ112" s="76"/>
      <c r="AR112" s="76"/>
      <c r="AS112" s="79"/>
      <c r="AT112" s="79"/>
      <c r="AU112" s="79"/>
      <c r="AV112" s="79"/>
      <c r="AW112" s="79"/>
      <c r="AX112" s="79"/>
      <c r="AY112" s="231"/>
      <c r="AZ112" s="226"/>
      <c r="BA112" s="76"/>
      <c r="BB112" s="76"/>
      <c r="BC112" s="79"/>
      <c r="BD112" s="79"/>
      <c r="BE112" s="79"/>
      <c r="BF112" s="79"/>
      <c r="BG112" s="79"/>
      <c r="BH112" s="79"/>
      <c r="BI112" s="231"/>
      <c r="BJ112" s="226"/>
      <c r="BK112" s="76"/>
      <c r="BL112" s="76"/>
      <c r="BM112" s="79"/>
      <c r="BN112" s="79"/>
      <c r="BO112" s="79"/>
      <c r="BP112" s="79"/>
      <c r="BQ112" s="79"/>
      <c r="BR112" s="79"/>
      <c r="BS112" s="231"/>
    </row>
    <row r="113" spans="1:71" s="37" customFormat="1" ht="15.95" customHeight="1">
      <c r="A113" s="253"/>
      <c r="B113" s="260"/>
      <c r="C113" s="76"/>
      <c r="D113" s="76"/>
      <c r="E113" s="79"/>
      <c r="F113" s="79"/>
      <c r="G113" s="79"/>
      <c r="H113" s="79"/>
      <c r="I113" s="79"/>
      <c r="J113" s="79"/>
      <c r="K113" s="231"/>
      <c r="L113" s="226"/>
      <c r="M113" s="76"/>
      <c r="N113" s="76"/>
      <c r="O113" s="79"/>
      <c r="P113" s="79"/>
      <c r="Q113" s="79"/>
      <c r="R113" s="79"/>
      <c r="S113" s="79"/>
      <c r="T113" s="79"/>
      <c r="U113" s="231"/>
      <c r="V113" s="226"/>
      <c r="W113" s="76"/>
      <c r="X113" s="76"/>
      <c r="Y113" s="79"/>
      <c r="Z113" s="79"/>
      <c r="AA113" s="79"/>
      <c r="AB113" s="79"/>
      <c r="AC113" s="79"/>
      <c r="AD113" s="79"/>
      <c r="AE113" s="231"/>
      <c r="AF113" s="226"/>
      <c r="AG113" s="76"/>
      <c r="AH113" s="76"/>
      <c r="AI113" s="79"/>
      <c r="AJ113" s="79"/>
      <c r="AK113" s="79"/>
      <c r="AL113" s="79"/>
      <c r="AM113" s="79"/>
      <c r="AN113" s="79"/>
      <c r="AO113" s="231"/>
      <c r="AP113" s="226"/>
      <c r="AQ113" s="76"/>
      <c r="AR113" s="76"/>
      <c r="AS113" s="79"/>
      <c r="AT113" s="79"/>
      <c r="AU113" s="79"/>
      <c r="AV113" s="79"/>
      <c r="AW113" s="79"/>
      <c r="AX113" s="79"/>
      <c r="AY113" s="231"/>
      <c r="AZ113" s="226"/>
      <c r="BA113" s="76"/>
      <c r="BB113" s="76"/>
      <c r="BC113" s="79"/>
      <c r="BD113" s="79"/>
      <c r="BE113" s="79"/>
      <c r="BF113" s="79"/>
      <c r="BG113" s="79"/>
      <c r="BH113" s="79"/>
      <c r="BI113" s="231"/>
      <c r="BJ113" s="226"/>
      <c r="BK113" s="76"/>
      <c r="BL113" s="76"/>
      <c r="BM113" s="79"/>
      <c r="BN113" s="79"/>
      <c r="BO113" s="79"/>
      <c r="BP113" s="79"/>
      <c r="BQ113" s="79"/>
      <c r="BR113" s="79"/>
      <c r="BS113" s="231"/>
    </row>
    <row r="114" spans="1:71" s="37" customFormat="1" ht="15.95" customHeight="1">
      <c r="A114" s="254" t="s">
        <v>87</v>
      </c>
      <c r="B114" s="260"/>
      <c r="C114" s="76"/>
      <c r="D114" s="76"/>
      <c r="E114" s="79"/>
      <c r="F114" s="79"/>
      <c r="G114" s="79"/>
      <c r="H114" s="79"/>
      <c r="I114" s="79"/>
      <c r="J114" s="79"/>
      <c r="K114" s="231"/>
      <c r="L114" s="226"/>
      <c r="M114" s="76"/>
      <c r="N114" s="76"/>
      <c r="O114" s="79"/>
      <c r="P114" s="79"/>
      <c r="Q114" s="79"/>
      <c r="R114" s="79"/>
      <c r="S114" s="79"/>
      <c r="T114" s="79"/>
      <c r="U114" s="231"/>
      <c r="V114" s="226"/>
      <c r="W114" s="76"/>
      <c r="X114" s="76"/>
      <c r="Y114" s="79"/>
      <c r="Z114" s="79"/>
      <c r="AA114" s="79"/>
      <c r="AB114" s="79"/>
      <c r="AC114" s="79"/>
      <c r="AD114" s="79"/>
      <c r="AE114" s="231"/>
      <c r="AF114" s="226"/>
      <c r="AG114" s="76"/>
      <c r="AH114" s="76"/>
      <c r="AI114" s="79"/>
      <c r="AJ114" s="79"/>
      <c r="AK114" s="79"/>
      <c r="AL114" s="79"/>
      <c r="AM114" s="79"/>
      <c r="AN114" s="79"/>
      <c r="AO114" s="231"/>
      <c r="AP114" s="226"/>
      <c r="AQ114" s="76"/>
      <c r="AR114" s="76"/>
      <c r="AS114" s="79"/>
      <c r="AT114" s="79"/>
      <c r="AU114" s="79"/>
      <c r="AV114" s="79"/>
      <c r="AW114" s="79"/>
      <c r="AX114" s="79"/>
      <c r="AY114" s="231"/>
      <c r="AZ114" s="226"/>
      <c r="BA114" s="76"/>
      <c r="BB114" s="76"/>
      <c r="BC114" s="79"/>
      <c r="BD114" s="79"/>
      <c r="BE114" s="79"/>
      <c r="BF114" s="79"/>
      <c r="BG114" s="79"/>
      <c r="BH114" s="79"/>
      <c r="BI114" s="231"/>
      <c r="BJ114" s="226"/>
      <c r="BK114" s="76"/>
      <c r="BL114" s="76"/>
      <c r="BM114" s="79"/>
      <c r="BN114" s="79"/>
      <c r="BO114" s="79"/>
      <c r="BP114" s="79"/>
      <c r="BQ114" s="79"/>
      <c r="BR114" s="79"/>
      <c r="BS114" s="231"/>
    </row>
    <row r="115" spans="1:71" s="37" customFormat="1" ht="15.75" customHeight="1">
      <c r="A115" s="184" t="s">
        <v>168</v>
      </c>
      <c r="B115" s="260">
        <v>5</v>
      </c>
      <c r="C115" s="76">
        <f t="shared" ref="C115:C120" si="165">SUM(E115:I115)</f>
        <v>13793.63</v>
      </c>
      <c r="D115" s="76">
        <f t="shared" ref="D115:D120" si="166">IFERROR(C115/B115,0)</f>
        <v>2758.7259999999997</v>
      </c>
      <c r="E115" s="79"/>
      <c r="F115" s="79"/>
      <c r="G115" s="79"/>
      <c r="H115" s="79">
        <v>13793.63</v>
      </c>
      <c r="I115" s="79"/>
      <c r="J115" s="79">
        <v>1751.49</v>
      </c>
      <c r="K115" s="231">
        <f t="shared" ref="K115:K120" si="167">IF(J115=0,0,(IF(E115&lt;=J115,E115,J115)))</f>
        <v>0</v>
      </c>
      <c r="L115" s="226">
        <v>4</v>
      </c>
      <c r="M115" s="76">
        <f t="shared" ref="M115:M120" si="168">SUM(O115:S115)</f>
        <v>7977.7</v>
      </c>
      <c r="N115" s="76">
        <f t="shared" ref="N115:N120" si="169">IFERROR(M115/L115,0)</f>
        <v>1994.425</v>
      </c>
      <c r="O115" s="79"/>
      <c r="P115" s="79"/>
      <c r="Q115" s="79"/>
      <c r="R115" s="79">
        <v>7977.7</v>
      </c>
      <c r="S115" s="79"/>
      <c r="T115" s="79">
        <v>4425</v>
      </c>
      <c r="U115" s="231">
        <f t="shared" ref="U115:U120" si="170">IF(T115=0,0,(IF(O115&lt;=T115,O115,T115)))</f>
        <v>0</v>
      </c>
      <c r="V115" s="226">
        <v>2</v>
      </c>
      <c r="W115" s="76">
        <f t="shared" ref="W115:W120" si="171">SUM(Y115:AC115)</f>
        <v>10131</v>
      </c>
      <c r="X115" s="76">
        <f t="shared" ref="X115:X120" si="172">IFERROR(W115/V115,0)</f>
        <v>5065.5</v>
      </c>
      <c r="Y115" s="79"/>
      <c r="Z115" s="79"/>
      <c r="AA115" s="79"/>
      <c r="AB115" s="79">
        <v>10131</v>
      </c>
      <c r="AC115" s="79"/>
      <c r="AD115" s="79">
        <v>8256</v>
      </c>
      <c r="AE115" s="231">
        <f t="shared" ref="AE115:AE120" si="173">IF(AD115=0,0,(IF(Y115&lt;=AD115,Y115,AD115)))</f>
        <v>0</v>
      </c>
      <c r="AF115" s="226">
        <v>1</v>
      </c>
      <c r="AG115" s="76">
        <f t="shared" ref="AG115:AG120" si="174">SUM(AI115:AM115)</f>
        <v>304</v>
      </c>
      <c r="AH115" s="76">
        <f t="shared" ref="AH115:AH120" si="175">IFERROR(AG115/AF115,0)</f>
        <v>304</v>
      </c>
      <c r="AI115" s="79"/>
      <c r="AJ115" s="79"/>
      <c r="AK115" s="79"/>
      <c r="AL115" s="79">
        <v>304</v>
      </c>
      <c r="AM115" s="79"/>
      <c r="AN115" s="79">
        <v>304</v>
      </c>
      <c r="AO115" s="231">
        <f t="shared" ref="AO115:AO120" si="176">IF(AN115=0,0,(IF(AI115&lt;=AN115,AI115,AN115)))</f>
        <v>0</v>
      </c>
      <c r="AP115" s="226"/>
      <c r="AQ115" s="76">
        <f t="shared" ref="AQ115:AQ120" si="177">SUM(AS115:AW115)</f>
        <v>0</v>
      </c>
      <c r="AR115" s="76">
        <f t="shared" ref="AR115:AR120" si="178">IFERROR(AQ115/AP115,0)</f>
        <v>0</v>
      </c>
      <c r="AS115" s="79"/>
      <c r="AT115" s="79"/>
      <c r="AU115" s="79"/>
      <c r="AV115" s="79"/>
      <c r="AW115" s="79"/>
      <c r="AX115" s="79"/>
      <c r="AY115" s="231">
        <f t="shared" ref="AY115:AY120" si="179">IF(AX115=0,0,(IF(AS115&lt;=AX115,AS115,AX115)))</f>
        <v>0</v>
      </c>
      <c r="AZ115" s="226"/>
      <c r="BA115" s="76">
        <f t="shared" ref="BA115:BA120" si="180">SUM(BC115:BG115)</f>
        <v>0</v>
      </c>
      <c r="BB115" s="76">
        <f t="shared" ref="BB115:BB120" si="181">IFERROR(BA115/AZ115,0)</f>
        <v>0</v>
      </c>
      <c r="BC115" s="79"/>
      <c r="BD115" s="79"/>
      <c r="BE115" s="79"/>
      <c r="BF115" s="79"/>
      <c r="BG115" s="79"/>
      <c r="BH115" s="79"/>
      <c r="BI115" s="231">
        <f t="shared" ref="BI115:BI120" si="182">IF(BH115=0,0,(IF(BC115&lt;=BH115,BC115,BH115)))</f>
        <v>0</v>
      </c>
      <c r="BJ115" s="227"/>
      <c r="BK115" s="76">
        <f t="shared" ref="BK115:BK121" si="183">SUM(BM115:BQ115)</f>
        <v>0</v>
      </c>
      <c r="BL115" s="76">
        <f t="shared" ref="BL115:BL121" si="184">IFERROR(BK115/BJ115,0)</f>
        <v>0</v>
      </c>
      <c r="BM115" s="77"/>
      <c r="BN115" s="77"/>
      <c r="BO115" s="77"/>
      <c r="BP115" s="77"/>
      <c r="BQ115" s="77"/>
      <c r="BR115" s="77"/>
      <c r="BS115" s="278">
        <f t="shared" ref="BS115:BS121" si="185">IF(BR115=0,0,(IF(BM115&lt;=BR115,BM115,BR115)))</f>
        <v>0</v>
      </c>
    </row>
    <row r="116" spans="1:71" s="37" customFormat="1" ht="15.95" customHeight="1">
      <c r="A116" s="184" t="s">
        <v>169</v>
      </c>
      <c r="B116" s="260">
        <v>21</v>
      </c>
      <c r="C116" s="76">
        <f t="shared" si="165"/>
        <v>178738.35</v>
      </c>
      <c r="D116" s="76">
        <f t="shared" si="166"/>
        <v>8511.35</v>
      </c>
      <c r="E116" s="79"/>
      <c r="F116" s="79"/>
      <c r="G116" s="79">
        <v>178738.35</v>
      </c>
      <c r="H116" s="79"/>
      <c r="I116" s="79"/>
      <c r="J116" s="79">
        <v>137458.75</v>
      </c>
      <c r="K116" s="231">
        <f t="shared" si="167"/>
        <v>0</v>
      </c>
      <c r="L116" s="226">
        <v>18</v>
      </c>
      <c r="M116" s="76">
        <f t="shared" si="168"/>
        <v>107195.65</v>
      </c>
      <c r="N116" s="76">
        <f t="shared" si="169"/>
        <v>5955.3138888888889</v>
      </c>
      <c r="O116" s="79"/>
      <c r="P116" s="79"/>
      <c r="Q116" s="79">
        <v>107195.65</v>
      </c>
      <c r="R116" s="79"/>
      <c r="S116" s="79"/>
      <c r="T116" s="79">
        <v>72337.710000000006</v>
      </c>
      <c r="U116" s="231">
        <f t="shared" si="170"/>
        <v>0</v>
      </c>
      <c r="V116" s="226"/>
      <c r="W116" s="76">
        <f t="shared" si="171"/>
        <v>0</v>
      </c>
      <c r="X116" s="76">
        <f t="shared" si="172"/>
        <v>0</v>
      </c>
      <c r="Y116" s="79"/>
      <c r="Z116" s="79"/>
      <c r="AA116" s="79"/>
      <c r="AB116" s="79"/>
      <c r="AC116" s="79"/>
      <c r="AD116" s="79"/>
      <c r="AE116" s="231">
        <f t="shared" si="173"/>
        <v>0</v>
      </c>
      <c r="AF116" s="226"/>
      <c r="AG116" s="76">
        <f t="shared" si="174"/>
        <v>0</v>
      </c>
      <c r="AH116" s="76">
        <f t="shared" si="175"/>
        <v>0</v>
      </c>
      <c r="AI116" s="79"/>
      <c r="AJ116" s="79"/>
      <c r="AK116" s="79"/>
      <c r="AL116" s="79"/>
      <c r="AM116" s="79"/>
      <c r="AN116" s="79"/>
      <c r="AO116" s="231">
        <f t="shared" si="176"/>
        <v>0</v>
      </c>
      <c r="AP116" s="226"/>
      <c r="AQ116" s="76">
        <f t="shared" si="177"/>
        <v>0</v>
      </c>
      <c r="AR116" s="76">
        <f t="shared" si="178"/>
        <v>0</v>
      </c>
      <c r="AS116" s="79"/>
      <c r="AT116" s="79"/>
      <c r="AU116" s="79"/>
      <c r="AV116" s="79"/>
      <c r="AW116" s="79"/>
      <c r="AX116" s="79"/>
      <c r="AY116" s="231">
        <f t="shared" si="179"/>
        <v>0</v>
      </c>
      <c r="AZ116" s="226"/>
      <c r="BA116" s="76">
        <f t="shared" si="180"/>
        <v>0</v>
      </c>
      <c r="BB116" s="76">
        <f t="shared" si="181"/>
        <v>0</v>
      </c>
      <c r="BC116" s="79"/>
      <c r="BD116" s="79"/>
      <c r="BE116" s="79"/>
      <c r="BF116" s="79"/>
      <c r="BG116" s="79"/>
      <c r="BH116" s="79"/>
      <c r="BI116" s="231">
        <f t="shared" si="182"/>
        <v>0</v>
      </c>
      <c r="BJ116" s="227"/>
      <c r="BK116" s="76">
        <f t="shared" si="183"/>
        <v>0</v>
      </c>
      <c r="BL116" s="76">
        <f t="shared" si="184"/>
        <v>0</v>
      </c>
      <c r="BM116" s="77"/>
      <c r="BN116" s="77"/>
      <c r="BO116" s="77"/>
      <c r="BP116" s="77"/>
      <c r="BQ116" s="77"/>
      <c r="BR116" s="77"/>
      <c r="BS116" s="278">
        <f t="shared" si="185"/>
        <v>0</v>
      </c>
    </row>
    <row r="117" spans="1:71" s="37" customFormat="1" ht="15.95" customHeight="1">
      <c r="A117" s="184" t="s">
        <v>170</v>
      </c>
      <c r="B117" s="260">
        <v>76</v>
      </c>
      <c r="C117" s="76">
        <f t="shared" si="165"/>
        <v>127520.09</v>
      </c>
      <c r="D117" s="76">
        <f t="shared" si="166"/>
        <v>1677.8959210526316</v>
      </c>
      <c r="E117" s="79"/>
      <c r="F117" s="79">
        <v>33576.089999999997</v>
      </c>
      <c r="G117" s="79"/>
      <c r="H117" s="79">
        <v>93944</v>
      </c>
      <c r="I117" s="79"/>
      <c r="J117" s="79">
        <v>105340.17</v>
      </c>
      <c r="K117" s="231">
        <f t="shared" si="167"/>
        <v>0</v>
      </c>
      <c r="L117" s="226">
        <v>54</v>
      </c>
      <c r="M117" s="76">
        <f t="shared" si="168"/>
        <v>102729</v>
      </c>
      <c r="N117" s="76">
        <f t="shared" si="169"/>
        <v>1902.3888888888889</v>
      </c>
      <c r="O117" s="79"/>
      <c r="P117" s="79">
        <v>25682.25</v>
      </c>
      <c r="Q117" s="79"/>
      <c r="R117" s="79">
        <v>77046.75</v>
      </c>
      <c r="S117" s="79"/>
      <c r="T117" s="79">
        <v>68346</v>
      </c>
      <c r="U117" s="231">
        <f t="shared" si="170"/>
        <v>0</v>
      </c>
      <c r="V117" s="226">
        <v>72</v>
      </c>
      <c r="W117" s="76">
        <f t="shared" si="171"/>
        <v>148374</v>
      </c>
      <c r="X117" s="76">
        <f t="shared" si="172"/>
        <v>2060.75</v>
      </c>
      <c r="Y117" s="79"/>
      <c r="Z117" s="79"/>
      <c r="AA117" s="79"/>
      <c r="AB117" s="79">
        <v>148374</v>
      </c>
      <c r="AC117" s="79"/>
      <c r="AD117" s="79">
        <v>106319</v>
      </c>
      <c r="AE117" s="231">
        <f t="shared" si="173"/>
        <v>0</v>
      </c>
      <c r="AF117" s="226">
        <v>72</v>
      </c>
      <c r="AG117" s="76">
        <f t="shared" si="174"/>
        <v>114846.07</v>
      </c>
      <c r="AH117" s="76">
        <f t="shared" si="175"/>
        <v>1595.0843055555556</v>
      </c>
      <c r="AI117" s="79"/>
      <c r="AJ117" s="79"/>
      <c r="AK117" s="79">
        <v>24790.639999999999</v>
      </c>
      <c r="AL117" s="79">
        <v>86280.38</v>
      </c>
      <c r="AM117" s="79">
        <v>3775.05</v>
      </c>
      <c r="AN117" s="79">
        <v>110281</v>
      </c>
      <c r="AO117" s="231">
        <f t="shared" si="176"/>
        <v>0</v>
      </c>
      <c r="AP117" s="226">
        <v>69</v>
      </c>
      <c r="AQ117" s="76">
        <f t="shared" si="177"/>
        <v>129403</v>
      </c>
      <c r="AR117" s="76">
        <f t="shared" si="178"/>
        <v>1875.4057971014493</v>
      </c>
      <c r="AS117" s="79"/>
      <c r="AT117" s="79"/>
      <c r="AU117" s="79"/>
      <c r="AV117" s="79">
        <v>129403</v>
      </c>
      <c r="AW117" s="79"/>
      <c r="AX117" s="79">
        <v>85461</v>
      </c>
      <c r="AY117" s="231">
        <f t="shared" si="179"/>
        <v>0</v>
      </c>
      <c r="AZ117" s="226">
        <v>44</v>
      </c>
      <c r="BA117" s="76">
        <f t="shared" si="180"/>
        <v>67512</v>
      </c>
      <c r="BB117" s="76">
        <f t="shared" si="181"/>
        <v>1534.3636363636363</v>
      </c>
      <c r="BC117" s="79"/>
      <c r="BD117" s="79"/>
      <c r="BE117" s="79"/>
      <c r="BF117" s="79">
        <v>67512</v>
      </c>
      <c r="BG117" s="79"/>
      <c r="BH117" s="79">
        <v>46884</v>
      </c>
      <c r="BI117" s="231">
        <f t="shared" si="182"/>
        <v>0</v>
      </c>
      <c r="BJ117" s="227">
        <v>56</v>
      </c>
      <c r="BK117" s="76">
        <f t="shared" si="183"/>
        <v>99761</v>
      </c>
      <c r="BL117" s="76">
        <f t="shared" si="184"/>
        <v>1781.4464285714287</v>
      </c>
      <c r="BM117" s="77"/>
      <c r="BN117" s="77"/>
      <c r="BO117" s="77"/>
      <c r="BP117" s="77">
        <v>99761</v>
      </c>
      <c r="BQ117" s="77"/>
      <c r="BR117" s="77">
        <v>69736</v>
      </c>
      <c r="BS117" s="278">
        <f t="shared" si="185"/>
        <v>0</v>
      </c>
    </row>
    <row r="118" spans="1:71" s="376" customFormat="1" ht="15.95" customHeight="1">
      <c r="A118" s="373"/>
      <c r="B118" s="374"/>
      <c r="C118" s="375">
        <f t="shared" si="165"/>
        <v>0</v>
      </c>
      <c r="D118" s="375">
        <f t="shared" si="166"/>
        <v>0</v>
      </c>
      <c r="E118" s="77"/>
      <c r="F118" s="77"/>
      <c r="G118" s="77"/>
      <c r="H118" s="77"/>
      <c r="I118" s="77"/>
      <c r="J118" s="77"/>
      <c r="K118" s="278">
        <f t="shared" si="167"/>
        <v>0</v>
      </c>
      <c r="L118" s="227"/>
      <c r="M118" s="375">
        <f t="shared" si="168"/>
        <v>0</v>
      </c>
      <c r="N118" s="375">
        <f t="shared" si="169"/>
        <v>0</v>
      </c>
      <c r="O118" s="77"/>
      <c r="P118" s="77"/>
      <c r="Q118" s="77"/>
      <c r="R118" s="77"/>
      <c r="S118" s="77"/>
      <c r="T118" s="77"/>
      <c r="U118" s="278">
        <f t="shared" si="170"/>
        <v>0</v>
      </c>
      <c r="V118" s="227"/>
      <c r="W118" s="375">
        <f t="shared" si="171"/>
        <v>0</v>
      </c>
      <c r="X118" s="375">
        <f t="shared" si="172"/>
        <v>0</v>
      </c>
      <c r="Y118" s="77"/>
      <c r="Z118" s="77"/>
      <c r="AA118" s="77"/>
      <c r="AB118" s="77"/>
      <c r="AC118" s="77"/>
      <c r="AD118" s="77"/>
      <c r="AE118" s="278">
        <f t="shared" si="173"/>
        <v>0</v>
      </c>
      <c r="AF118" s="227"/>
      <c r="AG118" s="375">
        <f t="shared" si="174"/>
        <v>0</v>
      </c>
      <c r="AH118" s="375">
        <f t="shared" si="175"/>
        <v>0</v>
      </c>
      <c r="AI118" s="77"/>
      <c r="AJ118" s="77"/>
      <c r="AK118" s="77"/>
      <c r="AL118" s="77"/>
      <c r="AM118" s="77"/>
      <c r="AN118" s="77"/>
      <c r="AO118" s="278">
        <f t="shared" si="176"/>
        <v>0</v>
      </c>
      <c r="AP118" s="227"/>
      <c r="AQ118" s="375">
        <f t="shared" si="177"/>
        <v>0</v>
      </c>
      <c r="AR118" s="375">
        <f t="shared" si="178"/>
        <v>0</v>
      </c>
      <c r="AS118" s="77"/>
      <c r="AT118" s="77"/>
      <c r="AU118" s="77"/>
      <c r="AV118" s="77"/>
      <c r="AW118" s="77"/>
      <c r="AX118" s="77"/>
      <c r="AY118" s="278">
        <f t="shared" si="179"/>
        <v>0</v>
      </c>
      <c r="AZ118" s="227"/>
      <c r="BA118" s="375">
        <f t="shared" si="180"/>
        <v>0</v>
      </c>
      <c r="BB118" s="375">
        <f t="shared" si="181"/>
        <v>0</v>
      </c>
      <c r="BC118" s="77"/>
      <c r="BD118" s="77"/>
      <c r="BE118" s="77"/>
      <c r="BF118" s="77"/>
      <c r="BG118" s="77"/>
      <c r="BH118" s="77"/>
      <c r="BI118" s="278">
        <f t="shared" si="182"/>
        <v>0</v>
      </c>
      <c r="BJ118" s="227"/>
      <c r="BK118" s="375">
        <f t="shared" si="183"/>
        <v>0</v>
      </c>
      <c r="BL118" s="375">
        <f t="shared" si="184"/>
        <v>0</v>
      </c>
      <c r="BM118" s="77"/>
      <c r="BN118" s="77"/>
      <c r="BO118" s="77"/>
      <c r="BP118" s="77"/>
      <c r="BQ118" s="77"/>
      <c r="BR118" s="77"/>
      <c r="BS118" s="278">
        <f t="shared" si="185"/>
        <v>0</v>
      </c>
    </row>
    <row r="119" spans="1:71" s="376" customFormat="1" ht="15.95" customHeight="1">
      <c r="A119" s="373"/>
      <c r="B119" s="374"/>
      <c r="C119" s="375">
        <f t="shared" si="165"/>
        <v>0</v>
      </c>
      <c r="D119" s="375">
        <f t="shared" si="166"/>
        <v>0</v>
      </c>
      <c r="E119" s="77"/>
      <c r="F119" s="77"/>
      <c r="G119" s="77"/>
      <c r="H119" s="77"/>
      <c r="I119" s="77"/>
      <c r="J119" s="77"/>
      <c r="K119" s="278">
        <f t="shared" si="167"/>
        <v>0</v>
      </c>
      <c r="L119" s="227"/>
      <c r="M119" s="375">
        <f t="shared" si="168"/>
        <v>0</v>
      </c>
      <c r="N119" s="375">
        <f t="shared" si="169"/>
        <v>0</v>
      </c>
      <c r="O119" s="77"/>
      <c r="P119" s="77"/>
      <c r="Q119" s="77"/>
      <c r="R119" s="77"/>
      <c r="S119" s="77"/>
      <c r="T119" s="77"/>
      <c r="U119" s="278">
        <f t="shared" si="170"/>
        <v>0</v>
      </c>
      <c r="V119" s="227"/>
      <c r="W119" s="375">
        <f t="shared" si="171"/>
        <v>0</v>
      </c>
      <c r="X119" s="375">
        <f t="shared" si="172"/>
        <v>0</v>
      </c>
      <c r="Y119" s="77"/>
      <c r="Z119" s="77"/>
      <c r="AA119" s="77"/>
      <c r="AB119" s="77"/>
      <c r="AC119" s="77"/>
      <c r="AD119" s="77"/>
      <c r="AE119" s="278">
        <f t="shared" si="173"/>
        <v>0</v>
      </c>
      <c r="AF119" s="227"/>
      <c r="AG119" s="375">
        <f t="shared" si="174"/>
        <v>0</v>
      </c>
      <c r="AH119" s="375">
        <f t="shared" si="175"/>
        <v>0</v>
      </c>
      <c r="AI119" s="77"/>
      <c r="AJ119" s="77"/>
      <c r="AK119" s="77"/>
      <c r="AL119" s="77"/>
      <c r="AM119" s="77"/>
      <c r="AN119" s="77"/>
      <c r="AO119" s="278">
        <f t="shared" si="176"/>
        <v>0</v>
      </c>
      <c r="AP119" s="227"/>
      <c r="AQ119" s="375">
        <f t="shared" si="177"/>
        <v>0</v>
      </c>
      <c r="AR119" s="375">
        <f t="shared" si="178"/>
        <v>0</v>
      </c>
      <c r="AS119" s="77"/>
      <c r="AT119" s="77"/>
      <c r="AU119" s="77"/>
      <c r="AV119" s="77"/>
      <c r="AW119" s="77"/>
      <c r="AX119" s="77"/>
      <c r="AY119" s="278">
        <f t="shared" si="179"/>
        <v>0</v>
      </c>
      <c r="AZ119" s="227"/>
      <c r="BA119" s="375">
        <f t="shared" si="180"/>
        <v>0</v>
      </c>
      <c r="BB119" s="375">
        <f t="shared" si="181"/>
        <v>0</v>
      </c>
      <c r="BC119" s="77"/>
      <c r="BD119" s="77"/>
      <c r="BE119" s="77"/>
      <c r="BF119" s="77"/>
      <c r="BG119" s="77"/>
      <c r="BH119" s="77"/>
      <c r="BI119" s="278">
        <f t="shared" si="182"/>
        <v>0</v>
      </c>
      <c r="BJ119" s="227"/>
      <c r="BK119" s="375">
        <f t="shared" si="183"/>
        <v>0</v>
      </c>
      <c r="BL119" s="375">
        <f t="shared" si="184"/>
        <v>0</v>
      </c>
      <c r="BM119" s="77"/>
      <c r="BN119" s="77"/>
      <c r="BO119" s="77"/>
      <c r="BP119" s="77"/>
      <c r="BQ119" s="77"/>
      <c r="BR119" s="77"/>
      <c r="BS119" s="278">
        <f t="shared" si="185"/>
        <v>0</v>
      </c>
    </row>
    <row r="120" spans="1:71" s="376" customFormat="1" ht="15.95" customHeight="1">
      <c r="A120" s="373"/>
      <c r="B120" s="374"/>
      <c r="C120" s="375">
        <f t="shared" si="165"/>
        <v>0</v>
      </c>
      <c r="D120" s="375">
        <f t="shared" si="166"/>
        <v>0</v>
      </c>
      <c r="E120" s="77"/>
      <c r="F120" s="77"/>
      <c r="G120" s="77"/>
      <c r="H120" s="77"/>
      <c r="I120" s="77"/>
      <c r="J120" s="77"/>
      <c r="K120" s="278">
        <f t="shared" si="167"/>
        <v>0</v>
      </c>
      <c r="L120" s="227"/>
      <c r="M120" s="375">
        <f t="shared" si="168"/>
        <v>0</v>
      </c>
      <c r="N120" s="375">
        <f t="shared" si="169"/>
        <v>0</v>
      </c>
      <c r="O120" s="77"/>
      <c r="P120" s="77"/>
      <c r="Q120" s="77"/>
      <c r="R120" s="77"/>
      <c r="S120" s="77"/>
      <c r="T120" s="77"/>
      <c r="U120" s="278">
        <f t="shared" si="170"/>
        <v>0</v>
      </c>
      <c r="V120" s="227"/>
      <c r="W120" s="375">
        <f t="shared" si="171"/>
        <v>0</v>
      </c>
      <c r="X120" s="375">
        <f t="shared" si="172"/>
        <v>0</v>
      </c>
      <c r="Y120" s="77"/>
      <c r="Z120" s="77"/>
      <c r="AA120" s="77"/>
      <c r="AB120" s="77"/>
      <c r="AC120" s="77"/>
      <c r="AD120" s="77"/>
      <c r="AE120" s="278">
        <f t="shared" si="173"/>
        <v>0</v>
      </c>
      <c r="AF120" s="227"/>
      <c r="AG120" s="375">
        <f t="shared" si="174"/>
        <v>0</v>
      </c>
      <c r="AH120" s="375">
        <f t="shared" si="175"/>
        <v>0</v>
      </c>
      <c r="AI120" s="77"/>
      <c r="AJ120" s="77"/>
      <c r="AK120" s="77"/>
      <c r="AL120" s="77"/>
      <c r="AM120" s="77"/>
      <c r="AN120" s="77"/>
      <c r="AO120" s="278">
        <f t="shared" si="176"/>
        <v>0</v>
      </c>
      <c r="AP120" s="227"/>
      <c r="AQ120" s="375">
        <f t="shared" si="177"/>
        <v>0</v>
      </c>
      <c r="AR120" s="375">
        <f t="shared" si="178"/>
        <v>0</v>
      </c>
      <c r="AS120" s="77"/>
      <c r="AT120" s="77"/>
      <c r="AU120" s="77"/>
      <c r="AV120" s="77"/>
      <c r="AW120" s="77"/>
      <c r="AX120" s="77"/>
      <c r="AY120" s="278">
        <f t="shared" si="179"/>
        <v>0</v>
      </c>
      <c r="AZ120" s="227"/>
      <c r="BA120" s="375">
        <f t="shared" si="180"/>
        <v>0</v>
      </c>
      <c r="BB120" s="375">
        <f t="shared" si="181"/>
        <v>0</v>
      </c>
      <c r="BC120" s="77"/>
      <c r="BD120" s="77"/>
      <c r="BE120" s="77"/>
      <c r="BF120" s="77"/>
      <c r="BG120" s="77"/>
      <c r="BH120" s="77"/>
      <c r="BI120" s="278">
        <f t="shared" si="182"/>
        <v>0</v>
      </c>
      <c r="BJ120" s="227"/>
      <c r="BK120" s="375">
        <f t="shared" si="183"/>
        <v>0</v>
      </c>
      <c r="BL120" s="375">
        <f t="shared" si="184"/>
        <v>0</v>
      </c>
      <c r="BM120" s="77"/>
      <c r="BN120" s="77"/>
      <c r="BO120" s="77"/>
      <c r="BP120" s="77"/>
      <c r="BQ120" s="77"/>
      <c r="BR120" s="77"/>
      <c r="BS120" s="278">
        <f t="shared" si="185"/>
        <v>0</v>
      </c>
    </row>
    <row r="121" spans="1:71" s="376" customFormat="1" ht="15.95" customHeight="1">
      <c r="A121" s="373"/>
      <c r="B121" s="374"/>
      <c r="C121" s="375">
        <f t="shared" ref="C121" si="186">SUM(E121:I121)</f>
        <v>0</v>
      </c>
      <c r="D121" s="375">
        <f t="shared" ref="D121" si="187">IFERROR(C121/B121,0)</f>
        <v>0</v>
      </c>
      <c r="E121" s="77"/>
      <c r="F121" s="77"/>
      <c r="G121" s="77"/>
      <c r="H121" s="77"/>
      <c r="I121" s="77"/>
      <c r="J121" s="77"/>
      <c r="K121" s="278">
        <f t="shared" ref="K121" si="188">IF(J121=0,0,(IF(E121&lt;=J121,E121,J121)))</f>
        <v>0</v>
      </c>
      <c r="L121" s="227"/>
      <c r="M121" s="375">
        <f t="shared" ref="M121" si="189">SUM(O121:S121)</f>
        <v>0</v>
      </c>
      <c r="N121" s="375">
        <f t="shared" ref="N121" si="190">IFERROR(M121/L121,0)</f>
        <v>0</v>
      </c>
      <c r="O121" s="77"/>
      <c r="P121" s="77"/>
      <c r="Q121" s="77"/>
      <c r="R121" s="77"/>
      <c r="S121" s="77"/>
      <c r="T121" s="77"/>
      <c r="U121" s="278">
        <f t="shared" ref="U121" si="191">IF(T121=0,0,(IF(O121&lt;=T121,O121,T121)))</f>
        <v>0</v>
      </c>
      <c r="V121" s="227"/>
      <c r="W121" s="375">
        <f t="shared" ref="W121" si="192">SUM(Y121:AC121)</f>
        <v>0</v>
      </c>
      <c r="X121" s="375">
        <f t="shared" ref="X121" si="193">IFERROR(W121/V121,0)</f>
        <v>0</v>
      </c>
      <c r="Y121" s="77"/>
      <c r="Z121" s="77"/>
      <c r="AA121" s="77"/>
      <c r="AB121" s="77"/>
      <c r="AC121" s="77"/>
      <c r="AD121" s="77"/>
      <c r="AE121" s="278">
        <f t="shared" ref="AE121" si="194">IF(AD121=0,0,(IF(Y121&lt;=AD121,Y121,AD121)))</f>
        <v>0</v>
      </c>
      <c r="AF121" s="227"/>
      <c r="AG121" s="375">
        <f t="shared" ref="AG121" si="195">SUM(AI121:AM121)</f>
        <v>0</v>
      </c>
      <c r="AH121" s="375">
        <f t="shared" ref="AH121" si="196">IFERROR(AG121/AF121,0)</f>
        <v>0</v>
      </c>
      <c r="AI121" s="77"/>
      <c r="AJ121" s="77"/>
      <c r="AK121" s="77"/>
      <c r="AL121" s="77"/>
      <c r="AM121" s="77"/>
      <c r="AN121" s="77"/>
      <c r="AO121" s="278">
        <f t="shared" ref="AO121" si="197">IF(AN121=0,0,(IF(AI121&lt;=AN121,AI121,AN121)))</f>
        <v>0</v>
      </c>
      <c r="AP121" s="227"/>
      <c r="AQ121" s="375">
        <f t="shared" ref="AQ121" si="198">SUM(AS121:AW121)</f>
        <v>0</v>
      </c>
      <c r="AR121" s="375">
        <f t="shared" ref="AR121" si="199">IFERROR(AQ121/AP121,0)</f>
        <v>0</v>
      </c>
      <c r="AS121" s="77"/>
      <c r="AT121" s="77"/>
      <c r="AU121" s="77"/>
      <c r="AV121" s="77"/>
      <c r="AW121" s="77"/>
      <c r="AX121" s="77"/>
      <c r="AY121" s="278">
        <f t="shared" ref="AY121" si="200">IF(AX121=0,0,(IF(AS121&lt;=AX121,AS121,AX121)))</f>
        <v>0</v>
      </c>
      <c r="AZ121" s="227"/>
      <c r="BA121" s="375">
        <f t="shared" ref="BA121" si="201">SUM(BC121:BG121)</f>
        <v>0</v>
      </c>
      <c r="BB121" s="375">
        <f t="shared" ref="BB121" si="202">IFERROR(BA121/AZ121,0)</f>
        <v>0</v>
      </c>
      <c r="BC121" s="77"/>
      <c r="BD121" s="77"/>
      <c r="BE121" s="77"/>
      <c r="BF121" s="77"/>
      <c r="BG121" s="77"/>
      <c r="BH121" s="77"/>
      <c r="BI121" s="278">
        <f t="shared" ref="BI121" si="203">IF(BH121=0,0,(IF(BC121&lt;=BH121,BC121,BH121)))</f>
        <v>0</v>
      </c>
      <c r="BJ121" s="227"/>
      <c r="BK121" s="375">
        <f t="shared" si="183"/>
        <v>0</v>
      </c>
      <c r="BL121" s="375">
        <f t="shared" si="184"/>
        <v>0</v>
      </c>
      <c r="BM121" s="77"/>
      <c r="BN121" s="77"/>
      <c r="BO121" s="77"/>
      <c r="BP121" s="77"/>
      <c r="BQ121" s="77"/>
      <c r="BR121" s="77"/>
      <c r="BS121" s="278">
        <f t="shared" si="185"/>
        <v>0</v>
      </c>
    </row>
    <row r="122" spans="1:71" s="37" customFormat="1" ht="15.95" customHeight="1">
      <c r="A122" s="283" t="s">
        <v>106</v>
      </c>
      <c r="B122" s="260"/>
      <c r="C122" s="76"/>
      <c r="D122" s="76"/>
      <c r="E122" s="79"/>
      <c r="F122" s="79"/>
      <c r="G122" s="79"/>
      <c r="H122" s="79"/>
      <c r="I122" s="79"/>
      <c r="J122" s="79"/>
      <c r="K122" s="231"/>
      <c r="L122" s="226"/>
      <c r="M122" s="76"/>
      <c r="N122" s="76"/>
      <c r="O122" s="79"/>
      <c r="P122" s="79"/>
      <c r="Q122" s="79"/>
      <c r="R122" s="79"/>
      <c r="S122" s="79"/>
      <c r="T122" s="79"/>
      <c r="U122" s="231"/>
      <c r="V122" s="226"/>
      <c r="W122" s="76"/>
      <c r="X122" s="76"/>
      <c r="Y122" s="79"/>
      <c r="Z122" s="79"/>
      <c r="AA122" s="79"/>
      <c r="AB122" s="79"/>
      <c r="AC122" s="79"/>
      <c r="AD122" s="79"/>
      <c r="AE122" s="231"/>
      <c r="AF122" s="226"/>
      <c r="AG122" s="76"/>
      <c r="AH122" s="76"/>
      <c r="AI122" s="79"/>
      <c r="AJ122" s="79"/>
      <c r="AK122" s="79"/>
      <c r="AL122" s="79"/>
      <c r="AM122" s="79"/>
      <c r="AN122" s="79"/>
      <c r="AO122" s="231"/>
      <c r="AP122" s="226"/>
      <c r="AQ122" s="76"/>
      <c r="AR122" s="76"/>
      <c r="AS122" s="79"/>
      <c r="AT122" s="79"/>
      <c r="AU122" s="79"/>
      <c r="AV122" s="79"/>
      <c r="AW122" s="79"/>
      <c r="AX122" s="79"/>
      <c r="AY122" s="231"/>
      <c r="AZ122" s="226"/>
      <c r="BA122" s="76"/>
      <c r="BB122" s="76"/>
      <c r="BC122" s="79"/>
      <c r="BD122" s="79"/>
      <c r="BE122" s="79"/>
      <c r="BF122" s="79"/>
      <c r="BG122" s="79"/>
      <c r="BH122" s="79"/>
      <c r="BI122" s="231"/>
      <c r="BJ122" s="226"/>
      <c r="BK122" s="76"/>
      <c r="BL122" s="76"/>
      <c r="BM122" s="79"/>
      <c r="BN122" s="79"/>
      <c r="BO122" s="79"/>
      <c r="BP122" s="79"/>
      <c r="BQ122" s="79"/>
      <c r="BR122" s="79"/>
      <c r="BS122" s="231"/>
    </row>
    <row r="123" spans="1:71" s="37" customFormat="1" ht="15.95" customHeight="1">
      <c r="A123" s="255" t="s">
        <v>107</v>
      </c>
      <c r="B123" s="261">
        <f>SUM(B$114:B122)</f>
        <v>102</v>
      </c>
      <c r="C123" s="76">
        <f>SUM(C$114:C122)</f>
        <v>320052.07</v>
      </c>
      <c r="D123" s="76">
        <f>IFERROR(C123/B123,0)</f>
        <v>3137.7653921568626</v>
      </c>
      <c r="E123" s="78">
        <f>SUM(E$114:E122)</f>
        <v>0</v>
      </c>
      <c r="F123" s="78">
        <f>SUM(F$114:F122)</f>
        <v>33576.089999999997</v>
      </c>
      <c r="G123" s="78">
        <f>SUM(G$114:G122)</f>
        <v>178738.35</v>
      </c>
      <c r="H123" s="78">
        <f>SUM(H$114:H122)</f>
        <v>107737.63</v>
      </c>
      <c r="I123" s="78">
        <f>SUM(I$114:I122)</f>
        <v>0</v>
      </c>
      <c r="J123" s="78">
        <f>SUM(J$114:J122)</f>
        <v>244550.40999999997</v>
      </c>
      <c r="K123" s="231">
        <f>SUM(K$114:K122)</f>
        <v>0</v>
      </c>
      <c r="L123" s="228">
        <f>SUM(L$114:L122)</f>
        <v>76</v>
      </c>
      <c r="M123" s="76">
        <f>SUM(M$114:M122)</f>
        <v>217902.34999999998</v>
      </c>
      <c r="N123" s="76">
        <f>IFERROR(M123/L123,0)</f>
        <v>2867.1361842105262</v>
      </c>
      <c r="O123" s="78">
        <f>SUM(O$114:O122)</f>
        <v>0</v>
      </c>
      <c r="P123" s="78">
        <f>SUM(P$114:P122)</f>
        <v>25682.25</v>
      </c>
      <c r="Q123" s="78">
        <f>SUM(Q$114:Q122)</f>
        <v>107195.65</v>
      </c>
      <c r="R123" s="78">
        <f>SUM(R$114:R122)</f>
        <v>85024.45</v>
      </c>
      <c r="S123" s="78">
        <f>SUM(S$114:S122)</f>
        <v>0</v>
      </c>
      <c r="T123" s="78">
        <f>SUM(T$114:T122)</f>
        <v>145108.71000000002</v>
      </c>
      <c r="U123" s="231">
        <f>SUM(U$114:U122)</f>
        <v>0</v>
      </c>
      <c r="V123" s="228">
        <f>SUM(V$114:V122)</f>
        <v>74</v>
      </c>
      <c r="W123" s="76">
        <f>SUM(W$114:W122)</f>
        <v>158505</v>
      </c>
      <c r="X123" s="76">
        <f>IFERROR(W123/V123,0)</f>
        <v>2141.9594594594596</v>
      </c>
      <c r="Y123" s="78">
        <f>SUM(Y$114:Y122)</f>
        <v>0</v>
      </c>
      <c r="Z123" s="78">
        <f>SUM(Z$114:Z122)</f>
        <v>0</v>
      </c>
      <c r="AA123" s="78">
        <f>SUM(AA$114:AA122)</f>
        <v>0</v>
      </c>
      <c r="AB123" s="78">
        <f>SUM(AB$114:AB122)</f>
        <v>158505</v>
      </c>
      <c r="AC123" s="78">
        <f>SUM(AC$114:AC122)</f>
        <v>0</v>
      </c>
      <c r="AD123" s="78">
        <f>SUM(AD$114:AD122)</f>
        <v>114575</v>
      </c>
      <c r="AE123" s="231">
        <f>SUM(AE$114:AE122)</f>
        <v>0</v>
      </c>
      <c r="AF123" s="228">
        <f>SUM(AF$114:AF122)</f>
        <v>73</v>
      </c>
      <c r="AG123" s="76">
        <f>SUM(AG$114:AG122)</f>
        <v>115150.07</v>
      </c>
      <c r="AH123" s="76">
        <f>IFERROR(AG123/AF123,0)</f>
        <v>1577.3982191780824</v>
      </c>
      <c r="AI123" s="78">
        <f>SUM(AI$114:AI122)</f>
        <v>0</v>
      </c>
      <c r="AJ123" s="78">
        <f>SUM(AJ$114:AJ122)</f>
        <v>0</v>
      </c>
      <c r="AK123" s="78">
        <f>SUM(AK$114:AK122)</f>
        <v>24790.639999999999</v>
      </c>
      <c r="AL123" s="78">
        <f>SUM(AL$114:AL122)</f>
        <v>86584.38</v>
      </c>
      <c r="AM123" s="78">
        <f>SUM(AM$114:AM122)</f>
        <v>3775.05</v>
      </c>
      <c r="AN123" s="78">
        <f>SUM(AN$114:AN122)</f>
        <v>110585</v>
      </c>
      <c r="AO123" s="231">
        <f>SUM(AO$114:AO122)</f>
        <v>0</v>
      </c>
      <c r="AP123" s="228">
        <f>SUM(AP$114:AP122)</f>
        <v>69</v>
      </c>
      <c r="AQ123" s="76">
        <f>SUM(AQ$114:AQ122)</f>
        <v>129403</v>
      </c>
      <c r="AR123" s="76">
        <f>IFERROR(AQ123/AP123,0)</f>
        <v>1875.4057971014493</v>
      </c>
      <c r="AS123" s="78">
        <f>SUM(AS$114:AS122)</f>
        <v>0</v>
      </c>
      <c r="AT123" s="78">
        <f>SUM(AT$114:AT122)</f>
        <v>0</v>
      </c>
      <c r="AU123" s="78">
        <f>SUM(AU$114:AU122)</f>
        <v>0</v>
      </c>
      <c r="AV123" s="78">
        <f>SUM(AV$114:AV122)</f>
        <v>129403</v>
      </c>
      <c r="AW123" s="78">
        <f>SUM(AW$114:AW122)</f>
        <v>0</v>
      </c>
      <c r="AX123" s="78">
        <f>SUM(AX$114:AX122)</f>
        <v>85461</v>
      </c>
      <c r="AY123" s="231">
        <f>SUM(AY$114:AY122)</f>
        <v>0</v>
      </c>
      <c r="AZ123" s="228">
        <f>SUM(AZ$114:AZ122)</f>
        <v>44</v>
      </c>
      <c r="BA123" s="76">
        <f>SUM(BA$114:BA122)</f>
        <v>67512</v>
      </c>
      <c r="BB123" s="76">
        <f>IFERROR(BA123/AZ123,0)</f>
        <v>1534.3636363636363</v>
      </c>
      <c r="BC123" s="78">
        <f>SUM(BC$114:BC122)</f>
        <v>0</v>
      </c>
      <c r="BD123" s="78">
        <f>SUM(BD$114:BD122)</f>
        <v>0</v>
      </c>
      <c r="BE123" s="78">
        <f>SUM(BE$114:BE122)</f>
        <v>0</v>
      </c>
      <c r="BF123" s="78">
        <f>SUM(BF$114:BF122)</f>
        <v>67512</v>
      </c>
      <c r="BG123" s="78">
        <f>SUM(BG$114:BG122)</f>
        <v>0</v>
      </c>
      <c r="BH123" s="78">
        <f>SUM(BH$114:BH122)</f>
        <v>46884</v>
      </c>
      <c r="BI123" s="231">
        <f>SUM(BI$114:BI122)</f>
        <v>0</v>
      </c>
      <c r="BJ123" s="228">
        <f>SUM(BJ$114:BJ122)</f>
        <v>56</v>
      </c>
      <c r="BK123" s="76">
        <f>SUM(BK$114:BK122)</f>
        <v>99761</v>
      </c>
      <c r="BL123" s="76">
        <f>IFERROR(BK123/BJ123,0)</f>
        <v>1781.4464285714287</v>
      </c>
      <c r="BM123" s="78">
        <f>SUM(BM$114:BM122)</f>
        <v>0</v>
      </c>
      <c r="BN123" s="78">
        <f>SUM(BN$114:BN122)</f>
        <v>0</v>
      </c>
      <c r="BO123" s="78">
        <f>SUM(BO$114:BO122)</f>
        <v>0</v>
      </c>
      <c r="BP123" s="78">
        <f>SUM(BP$114:BP122)</f>
        <v>99761</v>
      </c>
      <c r="BQ123" s="78">
        <f>SUM(BQ$114:BQ122)</f>
        <v>0</v>
      </c>
      <c r="BR123" s="78">
        <f>SUM(BR$114:BR122)</f>
        <v>69736</v>
      </c>
      <c r="BS123" s="231">
        <f>SUM(BS$114:BS122)</f>
        <v>0</v>
      </c>
    </row>
    <row r="124" spans="1:71" s="37" customFormat="1" ht="15.95" customHeight="1">
      <c r="A124" s="253"/>
      <c r="B124" s="260"/>
      <c r="C124" s="76"/>
      <c r="D124" s="76"/>
      <c r="E124" s="79"/>
      <c r="F124" s="79"/>
      <c r="G124" s="79"/>
      <c r="H124" s="79"/>
      <c r="I124" s="79"/>
      <c r="J124" s="79"/>
      <c r="K124" s="231"/>
      <c r="L124" s="226"/>
      <c r="M124" s="76"/>
      <c r="N124" s="76"/>
      <c r="O124" s="79"/>
      <c r="P124" s="79"/>
      <c r="Q124" s="79"/>
      <c r="R124" s="79"/>
      <c r="S124" s="79"/>
      <c r="T124" s="79"/>
      <c r="U124" s="231"/>
      <c r="V124" s="226"/>
      <c r="W124" s="76"/>
      <c r="X124" s="76"/>
      <c r="Y124" s="79"/>
      <c r="Z124" s="79"/>
      <c r="AA124" s="79"/>
      <c r="AB124" s="79"/>
      <c r="AC124" s="79"/>
      <c r="AD124" s="79"/>
      <c r="AE124" s="231"/>
      <c r="AF124" s="226"/>
      <c r="AG124" s="76"/>
      <c r="AH124" s="76"/>
      <c r="AI124" s="79"/>
      <c r="AJ124" s="79"/>
      <c r="AK124" s="79"/>
      <c r="AL124" s="79"/>
      <c r="AM124" s="79"/>
      <c r="AN124" s="79"/>
      <c r="AO124" s="231"/>
      <c r="AP124" s="226"/>
      <c r="AQ124" s="76"/>
      <c r="AR124" s="76"/>
      <c r="AS124" s="79"/>
      <c r="AT124" s="79"/>
      <c r="AU124" s="79"/>
      <c r="AV124" s="79"/>
      <c r="AW124" s="79"/>
      <c r="AX124" s="79"/>
      <c r="AY124" s="231"/>
      <c r="AZ124" s="226"/>
      <c r="BA124" s="76"/>
      <c r="BB124" s="76"/>
      <c r="BC124" s="79"/>
      <c r="BD124" s="79"/>
      <c r="BE124" s="79"/>
      <c r="BF124" s="79"/>
      <c r="BG124" s="79"/>
      <c r="BH124" s="79"/>
      <c r="BI124" s="231"/>
      <c r="BJ124" s="226"/>
      <c r="BK124" s="76"/>
      <c r="BL124" s="76"/>
      <c r="BM124" s="79"/>
      <c r="BN124" s="79"/>
      <c r="BO124" s="79"/>
      <c r="BP124" s="79"/>
      <c r="BQ124" s="79"/>
      <c r="BR124" s="79"/>
      <c r="BS124" s="231"/>
    </row>
    <row r="125" spans="1:71" s="37" customFormat="1" ht="15.95" customHeight="1">
      <c r="A125" s="254" t="s">
        <v>108</v>
      </c>
      <c r="B125" s="260"/>
      <c r="C125" s="76"/>
      <c r="D125" s="76"/>
      <c r="E125" s="79"/>
      <c r="F125" s="79"/>
      <c r="G125" s="79"/>
      <c r="H125" s="79"/>
      <c r="I125" s="79"/>
      <c r="J125" s="79"/>
      <c r="K125" s="231"/>
      <c r="L125" s="226"/>
      <c r="M125" s="76"/>
      <c r="N125" s="76"/>
      <c r="O125" s="79"/>
      <c r="P125" s="79"/>
      <c r="Q125" s="79"/>
      <c r="R125" s="79"/>
      <c r="S125" s="79"/>
      <c r="T125" s="79"/>
      <c r="U125" s="231"/>
      <c r="V125" s="226"/>
      <c r="W125" s="76"/>
      <c r="X125" s="76"/>
      <c r="Y125" s="79"/>
      <c r="Z125" s="79"/>
      <c r="AA125" s="79"/>
      <c r="AB125" s="79"/>
      <c r="AC125" s="79"/>
      <c r="AD125" s="79"/>
      <c r="AE125" s="231"/>
      <c r="AF125" s="226"/>
      <c r="AG125" s="76"/>
      <c r="AH125" s="76"/>
      <c r="AI125" s="79"/>
      <c r="AJ125" s="79"/>
      <c r="AK125" s="79"/>
      <c r="AL125" s="79"/>
      <c r="AM125" s="79"/>
      <c r="AN125" s="79"/>
      <c r="AO125" s="231"/>
      <c r="AP125" s="226"/>
      <c r="AQ125" s="76"/>
      <c r="AR125" s="76"/>
      <c r="AS125" s="79"/>
      <c r="AT125" s="79"/>
      <c r="AU125" s="79"/>
      <c r="AV125" s="79"/>
      <c r="AW125" s="79"/>
      <c r="AX125" s="79"/>
      <c r="AY125" s="231"/>
      <c r="AZ125" s="226"/>
      <c r="BA125" s="76"/>
      <c r="BB125" s="76"/>
      <c r="BC125" s="79"/>
      <c r="BD125" s="79"/>
      <c r="BE125" s="79"/>
      <c r="BF125" s="79"/>
      <c r="BG125" s="79"/>
      <c r="BH125" s="79"/>
      <c r="BI125" s="231"/>
      <c r="BJ125" s="226"/>
      <c r="BK125" s="76"/>
      <c r="BL125" s="76"/>
      <c r="BM125" s="79"/>
      <c r="BN125" s="79"/>
      <c r="BO125" s="79"/>
      <c r="BP125" s="79"/>
      <c r="BQ125" s="79"/>
      <c r="BR125" s="79"/>
      <c r="BS125" s="231"/>
    </row>
    <row r="126" spans="1:71" s="37" customFormat="1" ht="15.95" customHeight="1">
      <c r="A126" s="184" t="s">
        <v>171</v>
      </c>
      <c r="B126" s="260"/>
      <c r="C126" s="76">
        <f t="shared" ref="C126:C137" si="204">SUM(E126:I126)</f>
        <v>0</v>
      </c>
      <c r="D126" s="76">
        <f t="shared" ref="D126:D145" si="205">IFERROR(C126/B126,0)</f>
        <v>0</v>
      </c>
      <c r="E126" s="79"/>
      <c r="F126" s="79"/>
      <c r="G126" s="79"/>
      <c r="H126" s="79"/>
      <c r="I126" s="79"/>
      <c r="J126" s="79"/>
      <c r="K126" s="231">
        <f t="shared" ref="K126:K145" si="206">IF(J126=0,0,(IF(E126&lt;=J126,E126,J126)))</f>
        <v>0</v>
      </c>
      <c r="L126" s="226">
        <v>4</v>
      </c>
      <c r="M126" s="76">
        <f t="shared" ref="M126:M145" si="207">SUM(O126:S126)</f>
        <v>6337.5</v>
      </c>
      <c r="N126" s="76">
        <f t="shared" ref="N126:N145" si="208">IFERROR(M126/L126,0)</f>
        <v>1584.375</v>
      </c>
      <c r="O126" s="79"/>
      <c r="P126" s="79"/>
      <c r="Q126" s="79"/>
      <c r="R126" s="79"/>
      <c r="S126" s="79">
        <v>6337.5</v>
      </c>
      <c r="T126" s="79">
        <v>6337.5</v>
      </c>
      <c r="U126" s="231">
        <f t="shared" ref="U126:U145" si="209">IF(T126=0,0,(IF(O126&lt;=T126,O126,T126)))</f>
        <v>0</v>
      </c>
      <c r="V126" s="226"/>
      <c r="W126" s="76">
        <f t="shared" ref="W126:W137" si="210">SUM(Y126:AC126)</f>
        <v>0</v>
      </c>
      <c r="X126" s="76">
        <f t="shared" ref="X126:X145" si="211">IFERROR(W126/V126,0)</f>
        <v>0</v>
      </c>
      <c r="Y126" s="79"/>
      <c r="Z126" s="79"/>
      <c r="AA126" s="79"/>
      <c r="AB126" s="79"/>
      <c r="AC126" s="79"/>
      <c r="AD126" s="79"/>
      <c r="AE126" s="231">
        <f t="shared" ref="AE126:AE145" si="212">IF(AD126=0,0,(IF(Y126&lt;=AD126,Y126,AD126)))</f>
        <v>0</v>
      </c>
      <c r="AF126" s="226"/>
      <c r="AG126" s="76">
        <f t="shared" ref="AG126:AG137" si="213">SUM(AI126:AM126)</f>
        <v>0</v>
      </c>
      <c r="AH126" s="76">
        <f t="shared" ref="AH126:AH145" si="214">IFERROR(AG126/AF126,0)</f>
        <v>0</v>
      </c>
      <c r="AI126" s="79"/>
      <c r="AJ126" s="79"/>
      <c r="AK126" s="79"/>
      <c r="AL126" s="79"/>
      <c r="AM126" s="79"/>
      <c r="AN126" s="79"/>
      <c r="AO126" s="231">
        <f t="shared" ref="AO126:AO145" si="215">IF(AN126=0,0,(IF(AI126&lt;=AN126,AI126,AN126)))</f>
        <v>0</v>
      </c>
      <c r="AP126" s="226"/>
      <c r="AQ126" s="76">
        <f t="shared" ref="AQ126:AQ137" si="216">SUM(AS126:AW126)</f>
        <v>0</v>
      </c>
      <c r="AR126" s="76">
        <f t="shared" ref="AR126:AR145" si="217">IFERROR(AQ126/AP126,0)</f>
        <v>0</v>
      </c>
      <c r="AS126" s="79"/>
      <c r="AT126" s="79"/>
      <c r="AU126" s="79"/>
      <c r="AV126" s="79"/>
      <c r="AW126" s="79"/>
      <c r="AX126" s="79"/>
      <c r="AY126" s="231">
        <f t="shared" ref="AY126:AY145" si="218">IF(AX126=0,0,(IF(AS126&lt;=AX126,AS126,AX126)))</f>
        <v>0</v>
      </c>
      <c r="AZ126" s="226"/>
      <c r="BA126" s="76">
        <f t="shared" ref="BA126:BA137" si="219">SUM(BC126:BG126)</f>
        <v>0</v>
      </c>
      <c r="BB126" s="76">
        <f t="shared" ref="BB126:BB142" si="220">IFERROR(BA126/AZ126,0)</f>
        <v>0</v>
      </c>
      <c r="BC126" s="79"/>
      <c r="BD126" s="79"/>
      <c r="BE126" s="79"/>
      <c r="BF126" s="79"/>
      <c r="BG126" s="79"/>
      <c r="BH126" s="79"/>
      <c r="BI126" s="231">
        <f t="shared" ref="BI126:BI145" si="221">IF(BH126=0,0,(IF(BC126&lt;=BH126,BC126,BH126)))</f>
        <v>0</v>
      </c>
      <c r="BJ126" s="227"/>
      <c r="BK126" s="76">
        <f t="shared" ref="BK126:BK146" si="222">SUM(BM126:BQ126)</f>
        <v>0</v>
      </c>
      <c r="BL126" s="76">
        <f t="shared" ref="BL126:BL146" si="223">IFERROR(BK126/BJ126,0)</f>
        <v>0</v>
      </c>
      <c r="BM126" s="77"/>
      <c r="BN126" s="77"/>
      <c r="BO126" s="77"/>
      <c r="BP126" s="77"/>
      <c r="BQ126" s="77"/>
      <c r="BR126" s="77"/>
      <c r="BS126" s="278">
        <f t="shared" ref="BS126:BS146" si="224">IF(BR126=0,0,(IF(BM126&lt;=BR126,BM126,BR126)))</f>
        <v>0</v>
      </c>
    </row>
    <row r="127" spans="1:71" s="37" customFormat="1" ht="15.95" customHeight="1">
      <c r="A127" s="184" t="s">
        <v>172</v>
      </c>
      <c r="B127" s="260">
        <v>5</v>
      </c>
      <c r="C127" s="76">
        <f t="shared" si="204"/>
        <v>2450</v>
      </c>
      <c r="D127" s="76">
        <f t="shared" ref="D127" si="225">IFERROR(C127/B127,0)</f>
        <v>490</v>
      </c>
      <c r="E127" s="79"/>
      <c r="F127" s="79">
        <v>2450</v>
      </c>
      <c r="G127" s="79"/>
      <c r="H127" s="79"/>
      <c r="I127" s="79"/>
      <c r="J127" s="79">
        <v>700</v>
      </c>
      <c r="K127" s="231">
        <f t="shared" si="206"/>
        <v>0</v>
      </c>
      <c r="L127" s="226"/>
      <c r="M127" s="76">
        <f t="shared" ref="M127" si="226">SUM(O127:S127)</f>
        <v>0</v>
      </c>
      <c r="N127" s="76">
        <f t="shared" ref="N127" si="227">IFERROR(M127/L127,0)</f>
        <v>0</v>
      </c>
      <c r="O127" s="79"/>
      <c r="P127" s="79"/>
      <c r="Q127" s="79"/>
      <c r="R127" s="79"/>
      <c r="S127" s="79"/>
      <c r="T127" s="79"/>
      <c r="U127" s="231">
        <f t="shared" si="209"/>
        <v>0</v>
      </c>
      <c r="V127" s="226"/>
      <c r="W127" s="76">
        <f t="shared" si="210"/>
        <v>0</v>
      </c>
      <c r="X127" s="76">
        <f t="shared" si="211"/>
        <v>0</v>
      </c>
      <c r="Y127" s="79"/>
      <c r="Z127" s="79"/>
      <c r="AA127" s="79"/>
      <c r="AB127" s="79"/>
      <c r="AC127" s="79"/>
      <c r="AD127" s="79"/>
      <c r="AE127" s="231">
        <f t="shared" si="212"/>
        <v>0</v>
      </c>
      <c r="AF127" s="226"/>
      <c r="AG127" s="76">
        <f t="shared" si="213"/>
        <v>0</v>
      </c>
      <c r="AH127" s="76">
        <f t="shared" si="214"/>
        <v>0</v>
      </c>
      <c r="AI127" s="79"/>
      <c r="AJ127" s="79"/>
      <c r="AK127" s="79"/>
      <c r="AL127" s="79"/>
      <c r="AM127" s="79"/>
      <c r="AN127" s="79"/>
      <c r="AO127" s="231">
        <f t="shared" si="215"/>
        <v>0</v>
      </c>
      <c r="AP127" s="226"/>
      <c r="AQ127" s="76">
        <f t="shared" si="216"/>
        <v>0</v>
      </c>
      <c r="AR127" s="76">
        <f t="shared" si="217"/>
        <v>0</v>
      </c>
      <c r="AS127" s="79"/>
      <c r="AT127" s="79"/>
      <c r="AU127" s="79"/>
      <c r="AV127" s="79"/>
      <c r="AW127" s="79"/>
      <c r="AX127" s="79"/>
      <c r="AY127" s="231">
        <f t="shared" si="218"/>
        <v>0</v>
      </c>
      <c r="AZ127" s="226"/>
      <c r="BA127" s="76">
        <f t="shared" si="219"/>
        <v>0</v>
      </c>
      <c r="BB127" s="76">
        <f t="shared" si="220"/>
        <v>0</v>
      </c>
      <c r="BC127" s="79"/>
      <c r="BD127" s="79"/>
      <c r="BE127" s="79"/>
      <c r="BF127" s="79"/>
      <c r="BG127" s="79"/>
      <c r="BH127" s="79"/>
      <c r="BI127" s="231">
        <f t="shared" si="221"/>
        <v>0</v>
      </c>
      <c r="BJ127" s="227"/>
      <c r="BK127" s="76">
        <f t="shared" si="222"/>
        <v>0</v>
      </c>
      <c r="BL127" s="76">
        <f t="shared" si="223"/>
        <v>0</v>
      </c>
      <c r="BM127" s="77"/>
      <c r="BN127" s="77"/>
      <c r="BO127" s="77"/>
      <c r="BP127" s="77"/>
      <c r="BQ127" s="77"/>
      <c r="BR127" s="77"/>
      <c r="BS127" s="278">
        <f t="shared" si="224"/>
        <v>0</v>
      </c>
    </row>
    <row r="128" spans="1:71" s="37" customFormat="1" ht="15.95" customHeight="1">
      <c r="A128" s="184" t="s">
        <v>173</v>
      </c>
      <c r="B128" s="260">
        <v>2</v>
      </c>
      <c r="C128" s="76">
        <f t="shared" si="204"/>
        <v>1380</v>
      </c>
      <c r="D128" s="76">
        <f t="shared" si="205"/>
        <v>690</v>
      </c>
      <c r="E128" s="79"/>
      <c r="F128" s="79">
        <v>1380</v>
      </c>
      <c r="G128" s="79"/>
      <c r="H128" s="79"/>
      <c r="I128" s="79"/>
      <c r="J128" s="79">
        <v>1380</v>
      </c>
      <c r="K128" s="231">
        <f t="shared" si="206"/>
        <v>0</v>
      </c>
      <c r="L128" s="226"/>
      <c r="M128" s="76">
        <f t="shared" si="207"/>
        <v>0</v>
      </c>
      <c r="N128" s="76">
        <f t="shared" si="208"/>
        <v>0</v>
      </c>
      <c r="O128" s="79"/>
      <c r="P128" s="79"/>
      <c r="Q128" s="79"/>
      <c r="R128" s="79"/>
      <c r="S128" s="79"/>
      <c r="T128" s="79"/>
      <c r="U128" s="231">
        <f t="shared" si="209"/>
        <v>0</v>
      </c>
      <c r="V128" s="226"/>
      <c r="W128" s="76">
        <f t="shared" si="210"/>
        <v>0</v>
      </c>
      <c r="X128" s="76">
        <f t="shared" si="211"/>
        <v>0</v>
      </c>
      <c r="Y128" s="79"/>
      <c r="Z128" s="79"/>
      <c r="AA128" s="79"/>
      <c r="AB128" s="79"/>
      <c r="AC128" s="79"/>
      <c r="AD128" s="79"/>
      <c r="AE128" s="231">
        <f t="shared" si="212"/>
        <v>0</v>
      </c>
      <c r="AF128" s="226"/>
      <c r="AG128" s="76">
        <f t="shared" si="213"/>
        <v>0</v>
      </c>
      <c r="AH128" s="76">
        <f t="shared" si="214"/>
        <v>0</v>
      </c>
      <c r="AI128" s="79"/>
      <c r="AJ128" s="79"/>
      <c r="AK128" s="79"/>
      <c r="AL128" s="79"/>
      <c r="AM128" s="79"/>
      <c r="AN128" s="79"/>
      <c r="AO128" s="231">
        <f t="shared" si="215"/>
        <v>0</v>
      </c>
      <c r="AP128" s="226"/>
      <c r="AQ128" s="76">
        <f t="shared" si="216"/>
        <v>0</v>
      </c>
      <c r="AR128" s="76">
        <f t="shared" si="217"/>
        <v>0</v>
      </c>
      <c r="AS128" s="79"/>
      <c r="AT128" s="79"/>
      <c r="AU128" s="79"/>
      <c r="AV128" s="79"/>
      <c r="AW128" s="79"/>
      <c r="AX128" s="79"/>
      <c r="AY128" s="231">
        <f t="shared" si="218"/>
        <v>0</v>
      </c>
      <c r="AZ128" s="226"/>
      <c r="BA128" s="76">
        <f t="shared" si="219"/>
        <v>0</v>
      </c>
      <c r="BB128" s="76">
        <f t="shared" si="220"/>
        <v>0</v>
      </c>
      <c r="BC128" s="79"/>
      <c r="BD128" s="79"/>
      <c r="BE128" s="79"/>
      <c r="BF128" s="79"/>
      <c r="BG128" s="79"/>
      <c r="BH128" s="79"/>
      <c r="BI128" s="231">
        <f t="shared" si="221"/>
        <v>0</v>
      </c>
      <c r="BJ128" s="227"/>
      <c r="BK128" s="76">
        <f t="shared" si="222"/>
        <v>0</v>
      </c>
      <c r="BL128" s="76">
        <f t="shared" si="223"/>
        <v>0</v>
      </c>
      <c r="BM128" s="77"/>
      <c r="BN128" s="77"/>
      <c r="BO128" s="77"/>
      <c r="BP128" s="77"/>
      <c r="BQ128" s="77"/>
      <c r="BR128" s="77"/>
      <c r="BS128" s="278">
        <f t="shared" si="224"/>
        <v>0</v>
      </c>
    </row>
    <row r="129" spans="1:71" s="37" customFormat="1" ht="15.95" customHeight="1">
      <c r="A129" s="184" t="s">
        <v>174</v>
      </c>
      <c r="B129" s="260">
        <v>17</v>
      </c>
      <c r="C129" s="76">
        <f t="shared" si="204"/>
        <v>11781</v>
      </c>
      <c r="D129" s="76">
        <f t="shared" si="205"/>
        <v>693</v>
      </c>
      <c r="E129" s="79">
        <v>11781</v>
      </c>
      <c r="F129" s="79"/>
      <c r="G129" s="79"/>
      <c r="H129" s="79"/>
      <c r="I129" s="79"/>
      <c r="J129" s="79">
        <v>7573</v>
      </c>
      <c r="K129" s="231">
        <f t="shared" si="206"/>
        <v>7573</v>
      </c>
      <c r="L129" s="226">
        <v>15</v>
      </c>
      <c r="M129" s="76">
        <f t="shared" si="207"/>
        <v>12900</v>
      </c>
      <c r="N129" s="76">
        <f t="shared" si="208"/>
        <v>860</v>
      </c>
      <c r="O129" s="79">
        <v>12900</v>
      </c>
      <c r="P129" s="79"/>
      <c r="Q129" s="79"/>
      <c r="R129" s="79"/>
      <c r="S129" s="79"/>
      <c r="T129" s="79">
        <v>11200</v>
      </c>
      <c r="U129" s="231">
        <f t="shared" si="209"/>
        <v>11200</v>
      </c>
      <c r="V129" s="226"/>
      <c r="W129" s="76">
        <f t="shared" si="210"/>
        <v>0</v>
      </c>
      <c r="X129" s="76">
        <f t="shared" si="211"/>
        <v>0</v>
      </c>
      <c r="Y129" s="79"/>
      <c r="Z129" s="79"/>
      <c r="AA129" s="79"/>
      <c r="AB129" s="79"/>
      <c r="AC129" s="79"/>
      <c r="AD129" s="79"/>
      <c r="AE129" s="231">
        <f t="shared" si="212"/>
        <v>0</v>
      </c>
      <c r="AF129" s="226"/>
      <c r="AG129" s="76">
        <f t="shared" si="213"/>
        <v>0</v>
      </c>
      <c r="AH129" s="76">
        <f t="shared" si="214"/>
        <v>0</v>
      </c>
      <c r="AI129" s="79"/>
      <c r="AJ129" s="79"/>
      <c r="AK129" s="79"/>
      <c r="AL129" s="79"/>
      <c r="AM129" s="79"/>
      <c r="AN129" s="79"/>
      <c r="AO129" s="231">
        <f t="shared" si="215"/>
        <v>0</v>
      </c>
      <c r="AP129" s="226"/>
      <c r="AQ129" s="76">
        <f t="shared" si="216"/>
        <v>0</v>
      </c>
      <c r="AR129" s="76">
        <f t="shared" si="217"/>
        <v>0</v>
      </c>
      <c r="AS129" s="79"/>
      <c r="AT129" s="79"/>
      <c r="AU129" s="79"/>
      <c r="AV129" s="79"/>
      <c r="AW129" s="79"/>
      <c r="AX129" s="79"/>
      <c r="AY129" s="231">
        <f t="shared" si="218"/>
        <v>0</v>
      </c>
      <c r="AZ129" s="226"/>
      <c r="BA129" s="76">
        <f t="shared" si="219"/>
        <v>0</v>
      </c>
      <c r="BB129" s="76">
        <f t="shared" si="220"/>
        <v>0</v>
      </c>
      <c r="BC129" s="79"/>
      <c r="BD129" s="79"/>
      <c r="BE129" s="79"/>
      <c r="BF129" s="79"/>
      <c r="BG129" s="79"/>
      <c r="BH129" s="79"/>
      <c r="BI129" s="231">
        <f t="shared" si="221"/>
        <v>0</v>
      </c>
      <c r="BJ129" s="227"/>
      <c r="BK129" s="76">
        <f t="shared" si="222"/>
        <v>0</v>
      </c>
      <c r="BL129" s="76">
        <f t="shared" si="223"/>
        <v>0</v>
      </c>
      <c r="BM129" s="77"/>
      <c r="BN129" s="77"/>
      <c r="BO129" s="77"/>
      <c r="BP129" s="77"/>
      <c r="BQ129" s="77"/>
      <c r="BR129" s="77"/>
      <c r="BS129" s="278">
        <f t="shared" si="224"/>
        <v>0</v>
      </c>
    </row>
    <row r="130" spans="1:71" s="37" customFormat="1" ht="15.95" customHeight="1">
      <c r="A130" s="184" t="s">
        <v>175</v>
      </c>
      <c r="B130" s="260">
        <v>44</v>
      </c>
      <c r="C130" s="76">
        <f t="shared" si="204"/>
        <v>31311</v>
      </c>
      <c r="D130" s="76">
        <f t="shared" si="205"/>
        <v>711.61363636363637</v>
      </c>
      <c r="E130" s="79">
        <v>31311</v>
      </c>
      <c r="F130" s="79"/>
      <c r="G130" s="79"/>
      <c r="H130" s="79"/>
      <c r="I130" s="79"/>
      <c r="J130" s="79">
        <v>23708</v>
      </c>
      <c r="K130" s="231">
        <f t="shared" si="206"/>
        <v>23708</v>
      </c>
      <c r="L130" s="226">
        <v>45</v>
      </c>
      <c r="M130" s="76">
        <f t="shared" si="207"/>
        <v>34515</v>
      </c>
      <c r="N130" s="76">
        <f t="shared" si="208"/>
        <v>767</v>
      </c>
      <c r="O130" s="79">
        <v>34515</v>
      </c>
      <c r="P130" s="79"/>
      <c r="Q130" s="79"/>
      <c r="R130" s="79"/>
      <c r="S130" s="79"/>
      <c r="T130" s="79">
        <v>25230</v>
      </c>
      <c r="U130" s="231">
        <f t="shared" si="209"/>
        <v>25230</v>
      </c>
      <c r="V130" s="226">
        <v>34</v>
      </c>
      <c r="W130" s="76">
        <f t="shared" si="210"/>
        <v>28864</v>
      </c>
      <c r="X130" s="76">
        <f t="shared" si="211"/>
        <v>848.94117647058829</v>
      </c>
      <c r="Y130" s="79">
        <v>28864</v>
      </c>
      <c r="Z130" s="79"/>
      <c r="AA130" s="79"/>
      <c r="AB130" s="79"/>
      <c r="AC130" s="79"/>
      <c r="AD130" s="79">
        <v>22250</v>
      </c>
      <c r="AE130" s="231">
        <f t="shared" si="212"/>
        <v>22250</v>
      </c>
      <c r="AF130" s="226">
        <v>47</v>
      </c>
      <c r="AG130" s="76">
        <f t="shared" si="213"/>
        <v>43325</v>
      </c>
      <c r="AH130" s="76">
        <f t="shared" si="214"/>
        <v>921.80851063829789</v>
      </c>
      <c r="AI130" s="79">
        <v>43325</v>
      </c>
      <c r="AJ130" s="79"/>
      <c r="AK130" s="79"/>
      <c r="AL130" s="79"/>
      <c r="AM130" s="79"/>
      <c r="AN130" s="79">
        <v>37825</v>
      </c>
      <c r="AO130" s="231">
        <f t="shared" si="215"/>
        <v>37825</v>
      </c>
      <c r="AP130" s="226">
        <v>45</v>
      </c>
      <c r="AQ130" s="76">
        <f t="shared" si="216"/>
        <v>40179</v>
      </c>
      <c r="AR130" s="76">
        <f t="shared" si="217"/>
        <v>892.86666666666667</v>
      </c>
      <c r="AS130" s="79">
        <v>40179</v>
      </c>
      <c r="AT130" s="79"/>
      <c r="AU130" s="79"/>
      <c r="AV130" s="79"/>
      <c r="AW130" s="79"/>
      <c r="AX130" s="79">
        <v>38719</v>
      </c>
      <c r="AY130" s="231">
        <f t="shared" si="218"/>
        <v>38719</v>
      </c>
      <c r="AZ130" s="226">
        <v>39</v>
      </c>
      <c r="BA130" s="76">
        <f t="shared" si="219"/>
        <v>35088</v>
      </c>
      <c r="BB130" s="76">
        <f t="shared" si="220"/>
        <v>899.69230769230774</v>
      </c>
      <c r="BC130" s="79">
        <v>35088</v>
      </c>
      <c r="BD130" s="79"/>
      <c r="BE130" s="79"/>
      <c r="BF130" s="79"/>
      <c r="BG130" s="79"/>
      <c r="BH130" s="79">
        <v>26788</v>
      </c>
      <c r="BI130" s="231">
        <f t="shared" si="221"/>
        <v>26788</v>
      </c>
      <c r="BJ130" s="227">
        <v>33</v>
      </c>
      <c r="BK130" s="76">
        <f t="shared" si="222"/>
        <v>39233</v>
      </c>
      <c r="BL130" s="76">
        <f t="shared" si="223"/>
        <v>1188.878787878788</v>
      </c>
      <c r="BM130" s="77">
        <v>39233</v>
      </c>
      <c r="BN130" s="77"/>
      <c r="BO130" s="77"/>
      <c r="BP130" s="77"/>
      <c r="BQ130" s="77"/>
      <c r="BR130" s="77">
        <v>29363</v>
      </c>
      <c r="BS130" s="278">
        <f t="shared" si="224"/>
        <v>29363</v>
      </c>
    </row>
    <row r="131" spans="1:71" s="37" customFormat="1" ht="15.95" customHeight="1">
      <c r="A131" s="184" t="s">
        <v>176</v>
      </c>
      <c r="B131" s="260">
        <v>1</v>
      </c>
      <c r="C131" s="76">
        <f t="shared" si="204"/>
        <v>804</v>
      </c>
      <c r="D131" s="76">
        <f t="shared" si="205"/>
        <v>804</v>
      </c>
      <c r="E131" s="79"/>
      <c r="F131" s="79">
        <v>804</v>
      </c>
      <c r="G131" s="79"/>
      <c r="H131" s="79"/>
      <c r="I131" s="79"/>
      <c r="J131" s="79">
        <v>804</v>
      </c>
      <c r="K131" s="231">
        <f t="shared" si="206"/>
        <v>0</v>
      </c>
      <c r="L131" s="226">
        <v>2</v>
      </c>
      <c r="M131" s="76">
        <f t="shared" si="207"/>
        <v>900</v>
      </c>
      <c r="N131" s="76">
        <f t="shared" si="208"/>
        <v>450</v>
      </c>
      <c r="O131" s="79">
        <v>900</v>
      </c>
      <c r="P131" s="79"/>
      <c r="Q131" s="79"/>
      <c r="R131" s="79"/>
      <c r="S131" s="79"/>
      <c r="T131" s="79">
        <v>900</v>
      </c>
      <c r="U131" s="231">
        <f t="shared" si="209"/>
        <v>900</v>
      </c>
      <c r="V131" s="226">
        <v>2</v>
      </c>
      <c r="W131" s="76">
        <f t="shared" si="210"/>
        <v>0</v>
      </c>
      <c r="X131" s="76">
        <f t="shared" si="211"/>
        <v>0</v>
      </c>
      <c r="Y131" s="79"/>
      <c r="Z131" s="79"/>
      <c r="AA131" s="79"/>
      <c r="AB131" s="79"/>
      <c r="AC131" s="79"/>
      <c r="AD131" s="79"/>
      <c r="AE131" s="231">
        <f t="shared" si="212"/>
        <v>0</v>
      </c>
      <c r="AF131" s="226">
        <v>3</v>
      </c>
      <c r="AG131" s="76">
        <f t="shared" si="213"/>
        <v>2889.6</v>
      </c>
      <c r="AH131" s="76">
        <f t="shared" si="214"/>
        <v>963.19999999999993</v>
      </c>
      <c r="AI131" s="79"/>
      <c r="AJ131" s="79">
        <v>2889.6</v>
      </c>
      <c r="AK131" s="79"/>
      <c r="AL131" s="79"/>
      <c r="AM131" s="79"/>
      <c r="AN131" s="79">
        <v>2139.6</v>
      </c>
      <c r="AO131" s="231">
        <f t="shared" si="215"/>
        <v>0</v>
      </c>
      <c r="AP131" s="226">
        <v>1</v>
      </c>
      <c r="AQ131" s="76">
        <f t="shared" si="216"/>
        <v>1787</v>
      </c>
      <c r="AR131" s="76">
        <f t="shared" si="217"/>
        <v>1787</v>
      </c>
      <c r="AS131" s="79"/>
      <c r="AT131" s="79">
        <v>1787</v>
      </c>
      <c r="AU131" s="79"/>
      <c r="AV131" s="79"/>
      <c r="AW131" s="79"/>
      <c r="AX131" s="79">
        <v>1786.5</v>
      </c>
      <c r="AY131" s="231">
        <f t="shared" si="218"/>
        <v>0</v>
      </c>
      <c r="AZ131" s="226"/>
      <c r="BA131" s="76">
        <f t="shared" si="219"/>
        <v>0</v>
      </c>
      <c r="BB131" s="76">
        <f t="shared" si="220"/>
        <v>0</v>
      </c>
      <c r="BC131" s="79"/>
      <c r="BD131" s="79"/>
      <c r="BE131" s="79"/>
      <c r="BF131" s="79"/>
      <c r="BG131" s="79"/>
      <c r="BH131" s="79"/>
      <c r="BI131" s="231">
        <f t="shared" si="221"/>
        <v>0</v>
      </c>
      <c r="BJ131" s="227">
        <v>2</v>
      </c>
      <c r="BK131" s="76">
        <f t="shared" si="222"/>
        <v>1200</v>
      </c>
      <c r="BL131" s="76">
        <f t="shared" si="223"/>
        <v>600</v>
      </c>
      <c r="BM131" s="77"/>
      <c r="BN131" s="77">
        <v>1200</v>
      </c>
      <c r="BO131" s="77"/>
      <c r="BP131" s="77"/>
      <c r="BQ131" s="77"/>
      <c r="BR131" s="77">
        <v>600</v>
      </c>
      <c r="BS131" s="278">
        <f t="shared" si="224"/>
        <v>0</v>
      </c>
    </row>
    <row r="132" spans="1:71" s="37" customFormat="1" ht="15.95" customHeight="1">
      <c r="A132" s="184" t="s">
        <v>177</v>
      </c>
      <c r="B132" s="260">
        <v>43</v>
      </c>
      <c r="C132" s="76">
        <f t="shared" si="204"/>
        <v>60567.7</v>
      </c>
      <c r="D132" s="76">
        <f t="shared" si="205"/>
        <v>1408.5511627906976</v>
      </c>
      <c r="E132" s="79"/>
      <c r="F132" s="79">
        <v>58097.7</v>
      </c>
      <c r="G132" s="79"/>
      <c r="H132" s="79"/>
      <c r="I132" s="79">
        <v>2470</v>
      </c>
      <c r="J132" s="79">
        <v>4904.01</v>
      </c>
      <c r="K132" s="231">
        <f t="shared" si="206"/>
        <v>0</v>
      </c>
      <c r="L132" s="226">
        <v>69</v>
      </c>
      <c r="M132" s="76">
        <f t="shared" si="207"/>
        <v>145947.22</v>
      </c>
      <c r="N132" s="76">
        <f t="shared" si="208"/>
        <v>2115.1771014492756</v>
      </c>
      <c r="O132" s="79"/>
      <c r="P132" s="79">
        <v>145947.22</v>
      </c>
      <c r="Q132" s="79"/>
      <c r="R132" s="79"/>
      <c r="S132" s="79"/>
      <c r="T132" s="79">
        <v>5591.31</v>
      </c>
      <c r="U132" s="231">
        <f t="shared" si="209"/>
        <v>0</v>
      </c>
      <c r="V132" s="226">
        <v>54</v>
      </c>
      <c r="W132" s="76">
        <f t="shared" si="210"/>
        <v>83246</v>
      </c>
      <c r="X132" s="76">
        <f t="shared" si="211"/>
        <v>1541.5925925925926</v>
      </c>
      <c r="Y132" s="79"/>
      <c r="Z132" s="79">
        <v>80341</v>
      </c>
      <c r="AA132" s="79"/>
      <c r="AB132" s="79"/>
      <c r="AC132" s="79">
        <v>2905</v>
      </c>
      <c r="AD132" s="79">
        <v>9543</v>
      </c>
      <c r="AE132" s="231">
        <f t="shared" si="212"/>
        <v>0</v>
      </c>
      <c r="AF132" s="226">
        <v>50</v>
      </c>
      <c r="AG132" s="76">
        <f t="shared" si="213"/>
        <v>102839.25</v>
      </c>
      <c r="AH132" s="76">
        <f t="shared" si="214"/>
        <v>2056.7849999999999</v>
      </c>
      <c r="AI132" s="79"/>
      <c r="AJ132" s="79">
        <v>94941.77</v>
      </c>
      <c r="AK132" s="79"/>
      <c r="AL132" s="79"/>
      <c r="AM132" s="79">
        <v>7897.48</v>
      </c>
      <c r="AN132" s="79">
        <v>17704</v>
      </c>
      <c r="AO132" s="231">
        <f t="shared" si="215"/>
        <v>0</v>
      </c>
      <c r="AP132" s="226">
        <v>60</v>
      </c>
      <c r="AQ132" s="76">
        <f t="shared" si="216"/>
        <v>125254.75</v>
      </c>
      <c r="AR132" s="76">
        <f t="shared" si="217"/>
        <v>2087.5791666666669</v>
      </c>
      <c r="AS132" s="79"/>
      <c r="AT132" s="79">
        <v>114271</v>
      </c>
      <c r="AU132" s="79"/>
      <c r="AV132" s="79"/>
      <c r="AW132" s="79">
        <v>10983.75</v>
      </c>
      <c r="AX132" s="79">
        <v>14200.64</v>
      </c>
      <c r="AY132" s="231">
        <f t="shared" si="218"/>
        <v>0</v>
      </c>
      <c r="AZ132" s="226">
        <v>53</v>
      </c>
      <c r="BA132" s="76">
        <f t="shared" si="219"/>
        <v>94990</v>
      </c>
      <c r="BB132" s="76">
        <f t="shared" si="220"/>
        <v>1792.2641509433963</v>
      </c>
      <c r="BC132" s="79"/>
      <c r="BD132" s="79">
        <v>93764</v>
      </c>
      <c r="BE132" s="79"/>
      <c r="BF132" s="79"/>
      <c r="BG132" s="79">
        <v>1226</v>
      </c>
      <c r="BH132" s="79">
        <v>30429</v>
      </c>
      <c r="BI132" s="231">
        <f t="shared" si="221"/>
        <v>0</v>
      </c>
      <c r="BJ132" s="227">
        <v>25</v>
      </c>
      <c r="BK132" s="76">
        <f t="shared" si="222"/>
        <v>35966</v>
      </c>
      <c r="BL132" s="76">
        <f t="shared" si="223"/>
        <v>1438.64</v>
      </c>
      <c r="BM132" s="77"/>
      <c r="BN132" s="77">
        <v>35411</v>
      </c>
      <c r="BO132" s="77"/>
      <c r="BP132" s="77"/>
      <c r="BQ132" s="77">
        <v>555</v>
      </c>
      <c r="BR132" s="77">
        <v>5779</v>
      </c>
      <c r="BS132" s="278">
        <f t="shared" si="224"/>
        <v>0</v>
      </c>
    </row>
    <row r="133" spans="1:71" s="37" customFormat="1" ht="15.95" customHeight="1">
      <c r="A133" s="184" t="s">
        <v>178</v>
      </c>
      <c r="B133" s="260">
        <v>6</v>
      </c>
      <c r="C133" s="76">
        <f t="shared" si="204"/>
        <v>14152.5</v>
      </c>
      <c r="D133" s="76">
        <f t="shared" si="205"/>
        <v>2358.75</v>
      </c>
      <c r="E133" s="79">
        <v>14152.5</v>
      </c>
      <c r="F133" s="79"/>
      <c r="G133" s="79"/>
      <c r="H133" s="79"/>
      <c r="I133" s="79"/>
      <c r="J133" s="79">
        <v>9409.5</v>
      </c>
      <c r="K133" s="231">
        <f t="shared" si="206"/>
        <v>9409.5</v>
      </c>
      <c r="L133" s="226">
        <v>4</v>
      </c>
      <c r="M133" s="76">
        <f t="shared" si="207"/>
        <v>12080</v>
      </c>
      <c r="N133" s="76">
        <f t="shared" si="208"/>
        <v>3020</v>
      </c>
      <c r="O133" s="79">
        <v>12080</v>
      </c>
      <c r="P133" s="79"/>
      <c r="Q133" s="79"/>
      <c r="R133" s="79"/>
      <c r="S133" s="79"/>
      <c r="T133" s="79">
        <v>1920</v>
      </c>
      <c r="U133" s="231">
        <f t="shared" si="209"/>
        <v>1920</v>
      </c>
      <c r="V133" s="226">
        <v>3</v>
      </c>
      <c r="W133" s="76">
        <f t="shared" si="210"/>
        <v>9804</v>
      </c>
      <c r="X133" s="76">
        <f t="shared" si="211"/>
        <v>3268</v>
      </c>
      <c r="Y133" s="79">
        <v>9804</v>
      </c>
      <c r="Z133" s="79"/>
      <c r="AA133" s="79"/>
      <c r="AB133" s="79"/>
      <c r="AC133" s="79"/>
      <c r="AD133" s="79">
        <v>4816</v>
      </c>
      <c r="AE133" s="231">
        <f t="shared" si="212"/>
        <v>4816</v>
      </c>
      <c r="AF133" s="226">
        <v>3</v>
      </c>
      <c r="AG133" s="76">
        <f t="shared" si="213"/>
        <v>7699.5</v>
      </c>
      <c r="AH133" s="76">
        <f t="shared" si="214"/>
        <v>2566.5</v>
      </c>
      <c r="AI133" s="79">
        <v>7699.5</v>
      </c>
      <c r="AJ133" s="79"/>
      <c r="AK133" s="79"/>
      <c r="AL133" s="79"/>
      <c r="AM133" s="79"/>
      <c r="AN133" s="79">
        <v>5310</v>
      </c>
      <c r="AO133" s="231">
        <f t="shared" si="215"/>
        <v>5310</v>
      </c>
      <c r="AP133" s="226">
        <v>8</v>
      </c>
      <c r="AQ133" s="76">
        <f t="shared" si="216"/>
        <v>10719</v>
      </c>
      <c r="AR133" s="76">
        <f t="shared" si="217"/>
        <v>1339.875</v>
      </c>
      <c r="AS133" s="79">
        <v>10719</v>
      </c>
      <c r="AT133" s="79"/>
      <c r="AU133" s="79"/>
      <c r="AV133" s="79"/>
      <c r="AW133" s="79"/>
      <c r="AX133" s="79">
        <v>8719</v>
      </c>
      <c r="AY133" s="231">
        <f t="shared" si="218"/>
        <v>8719</v>
      </c>
      <c r="AZ133" s="226">
        <v>8</v>
      </c>
      <c r="BA133" s="76">
        <f t="shared" si="219"/>
        <v>18832.5</v>
      </c>
      <c r="BB133" s="76">
        <f t="shared" si="220"/>
        <v>2354.0625</v>
      </c>
      <c r="BC133" s="79">
        <v>18832.5</v>
      </c>
      <c r="BD133" s="79"/>
      <c r="BE133" s="79"/>
      <c r="BF133" s="79"/>
      <c r="BG133" s="79"/>
      <c r="BH133" s="79">
        <v>16321.5</v>
      </c>
      <c r="BI133" s="231">
        <f t="shared" si="221"/>
        <v>16321.5</v>
      </c>
      <c r="BJ133" s="227">
        <v>5</v>
      </c>
      <c r="BK133" s="76">
        <f t="shared" si="222"/>
        <v>7882</v>
      </c>
      <c r="BL133" s="76">
        <f t="shared" si="223"/>
        <v>1576.4</v>
      </c>
      <c r="BM133" s="77">
        <v>7882</v>
      </c>
      <c r="BN133" s="77"/>
      <c r="BO133" s="77"/>
      <c r="BP133" s="77"/>
      <c r="BQ133" s="77"/>
      <c r="BR133" s="77">
        <v>7882</v>
      </c>
      <c r="BS133" s="278">
        <f t="shared" si="224"/>
        <v>7882</v>
      </c>
    </row>
    <row r="134" spans="1:71" s="37" customFormat="1" ht="15.95" customHeight="1">
      <c r="A134" s="184" t="s">
        <v>179</v>
      </c>
      <c r="B134" s="260">
        <v>5</v>
      </c>
      <c r="C134" s="76">
        <f t="shared" si="204"/>
        <v>31482.36</v>
      </c>
      <c r="D134" s="76">
        <f t="shared" si="205"/>
        <v>6296.4719999999998</v>
      </c>
      <c r="E134" s="79">
        <v>10901.25</v>
      </c>
      <c r="F134" s="79">
        <v>20581.11</v>
      </c>
      <c r="G134" s="79"/>
      <c r="H134" s="79"/>
      <c r="I134" s="79"/>
      <c r="J134" s="79">
        <v>18720.61</v>
      </c>
      <c r="K134" s="231">
        <f t="shared" si="206"/>
        <v>10901.25</v>
      </c>
      <c r="L134" s="226">
        <v>7</v>
      </c>
      <c r="M134" s="76">
        <f t="shared" si="207"/>
        <v>22556</v>
      </c>
      <c r="N134" s="76">
        <f t="shared" si="208"/>
        <v>3222.2857142857142</v>
      </c>
      <c r="O134" s="79">
        <v>12600</v>
      </c>
      <c r="P134" s="79">
        <v>9956</v>
      </c>
      <c r="Q134" s="79"/>
      <c r="R134" s="79"/>
      <c r="S134" s="79"/>
      <c r="T134" s="79">
        <v>22556</v>
      </c>
      <c r="U134" s="231">
        <f t="shared" si="209"/>
        <v>12600</v>
      </c>
      <c r="V134" s="226">
        <v>3</v>
      </c>
      <c r="W134" s="76">
        <f t="shared" si="210"/>
        <v>14453</v>
      </c>
      <c r="X134" s="76">
        <f t="shared" si="211"/>
        <v>4817.666666666667</v>
      </c>
      <c r="Y134" s="79">
        <v>6450</v>
      </c>
      <c r="Z134" s="79">
        <v>8003</v>
      </c>
      <c r="AA134" s="79"/>
      <c r="AB134" s="79"/>
      <c r="AC134" s="79"/>
      <c r="AD134" s="79"/>
      <c r="AE134" s="231">
        <f t="shared" si="212"/>
        <v>0</v>
      </c>
      <c r="AF134" s="226">
        <v>2</v>
      </c>
      <c r="AG134" s="76">
        <f t="shared" si="213"/>
        <v>7301.25</v>
      </c>
      <c r="AH134" s="76">
        <f t="shared" si="214"/>
        <v>3650.625</v>
      </c>
      <c r="AI134" s="79">
        <v>7301.25</v>
      </c>
      <c r="AJ134" s="79"/>
      <c r="AK134" s="79"/>
      <c r="AL134" s="79"/>
      <c r="AM134" s="79"/>
      <c r="AN134" s="79"/>
      <c r="AO134" s="231">
        <f t="shared" si="215"/>
        <v>0</v>
      </c>
      <c r="AP134" s="226">
        <v>5</v>
      </c>
      <c r="AQ134" s="76">
        <f t="shared" si="216"/>
        <v>16344</v>
      </c>
      <c r="AR134" s="76">
        <f t="shared" si="217"/>
        <v>3268.8</v>
      </c>
      <c r="AS134" s="79">
        <v>16344</v>
      </c>
      <c r="AT134" s="79"/>
      <c r="AU134" s="79"/>
      <c r="AV134" s="79"/>
      <c r="AW134" s="79"/>
      <c r="AX134" s="79">
        <v>2724</v>
      </c>
      <c r="AY134" s="231">
        <f t="shared" si="218"/>
        <v>2724</v>
      </c>
      <c r="AZ134" s="226">
        <v>4</v>
      </c>
      <c r="BA134" s="76">
        <f t="shared" si="219"/>
        <v>16654.5</v>
      </c>
      <c r="BB134" s="76">
        <f t="shared" si="220"/>
        <v>4163.625</v>
      </c>
      <c r="BC134" s="79">
        <v>16654.5</v>
      </c>
      <c r="BD134" s="79"/>
      <c r="BE134" s="79"/>
      <c r="BF134" s="79"/>
      <c r="BG134" s="79"/>
      <c r="BH134" s="79">
        <v>8337</v>
      </c>
      <c r="BI134" s="231">
        <f t="shared" si="221"/>
        <v>8337</v>
      </c>
      <c r="BJ134" s="227">
        <v>5</v>
      </c>
      <c r="BK134" s="76">
        <f t="shared" si="222"/>
        <v>13950</v>
      </c>
      <c r="BL134" s="76">
        <f t="shared" si="223"/>
        <v>2790</v>
      </c>
      <c r="BM134" s="77">
        <v>13950</v>
      </c>
      <c r="BN134" s="77"/>
      <c r="BO134" s="77"/>
      <c r="BP134" s="77"/>
      <c r="BQ134" s="77"/>
      <c r="BR134" s="77">
        <v>11160</v>
      </c>
      <c r="BS134" s="278">
        <f t="shared" si="224"/>
        <v>11160</v>
      </c>
    </row>
    <row r="135" spans="1:71" s="37" customFormat="1" ht="15.95" customHeight="1">
      <c r="A135" s="184" t="s">
        <v>180</v>
      </c>
      <c r="B135" s="260">
        <v>116</v>
      </c>
      <c r="C135" s="76">
        <f t="shared" si="204"/>
        <v>344678.97000000003</v>
      </c>
      <c r="D135" s="76">
        <f t="shared" si="205"/>
        <v>2971.3704310344829</v>
      </c>
      <c r="E135" s="79">
        <v>248170.5</v>
      </c>
      <c r="F135" s="79">
        <v>93813.02</v>
      </c>
      <c r="G135" s="79"/>
      <c r="H135" s="79"/>
      <c r="I135" s="79">
        <v>2695.45</v>
      </c>
      <c r="J135" s="79">
        <v>97671.34</v>
      </c>
      <c r="K135" s="231">
        <f t="shared" si="206"/>
        <v>97671.34</v>
      </c>
      <c r="L135" s="226">
        <v>113</v>
      </c>
      <c r="M135" s="76">
        <f t="shared" si="207"/>
        <v>296545.01</v>
      </c>
      <c r="N135" s="76">
        <f t="shared" si="208"/>
        <v>2624.2921238938052</v>
      </c>
      <c r="O135" s="79">
        <v>260953.63</v>
      </c>
      <c r="P135" s="79">
        <v>32441.38</v>
      </c>
      <c r="Q135" s="79"/>
      <c r="R135" s="79"/>
      <c r="S135" s="79">
        <v>3150</v>
      </c>
      <c r="T135" s="79">
        <v>97666.73</v>
      </c>
      <c r="U135" s="231">
        <f t="shared" si="209"/>
        <v>97666.73</v>
      </c>
      <c r="V135" s="226">
        <v>118</v>
      </c>
      <c r="W135" s="76">
        <f t="shared" si="210"/>
        <v>420449</v>
      </c>
      <c r="X135" s="76">
        <f t="shared" si="211"/>
        <v>3563.1271186440677</v>
      </c>
      <c r="Y135" s="79">
        <v>292367</v>
      </c>
      <c r="Z135" s="79">
        <v>125857</v>
      </c>
      <c r="AA135" s="79"/>
      <c r="AB135" s="79"/>
      <c r="AC135" s="79">
        <v>2225</v>
      </c>
      <c r="AD135" s="79">
        <v>110654</v>
      </c>
      <c r="AE135" s="231">
        <f t="shared" si="212"/>
        <v>110654</v>
      </c>
      <c r="AF135" s="226">
        <v>123</v>
      </c>
      <c r="AG135" s="76">
        <f t="shared" si="213"/>
        <v>482058.06000000006</v>
      </c>
      <c r="AH135" s="76">
        <f t="shared" si="214"/>
        <v>3919.1712195121954</v>
      </c>
      <c r="AI135" s="79">
        <v>329642.40000000002</v>
      </c>
      <c r="AJ135" s="79">
        <v>148193.66</v>
      </c>
      <c r="AK135" s="79"/>
      <c r="AL135" s="79"/>
      <c r="AM135" s="79">
        <v>4222</v>
      </c>
      <c r="AN135" s="79">
        <v>151660.71</v>
      </c>
      <c r="AO135" s="231">
        <f t="shared" si="215"/>
        <v>151660.71</v>
      </c>
      <c r="AP135" s="226">
        <v>166</v>
      </c>
      <c r="AQ135" s="76">
        <f t="shared" si="216"/>
        <v>600378.31000000006</v>
      </c>
      <c r="AR135" s="76">
        <f t="shared" si="217"/>
        <v>3616.7368072289159</v>
      </c>
      <c r="AS135" s="79">
        <v>371625.71</v>
      </c>
      <c r="AT135" s="79">
        <v>228752.6</v>
      </c>
      <c r="AU135" s="79"/>
      <c r="AV135" s="79"/>
      <c r="AW135" s="79"/>
      <c r="AX135" s="79">
        <v>193739.21</v>
      </c>
      <c r="AY135" s="231">
        <f t="shared" si="218"/>
        <v>193739.21</v>
      </c>
      <c r="AZ135" s="226">
        <v>176</v>
      </c>
      <c r="BA135" s="76">
        <f t="shared" si="219"/>
        <v>518110</v>
      </c>
      <c r="BB135" s="76">
        <f t="shared" si="220"/>
        <v>2943.806818181818</v>
      </c>
      <c r="BC135" s="79">
        <v>387236</v>
      </c>
      <c r="BD135" s="79">
        <v>130874</v>
      </c>
      <c r="BE135" s="79"/>
      <c r="BF135" s="79"/>
      <c r="BG135" s="79"/>
      <c r="BH135" s="79">
        <v>162691</v>
      </c>
      <c r="BI135" s="231">
        <f t="shared" si="221"/>
        <v>162691</v>
      </c>
      <c r="BJ135" s="227">
        <v>199</v>
      </c>
      <c r="BK135" s="76">
        <f t="shared" si="222"/>
        <v>679562</v>
      </c>
      <c r="BL135" s="76">
        <f t="shared" si="223"/>
        <v>3414.8844221105528</v>
      </c>
      <c r="BM135" s="77">
        <v>485169</v>
      </c>
      <c r="BN135" s="77">
        <v>194393</v>
      </c>
      <c r="BO135" s="77"/>
      <c r="BP135" s="77"/>
      <c r="BQ135" s="77"/>
      <c r="BR135" s="77">
        <v>182386</v>
      </c>
      <c r="BS135" s="278">
        <f t="shared" si="224"/>
        <v>182386</v>
      </c>
    </row>
    <row r="136" spans="1:71" s="37" customFormat="1" ht="15.95" customHeight="1">
      <c r="A136" s="184" t="s">
        <v>111</v>
      </c>
      <c r="B136" s="260">
        <v>35</v>
      </c>
      <c r="C136" s="76">
        <f t="shared" si="204"/>
        <v>21240.01</v>
      </c>
      <c r="D136" s="76">
        <f t="shared" si="205"/>
        <v>606.8574285714285</v>
      </c>
      <c r="E136" s="79"/>
      <c r="F136" s="79">
        <v>21240.01</v>
      </c>
      <c r="G136" s="79"/>
      <c r="H136" s="79"/>
      <c r="I136" s="79"/>
      <c r="J136" s="79">
        <v>18036.919999999998</v>
      </c>
      <c r="K136" s="231">
        <f t="shared" si="206"/>
        <v>0</v>
      </c>
      <c r="L136" s="226">
        <v>22</v>
      </c>
      <c r="M136" s="76">
        <f t="shared" si="207"/>
        <v>1790.88</v>
      </c>
      <c r="N136" s="76">
        <f t="shared" si="208"/>
        <v>81.403636363636366</v>
      </c>
      <c r="O136" s="79"/>
      <c r="P136" s="79">
        <v>1790.88</v>
      </c>
      <c r="Q136" s="79"/>
      <c r="R136" s="79"/>
      <c r="S136" s="79"/>
      <c r="T136" s="79">
        <v>1790.88</v>
      </c>
      <c r="U136" s="231">
        <f t="shared" si="209"/>
        <v>0</v>
      </c>
      <c r="V136" s="226">
        <v>22</v>
      </c>
      <c r="W136" s="76">
        <f t="shared" si="210"/>
        <v>24200</v>
      </c>
      <c r="X136" s="76">
        <f t="shared" si="211"/>
        <v>1100</v>
      </c>
      <c r="Y136" s="79"/>
      <c r="Z136" s="79">
        <v>24200</v>
      </c>
      <c r="AA136" s="79"/>
      <c r="AB136" s="79"/>
      <c r="AC136" s="79"/>
      <c r="AD136" s="79">
        <v>18375</v>
      </c>
      <c r="AE136" s="231">
        <f t="shared" si="212"/>
        <v>0</v>
      </c>
      <c r="AF136" s="226">
        <v>10</v>
      </c>
      <c r="AG136" s="76">
        <f t="shared" si="213"/>
        <v>19138</v>
      </c>
      <c r="AH136" s="76">
        <f t="shared" si="214"/>
        <v>1913.8</v>
      </c>
      <c r="AI136" s="79"/>
      <c r="AJ136" s="79">
        <v>19138</v>
      </c>
      <c r="AK136" s="79"/>
      <c r="AL136" s="79"/>
      <c r="AM136" s="79"/>
      <c r="AN136" s="79">
        <v>15338</v>
      </c>
      <c r="AO136" s="231">
        <f t="shared" si="215"/>
        <v>0</v>
      </c>
      <c r="AP136" s="226"/>
      <c r="AQ136" s="76">
        <f t="shared" si="216"/>
        <v>0</v>
      </c>
      <c r="AR136" s="76">
        <f t="shared" si="217"/>
        <v>0</v>
      </c>
      <c r="AS136" s="79"/>
      <c r="AT136" s="79"/>
      <c r="AU136" s="79"/>
      <c r="AV136" s="79"/>
      <c r="AW136" s="79"/>
      <c r="AX136" s="79"/>
      <c r="AY136" s="231">
        <f t="shared" si="218"/>
        <v>0</v>
      </c>
      <c r="AZ136" s="226"/>
      <c r="BA136" s="76">
        <f t="shared" si="219"/>
        <v>0</v>
      </c>
      <c r="BB136" s="76">
        <f t="shared" si="220"/>
        <v>0</v>
      </c>
      <c r="BC136" s="79"/>
      <c r="BD136" s="79"/>
      <c r="BE136" s="79"/>
      <c r="BF136" s="79"/>
      <c r="BG136" s="79"/>
      <c r="BH136" s="79"/>
      <c r="BI136" s="231">
        <f t="shared" si="221"/>
        <v>0</v>
      </c>
      <c r="BJ136" s="227"/>
      <c r="BK136" s="76">
        <f t="shared" si="222"/>
        <v>0</v>
      </c>
      <c r="BL136" s="76">
        <f t="shared" si="223"/>
        <v>0</v>
      </c>
      <c r="BM136" s="77"/>
      <c r="BN136" s="77"/>
      <c r="BO136" s="77"/>
      <c r="BP136" s="77"/>
      <c r="BQ136" s="77"/>
      <c r="BR136" s="77"/>
      <c r="BS136" s="278">
        <f t="shared" si="224"/>
        <v>0</v>
      </c>
    </row>
    <row r="137" spans="1:71" s="37" customFormat="1" ht="15.95" customHeight="1">
      <c r="A137" s="184" t="s">
        <v>181</v>
      </c>
      <c r="B137" s="260">
        <v>16</v>
      </c>
      <c r="C137" s="76">
        <f t="shared" si="204"/>
        <v>106930</v>
      </c>
      <c r="D137" s="76">
        <f t="shared" si="205"/>
        <v>6683.125</v>
      </c>
      <c r="E137" s="79"/>
      <c r="F137" s="79">
        <v>106930</v>
      </c>
      <c r="G137" s="79"/>
      <c r="H137" s="79"/>
      <c r="I137" s="79"/>
      <c r="J137" s="79">
        <v>64706</v>
      </c>
      <c r="K137" s="231">
        <f t="shared" si="206"/>
        <v>0</v>
      </c>
      <c r="L137" s="226">
        <v>16</v>
      </c>
      <c r="M137" s="76">
        <f t="shared" si="207"/>
        <v>91518</v>
      </c>
      <c r="N137" s="76">
        <f t="shared" si="208"/>
        <v>5719.875</v>
      </c>
      <c r="O137" s="79"/>
      <c r="P137" s="79">
        <v>91518</v>
      </c>
      <c r="Q137" s="79"/>
      <c r="R137" s="79"/>
      <c r="S137" s="79"/>
      <c r="T137" s="79">
        <v>91518</v>
      </c>
      <c r="U137" s="231">
        <f t="shared" si="209"/>
        <v>0</v>
      </c>
      <c r="V137" s="226">
        <v>17</v>
      </c>
      <c r="W137" s="76">
        <f t="shared" si="210"/>
        <v>118258</v>
      </c>
      <c r="X137" s="76">
        <f t="shared" si="211"/>
        <v>6956.3529411764703</v>
      </c>
      <c r="Y137" s="79"/>
      <c r="Z137" s="79">
        <v>118258</v>
      </c>
      <c r="AA137" s="79"/>
      <c r="AB137" s="79"/>
      <c r="AC137" s="79"/>
      <c r="AD137" s="79">
        <v>94889</v>
      </c>
      <c r="AE137" s="231">
        <f t="shared" si="212"/>
        <v>0</v>
      </c>
      <c r="AF137" s="226">
        <v>15</v>
      </c>
      <c r="AG137" s="76">
        <f t="shared" si="213"/>
        <v>122079</v>
      </c>
      <c r="AH137" s="76">
        <f t="shared" si="214"/>
        <v>8138.6</v>
      </c>
      <c r="AI137" s="79"/>
      <c r="AJ137" s="79">
        <v>122079</v>
      </c>
      <c r="AK137" s="79"/>
      <c r="AL137" s="79"/>
      <c r="AM137" s="79"/>
      <c r="AN137" s="79">
        <v>105159</v>
      </c>
      <c r="AO137" s="231">
        <f t="shared" si="215"/>
        <v>0</v>
      </c>
      <c r="AP137" s="226">
        <v>14</v>
      </c>
      <c r="AQ137" s="76">
        <f t="shared" si="216"/>
        <v>99982.399999999994</v>
      </c>
      <c r="AR137" s="76">
        <f t="shared" si="217"/>
        <v>7141.5999999999995</v>
      </c>
      <c r="AS137" s="79"/>
      <c r="AT137" s="79">
        <v>99982.399999999994</v>
      </c>
      <c r="AU137" s="79"/>
      <c r="AV137" s="79"/>
      <c r="AW137" s="79"/>
      <c r="AX137" s="79">
        <v>92422.399999999994</v>
      </c>
      <c r="AY137" s="231">
        <f t="shared" si="218"/>
        <v>0</v>
      </c>
      <c r="AZ137" s="226">
        <v>15</v>
      </c>
      <c r="BA137" s="76">
        <f t="shared" si="219"/>
        <v>113568</v>
      </c>
      <c r="BB137" s="76">
        <f t="shared" si="220"/>
        <v>7571.2</v>
      </c>
      <c r="BC137" s="79"/>
      <c r="BD137" s="79">
        <v>113568</v>
      </c>
      <c r="BE137" s="79"/>
      <c r="BF137" s="79"/>
      <c r="BG137" s="79"/>
      <c r="BH137" s="79">
        <v>101356</v>
      </c>
      <c r="BI137" s="231">
        <f t="shared" si="221"/>
        <v>0</v>
      </c>
      <c r="BJ137" s="227">
        <v>14</v>
      </c>
      <c r="BK137" s="76">
        <f t="shared" si="222"/>
        <v>114481</v>
      </c>
      <c r="BL137" s="76">
        <f t="shared" si="223"/>
        <v>8177.2142857142853</v>
      </c>
      <c r="BM137" s="77"/>
      <c r="BN137" s="77">
        <v>114481</v>
      </c>
      <c r="BO137" s="77"/>
      <c r="BP137" s="77"/>
      <c r="BQ137" s="77"/>
      <c r="BR137" s="77">
        <v>87881</v>
      </c>
      <c r="BS137" s="278">
        <f t="shared" si="224"/>
        <v>0</v>
      </c>
    </row>
    <row r="138" spans="1:71" s="37" customFormat="1" ht="15.95" customHeight="1">
      <c r="A138" s="184" t="s">
        <v>182</v>
      </c>
      <c r="B138" s="260">
        <v>7</v>
      </c>
      <c r="C138" s="76">
        <f t="shared" ref="C138" si="228">SUM(E138:I138)</f>
        <v>3768.76</v>
      </c>
      <c r="D138" s="76">
        <f t="shared" si="205"/>
        <v>538.39428571428573</v>
      </c>
      <c r="E138" s="79">
        <v>2335.5100000000002</v>
      </c>
      <c r="F138" s="79">
        <v>1433.25</v>
      </c>
      <c r="G138" s="79"/>
      <c r="H138" s="79"/>
      <c r="I138" s="79"/>
      <c r="J138" s="79">
        <v>3268.13</v>
      </c>
      <c r="K138" s="231">
        <f t="shared" si="206"/>
        <v>2335.5100000000002</v>
      </c>
      <c r="L138" s="226">
        <v>3</v>
      </c>
      <c r="M138" s="76">
        <f t="shared" ref="M138" si="229">SUM(O138:S138)</f>
        <v>2925</v>
      </c>
      <c r="N138" s="76">
        <f t="shared" ref="N138" si="230">IFERROR(M138/L138,0)</f>
        <v>975</v>
      </c>
      <c r="O138" s="79">
        <v>1800</v>
      </c>
      <c r="P138" s="79">
        <v>1125</v>
      </c>
      <c r="Q138" s="79"/>
      <c r="R138" s="79"/>
      <c r="S138" s="79"/>
      <c r="T138" s="79">
        <v>2925</v>
      </c>
      <c r="U138" s="231">
        <f t="shared" si="209"/>
        <v>1800</v>
      </c>
      <c r="V138" s="226">
        <v>6</v>
      </c>
      <c r="W138" s="76">
        <f t="shared" ref="W138" si="231">SUM(Y138:AC138)</f>
        <v>6278</v>
      </c>
      <c r="X138" s="76">
        <f t="shared" si="211"/>
        <v>1046.3333333333333</v>
      </c>
      <c r="Y138" s="79">
        <v>3870</v>
      </c>
      <c r="Z138" s="79">
        <v>2408</v>
      </c>
      <c r="AA138" s="79"/>
      <c r="AB138" s="79"/>
      <c r="AC138" s="79"/>
      <c r="AD138" s="79">
        <v>6278</v>
      </c>
      <c r="AE138" s="231">
        <f t="shared" si="212"/>
        <v>3870</v>
      </c>
      <c r="AF138" s="226">
        <v>4</v>
      </c>
      <c r="AG138" s="76">
        <f t="shared" ref="AG138" si="232">SUM(AI138:AM138)</f>
        <v>3793.13</v>
      </c>
      <c r="AH138" s="76">
        <f t="shared" si="214"/>
        <v>948.28250000000003</v>
      </c>
      <c r="AI138" s="79">
        <v>2323.13</v>
      </c>
      <c r="AJ138" s="79">
        <v>1470</v>
      </c>
      <c r="AK138" s="79"/>
      <c r="AL138" s="79"/>
      <c r="AM138" s="79"/>
      <c r="AN138" s="79">
        <v>3793.13</v>
      </c>
      <c r="AO138" s="231">
        <f t="shared" si="215"/>
        <v>2323.13</v>
      </c>
      <c r="AP138" s="226">
        <v>8</v>
      </c>
      <c r="AQ138" s="76">
        <f t="shared" ref="AQ138:AQ139" si="233">SUM(AS138:AW138)</f>
        <v>8449.75</v>
      </c>
      <c r="AR138" s="76">
        <f t="shared" si="217"/>
        <v>1056.21875</v>
      </c>
      <c r="AS138" s="79">
        <v>5431</v>
      </c>
      <c r="AT138" s="79">
        <v>3018.75</v>
      </c>
      <c r="AU138" s="79"/>
      <c r="AV138" s="79"/>
      <c r="AW138" s="79"/>
      <c r="AX138" s="79">
        <v>7785.75</v>
      </c>
      <c r="AY138" s="231">
        <f t="shared" si="218"/>
        <v>5431</v>
      </c>
      <c r="AZ138" s="226">
        <v>9</v>
      </c>
      <c r="BA138" s="76">
        <f t="shared" ref="BA138:BA139" si="234">SUM(BC138:BG138)</f>
        <v>10106.25</v>
      </c>
      <c r="BB138" s="76">
        <f t="shared" si="220"/>
        <v>1122.9166666666667</v>
      </c>
      <c r="BC138" s="79">
        <v>6261</v>
      </c>
      <c r="BD138" s="79">
        <v>3845.25</v>
      </c>
      <c r="BE138" s="79"/>
      <c r="BF138" s="79"/>
      <c r="BG138" s="79"/>
      <c r="BH138" s="79">
        <v>8994</v>
      </c>
      <c r="BI138" s="231">
        <f t="shared" si="221"/>
        <v>6261</v>
      </c>
      <c r="BJ138" s="227"/>
      <c r="BK138" s="76">
        <f t="shared" si="222"/>
        <v>0</v>
      </c>
      <c r="BL138" s="76">
        <f t="shared" si="223"/>
        <v>0</v>
      </c>
      <c r="BM138" s="77"/>
      <c r="BN138" s="77"/>
      <c r="BO138" s="77"/>
      <c r="BP138" s="77"/>
      <c r="BQ138" s="77"/>
      <c r="BR138" s="77"/>
      <c r="BS138" s="278">
        <f t="shared" si="224"/>
        <v>0</v>
      </c>
    </row>
    <row r="139" spans="1:71" s="37" customFormat="1" ht="15.95" customHeight="1">
      <c r="A139" s="184" t="s">
        <v>183</v>
      </c>
      <c r="B139" s="260">
        <v>89</v>
      </c>
      <c r="C139" s="76">
        <f t="shared" ref="C139:C145" si="235">SUM(E139:I139)</f>
        <v>250098.41</v>
      </c>
      <c r="D139" s="76">
        <f t="shared" si="205"/>
        <v>2810.0944943820227</v>
      </c>
      <c r="E139" s="79">
        <v>182583.5</v>
      </c>
      <c r="F139" s="79">
        <v>65714.91</v>
      </c>
      <c r="G139" s="79"/>
      <c r="H139" s="79"/>
      <c r="I139" s="79">
        <v>1800</v>
      </c>
      <c r="J139" s="79">
        <v>103251.44</v>
      </c>
      <c r="K139" s="231">
        <f t="shared" si="206"/>
        <v>103251.44</v>
      </c>
      <c r="L139" s="226">
        <v>81</v>
      </c>
      <c r="M139" s="76">
        <f t="shared" si="207"/>
        <v>194772</v>
      </c>
      <c r="N139" s="76">
        <f t="shared" si="208"/>
        <v>2404.5925925925926</v>
      </c>
      <c r="O139" s="79">
        <v>194494</v>
      </c>
      <c r="P139" s="79">
        <v>278</v>
      </c>
      <c r="Q139" s="79"/>
      <c r="R139" s="79"/>
      <c r="S139" s="79"/>
      <c r="T139" s="79">
        <v>92984</v>
      </c>
      <c r="U139" s="231">
        <f t="shared" si="209"/>
        <v>92984</v>
      </c>
      <c r="V139" s="226">
        <v>80</v>
      </c>
      <c r="W139" s="76">
        <f t="shared" ref="W139:W145" si="236">SUM(Y139:AC139)</f>
        <v>229752</v>
      </c>
      <c r="X139" s="76">
        <f t="shared" si="211"/>
        <v>2871.9</v>
      </c>
      <c r="Y139" s="79">
        <v>177821</v>
      </c>
      <c r="Z139" s="79">
        <v>51931</v>
      </c>
      <c r="AA139" s="79"/>
      <c r="AB139" s="79"/>
      <c r="AC139" s="79"/>
      <c r="AD139" s="79">
        <v>98298</v>
      </c>
      <c r="AE139" s="231">
        <f t="shared" si="212"/>
        <v>98298</v>
      </c>
      <c r="AF139" s="226">
        <v>94</v>
      </c>
      <c r="AG139" s="76">
        <f t="shared" ref="AG139:AG145" si="237">SUM(AI139:AM139)</f>
        <v>285856.71000000002</v>
      </c>
      <c r="AH139" s="76">
        <f t="shared" si="214"/>
        <v>3041.0288297872344</v>
      </c>
      <c r="AI139" s="79">
        <v>214906.7</v>
      </c>
      <c r="AJ139" s="79">
        <v>70950.009999999995</v>
      </c>
      <c r="AK139" s="79"/>
      <c r="AL139" s="79"/>
      <c r="AM139" s="79"/>
      <c r="AN139" s="79">
        <v>115627.71</v>
      </c>
      <c r="AO139" s="231">
        <f t="shared" si="215"/>
        <v>115627.71</v>
      </c>
      <c r="AP139" s="226">
        <v>108</v>
      </c>
      <c r="AQ139" s="76">
        <f t="shared" si="233"/>
        <v>355547.13</v>
      </c>
      <c r="AR139" s="76">
        <f t="shared" si="217"/>
        <v>3292.1030555555558</v>
      </c>
      <c r="AS139" s="79">
        <v>238431.13</v>
      </c>
      <c r="AT139" s="79">
        <v>117116</v>
      </c>
      <c r="AU139" s="79"/>
      <c r="AV139" s="79"/>
      <c r="AW139" s="79"/>
      <c r="AX139" s="79">
        <v>113161.76</v>
      </c>
      <c r="AY139" s="231">
        <f t="shared" si="218"/>
        <v>113161.76</v>
      </c>
      <c r="AZ139" s="226">
        <v>121</v>
      </c>
      <c r="BA139" s="76">
        <f t="shared" si="234"/>
        <v>427006</v>
      </c>
      <c r="BB139" s="76">
        <f t="shared" si="220"/>
        <v>3528.9752066115702</v>
      </c>
      <c r="BC139" s="79">
        <v>281301</v>
      </c>
      <c r="BD139" s="79">
        <v>145705</v>
      </c>
      <c r="BE139" s="79"/>
      <c r="BF139" s="79"/>
      <c r="BG139" s="79"/>
      <c r="BH139" s="79">
        <v>173660.2</v>
      </c>
      <c r="BI139" s="231">
        <f t="shared" si="221"/>
        <v>173660.2</v>
      </c>
      <c r="BJ139" s="227">
        <v>128</v>
      </c>
      <c r="BK139" s="76">
        <f t="shared" si="222"/>
        <v>372916</v>
      </c>
      <c r="BL139" s="76">
        <f t="shared" si="223"/>
        <v>2913.40625</v>
      </c>
      <c r="BM139" s="77">
        <v>244032</v>
      </c>
      <c r="BN139" s="77">
        <v>128884</v>
      </c>
      <c r="BO139" s="77"/>
      <c r="BP139" s="77"/>
      <c r="BQ139" s="77"/>
      <c r="BR139" s="77">
        <v>176635</v>
      </c>
      <c r="BS139" s="278">
        <f t="shared" si="224"/>
        <v>176635</v>
      </c>
    </row>
    <row r="140" spans="1:71" s="37" customFormat="1" ht="15.95" customHeight="1">
      <c r="A140" s="184" t="s">
        <v>156</v>
      </c>
      <c r="B140" s="260"/>
      <c r="C140" s="76">
        <f t="shared" si="235"/>
        <v>0</v>
      </c>
      <c r="D140" s="76">
        <f t="shared" si="205"/>
        <v>0</v>
      </c>
      <c r="E140" s="79"/>
      <c r="F140" s="79"/>
      <c r="G140" s="79"/>
      <c r="H140" s="79"/>
      <c r="I140" s="79"/>
      <c r="J140" s="79"/>
      <c r="K140" s="231">
        <f t="shared" si="206"/>
        <v>0</v>
      </c>
      <c r="L140" s="226"/>
      <c r="M140" s="76">
        <f t="shared" si="207"/>
        <v>0</v>
      </c>
      <c r="N140" s="76">
        <f t="shared" si="208"/>
        <v>0</v>
      </c>
      <c r="O140" s="79"/>
      <c r="P140" s="79"/>
      <c r="Q140" s="79"/>
      <c r="R140" s="79"/>
      <c r="S140" s="79"/>
      <c r="T140" s="79"/>
      <c r="U140" s="231">
        <f t="shared" si="209"/>
        <v>0</v>
      </c>
      <c r="V140" s="226"/>
      <c r="W140" s="76">
        <f t="shared" si="236"/>
        <v>0</v>
      </c>
      <c r="X140" s="76">
        <f t="shared" si="211"/>
        <v>0</v>
      </c>
      <c r="Y140" s="79"/>
      <c r="Z140" s="79"/>
      <c r="AA140" s="79"/>
      <c r="AB140" s="79"/>
      <c r="AC140" s="79"/>
      <c r="AD140" s="79"/>
      <c r="AE140" s="231">
        <f t="shared" si="212"/>
        <v>0</v>
      </c>
      <c r="AF140" s="226"/>
      <c r="AG140" s="76"/>
      <c r="AH140" s="76"/>
      <c r="AI140" s="79"/>
      <c r="AJ140" s="79"/>
      <c r="AK140" s="79"/>
      <c r="AL140" s="79"/>
      <c r="AM140" s="79"/>
      <c r="AN140" s="79"/>
      <c r="AO140" s="231">
        <f t="shared" si="215"/>
        <v>0</v>
      </c>
      <c r="AP140" s="226"/>
      <c r="AQ140" s="76"/>
      <c r="AR140" s="76"/>
      <c r="AS140" s="79"/>
      <c r="AT140" s="79"/>
      <c r="AU140" s="79"/>
      <c r="AV140" s="79"/>
      <c r="AW140" s="79"/>
      <c r="AX140" s="79"/>
      <c r="AY140" s="231">
        <f t="shared" si="218"/>
        <v>0</v>
      </c>
      <c r="AZ140" s="226">
        <v>2</v>
      </c>
      <c r="BA140" s="76">
        <f t="shared" ref="BA140:BA142" si="238">SUM(BC140:BG140)</f>
        <v>1500</v>
      </c>
      <c r="BB140" s="76">
        <f t="shared" si="220"/>
        <v>750</v>
      </c>
      <c r="BC140" s="79"/>
      <c r="BD140" s="79"/>
      <c r="BE140" s="79"/>
      <c r="BF140" s="79"/>
      <c r="BG140" s="79">
        <v>1500</v>
      </c>
      <c r="BH140" s="79">
        <v>1000</v>
      </c>
      <c r="BI140" s="231">
        <f t="shared" si="221"/>
        <v>0</v>
      </c>
      <c r="BJ140" s="227">
        <v>2</v>
      </c>
      <c r="BK140" s="76">
        <f t="shared" si="222"/>
        <v>1500</v>
      </c>
      <c r="BL140" s="76">
        <f t="shared" si="223"/>
        <v>750</v>
      </c>
      <c r="BM140" s="77"/>
      <c r="BN140" s="77"/>
      <c r="BO140" s="77"/>
      <c r="BP140" s="77"/>
      <c r="BQ140" s="77">
        <v>1500</v>
      </c>
      <c r="BR140" s="77">
        <v>1500</v>
      </c>
      <c r="BS140" s="278">
        <f t="shared" si="224"/>
        <v>0</v>
      </c>
    </row>
    <row r="141" spans="1:71" s="376" customFormat="1" ht="15.95" customHeight="1">
      <c r="A141" s="373" t="s">
        <v>138</v>
      </c>
      <c r="B141" s="374"/>
      <c r="C141" s="375">
        <f t="shared" si="235"/>
        <v>0</v>
      </c>
      <c r="D141" s="375">
        <f t="shared" si="205"/>
        <v>0</v>
      </c>
      <c r="E141" s="77"/>
      <c r="F141" s="77"/>
      <c r="G141" s="77"/>
      <c r="H141" s="77"/>
      <c r="I141" s="77"/>
      <c r="J141" s="77"/>
      <c r="K141" s="278">
        <f t="shared" si="206"/>
        <v>0</v>
      </c>
      <c r="L141" s="227"/>
      <c r="M141" s="375">
        <f t="shared" si="207"/>
        <v>0</v>
      </c>
      <c r="N141" s="375">
        <f t="shared" si="208"/>
        <v>0</v>
      </c>
      <c r="O141" s="77"/>
      <c r="P141" s="77"/>
      <c r="Q141" s="77"/>
      <c r="R141" s="77"/>
      <c r="S141" s="77"/>
      <c r="T141" s="77"/>
      <c r="U141" s="278">
        <f t="shared" si="209"/>
        <v>0</v>
      </c>
      <c r="V141" s="227"/>
      <c r="W141" s="375">
        <f t="shared" si="236"/>
        <v>0</v>
      </c>
      <c r="X141" s="375">
        <f t="shared" si="211"/>
        <v>0</v>
      </c>
      <c r="Y141" s="77"/>
      <c r="Z141" s="77"/>
      <c r="AA141" s="77"/>
      <c r="AB141" s="77"/>
      <c r="AC141" s="77"/>
      <c r="AD141" s="77"/>
      <c r="AE141" s="278">
        <f t="shared" si="212"/>
        <v>0</v>
      </c>
      <c r="AF141" s="227"/>
      <c r="AG141" s="375"/>
      <c r="AH141" s="375"/>
      <c r="AI141" s="77"/>
      <c r="AJ141" s="77"/>
      <c r="AK141" s="77"/>
      <c r="AL141" s="77"/>
      <c r="AM141" s="77"/>
      <c r="AN141" s="77"/>
      <c r="AO141" s="278">
        <f t="shared" si="215"/>
        <v>0</v>
      </c>
      <c r="AP141" s="227"/>
      <c r="AQ141" s="375"/>
      <c r="AR141" s="375"/>
      <c r="AS141" s="77"/>
      <c r="AT141" s="77"/>
      <c r="AU141" s="77"/>
      <c r="AV141" s="77"/>
      <c r="AW141" s="77"/>
      <c r="AX141" s="77"/>
      <c r="AY141" s="278">
        <f t="shared" si="218"/>
        <v>0</v>
      </c>
      <c r="AZ141" s="227"/>
      <c r="BA141" s="375">
        <f t="shared" si="238"/>
        <v>0</v>
      </c>
      <c r="BB141" s="375">
        <f t="shared" si="220"/>
        <v>0</v>
      </c>
      <c r="BC141" s="77"/>
      <c r="BD141" s="77"/>
      <c r="BE141" s="77"/>
      <c r="BF141" s="77"/>
      <c r="BG141" s="77"/>
      <c r="BH141" s="77"/>
      <c r="BI141" s="278">
        <f t="shared" si="221"/>
        <v>0</v>
      </c>
      <c r="BJ141" s="227">
        <v>39</v>
      </c>
      <c r="BK141" s="375">
        <f t="shared" si="222"/>
        <v>59750</v>
      </c>
      <c r="BL141" s="375">
        <f t="shared" si="223"/>
        <v>1532.051282051282</v>
      </c>
      <c r="BM141" s="77">
        <v>59750</v>
      </c>
      <c r="BN141" s="77"/>
      <c r="BO141" s="77"/>
      <c r="BP141" s="77"/>
      <c r="BQ141" s="77"/>
      <c r="BR141" s="77">
        <v>42500</v>
      </c>
      <c r="BS141" s="278">
        <f t="shared" si="224"/>
        <v>42500</v>
      </c>
    </row>
    <row r="142" spans="1:71" s="376" customFormat="1" ht="15.95" customHeight="1">
      <c r="A142" s="373"/>
      <c r="B142" s="374"/>
      <c r="C142" s="375">
        <f t="shared" si="235"/>
        <v>0</v>
      </c>
      <c r="D142" s="375">
        <f t="shared" si="205"/>
        <v>0</v>
      </c>
      <c r="E142" s="77"/>
      <c r="F142" s="77"/>
      <c r="G142" s="77"/>
      <c r="H142" s="77"/>
      <c r="I142" s="77"/>
      <c r="J142" s="77"/>
      <c r="K142" s="278">
        <f t="shared" si="206"/>
        <v>0</v>
      </c>
      <c r="L142" s="227"/>
      <c r="M142" s="375">
        <f t="shared" si="207"/>
        <v>0</v>
      </c>
      <c r="N142" s="375">
        <f t="shared" si="208"/>
        <v>0</v>
      </c>
      <c r="O142" s="77"/>
      <c r="P142" s="77"/>
      <c r="Q142" s="77"/>
      <c r="R142" s="77"/>
      <c r="S142" s="77"/>
      <c r="T142" s="77"/>
      <c r="U142" s="278">
        <f t="shared" si="209"/>
        <v>0</v>
      </c>
      <c r="V142" s="227"/>
      <c r="W142" s="375">
        <f t="shared" si="236"/>
        <v>0</v>
      </c>
      <c r="X142" s="375">
        <f t="shared" si="211"/>
        <v>0</v>
      </c>
      <c r="Y142" s="77"/>
      <c r="Z142" s="77"/>
      <c r="AA142" s="77"/>
      <c r="AB142" s="77"/>
      <c r="AC142" s="77"/>
      <c r="AD142" s="77"/>
      <c r="AE142" s="278">
        <f t="shared" si="212"/>
        <v>0</v>
      </c>
      <c r="AF142" s="227"/>
      <c r="AG142" s="375"/>
      <c r="AH142" s="375"/>
      <c r="AI142" s="77"/>
      <c r="AJ142" s="77"/>
      <c r="AK142" s="77"/>
      <c r="AL142" s="77"/>
      <c r="AM142" s="77"/>
      <c r="AN142" s="77"/>
      <c r="AO142" s="278">
        <f t="shared" si="215"/>
        <v>0</v>
      </c>
      <c r="AP142" s="227"/>
      <c r="AQ142" s="375"/>
      <c r="AR142" s="375"/>
      <c r="AS142" s="77"/>
      <c r="AT142" s="77"/>
      <c r="AU142" s="77"/>
      <c r="AV142" s="77"/>
      <c r="AW142" s="77"/>
      <c r="AX142" s="77"/>
      <c r="AY142" s="278">
        <f t="shared" si="218"/>
        <v>0</v>
      </c>
      <c r="AZ142" s="227"/>
      <c r="BA142" s="375">
        <f t="shared" si="238"/>
        <v>0</v>
      </c>
      <c r="BB142" s="375">
        <f t="shared" si="220"/>
        <v>0</v>
      </c>
      <c r="BC142" s="77"/>
      <c r="BD142" s="77"/>
      <c r="BE142" s="77"/>
      <c r="BF142" s="77"/>
      <c r="BG142" s="77"/>
      <c r="BH142" s="77"/>
      <c r="BI142" s="278">
        <f t="shared" si="221"/>
        <v>0</v>
      </c>
      <c r="BJ142" s="227"/>
      <c r="BK142" s="375">
        <f t="shared" si="222"/>
        <v>0</v>
      </c>
      <c r="BL142" s="375">
        <f t="shared" si="223"/>
        <v>0</v>
      </c>
      <c r="BM142" s="77"/>
      <c r="BN142" s="77"/>
      <c r="BO142" s="77"/>
      <c r="BP142" s="77"/>
      <c r="BQ142" s="77"/>
      <c r="BR142" s="77"/>
      <c r="BS142" s="278">
        <f t="shared" si="224"/>
        <v>0</v>
      </c>
    </row>
    <row r="143" spans="1:71" s="376" customFormat="1" ht="15.95" customHeight="1">
      <c r="A143" s="373"/>
      <c r="B143" s="374"/>
      <c r="C143" s="375">
        <f t="shared" ref="C143" si="239">SUM(E143:I143)</f>
        <v>0</v>
      </c>
      <c r="D143" s="375">
        <f t="shared" ref="D143" si="240">IFERROR(C143/B143,0)</f>
        <v>0</v>
      </c>
      <c r="E143" s="77"/>
      <c r="F143" s="77"/>
      <c r="G143" s="77"/>
      <c r="H143" s="77"/>
      <c r="I143" s="77"/>
      <c r="J143" s="77"/>
      <c r="K143" s="278">
        <f t="shared" si="206"/>
        <v>0</v>
      </c>
      <c r="L143" s="227"/>
      <c r="M143" s="375">
        <f t="shared" ref="M143" si="241">SUM(O143:S143)</f>
        <v>0</v>
      </c>
      <c r="N143" s="375">
        <f t="shared" ref="N143" si="242">IFERROR(M143/L143,0)</f>
        <v>0</v>
      </c>
      <c r="O143" s="77"/>
      <c r="P143" s="77"/>
      <c r="Q143" s="77"/>
      <c r="R143" s="77"/>
      <c r="S143" s="77"/>
      <c r="T143" s="77"/>
      <c r="U143" s="278">
        <f t="shared" si="209"/>
        <v>0</v>
      </c>
      <c r="V143" s="227"/>
      <c r="W143" s="375">
        <f t="shared" ref="W143" si="243">SUM(Y143:AC143)</f>
        <v>0</v>
      </c>
      <c r="X143" s="375">
        <f t="shared" ref="X143" si="244">IFERROR(W143/V143,0)</f>
        <v>0</v>
      </c>
      <c r="Y143" s="77"/>
      <c r="Z143" s="77"/>
      <c r="AA143" s="77"/>
      <c r="AB143" s="77"/>
      <c r="AC143" s="77"/>
      <c r="AD143" s="77"/>
      <c r="AE143" s="278">
        <f t="shared" si="212"/>
        <v>0</v>
      </c>
      <c r="AF143" s="227"/>
      <c r="AG143" s="375">
        <f t="shared" ref="AG143" si="245">SUM(AI143:AM143)</f>
        <v>0</v>
      </c>
      <c r="AH143" s="375">
        <f t="shared" ref="AH143" si="246">IFERROR(AG143/AF143,0)</f>
        <v>0</v>
      </c>
      <c r="AI143" s="77"/>
      <c r="AJ143" s="77"/>
      <c r="AK143" s="77"/>
      <c r="AL143" s="77"/>
      <c r="AM143" s="77"/>
      <c r="AN143" s="77"/>
      <c r="AO143" s="278">
        <f t="shared" si="215"/>
        <v>0</v>
      </c>
      <c r="AP143" s="227"/>
      <c r="AQ143" s="375">
        <f t="shared" ref="AQ143:AQ144" si="247">SUM(AS143:AW143)</f>
        <v>0</v>
      </c>
      <c r="AR143" s="375">
        <f t="shared" si="217"/>
        <v>0</v>
      </c>
      <c r="AS143" s="77"/>
      <c r="AT143" s="77"/>
      <c r="AU143" s="77"/>
      <c r="AV143" s="77"/>
      <c r="AW143" s="77"/>
      <c r="AX143" s="77"/>
      <c r="AY143" s="278">
        <f t="shared" si="218"/>
        <v>0</v>
      </c>
      <c r="AZ143" s="227"/>
      <c r="BA143" s="375">
        <f t="shared" ref="BA143:BA145" si="248">SUM(BC143:BG143)</f>
        <v>0</v>
      </c>
      <c r="BB143" s="375">
        <f t="shared" ref="BB143:BB145" si="249">IFERROR(BA143/AZ143,0)</f>
        <v>0</v>
      </c>
      <c r="BC143" s="77"/>
      <c r="BD143" s="77"/>
      <c r="BE143" s="77"/>
      <c r="BF143" s="77"/>
      <c r="BG143" s="77"/>
      <c r="BH143" s="77"/>
      <c r="BI143" s="278">
        <f t="shared" si="221"/>
        <v>0</v>
      </c>
      <c r="BJ143" s="227"/>
      <c r="BK143" s="375">
        <f t="shared" si="222"/>
        <v>0</v>
      </c>
      <c r="BL143" s="375">
        <f t="shared" si="223"/>
        <v>0</v>
      </c>
      <c r="BM143" s="77"/>
      <c r="BN143" s="77"/>
      <c r="BO143" s="77"/>
      <c r="BP143" s="77"/>
      <c r="BQ143" s="77"/>
      <c r="BR143" s="77"/>
      <c r="BS143" s="278">
        <f t="shared" si="224"/>
        <v>0</v>
      </c>
    </row>
    <row r="144" spans="1:71" s="376" customFormat="1" ht="15.95" customHeight="1">
      <c r="A144" s="373"/>
      <c r="B144" s="374"/>
      <c r="C144" s="375">
        <f t="shared" ref="C144" si="250">SUM(E144:I144)</f>
        <v>0</v>
      </c>
      <c r="D144" s="375">
        <f t="shared" ref="D144" si="251">IFERROR(C144/B144,0)</f>
        <v>0</v>
      </c>
      <c r="E144" s="77"/>
      <c r="F144" s="77"/>
      <c r="G144" s="77"/>
      <c r="H144" s="77"/>
      <c r="I144" s="77"/>
      <c r="J144" s="77"/>
      <c r="K144" s="278">
        <f t="shared" si="206"/>
        <v>0</v>
      </c>
      <c r="L144" s="227"/>
      <c r="M144" s="375">
        <f t="shared" ref="M144" si="252">SUM(O144:S144)</f>
        <v>0</v>
      </c>
      <c r="N144" s="375">
        <f t="shared" ref="N144" si="253">IFERROR(M144/L144,0)</f>
        <v>0</v>
      </c>
      <c r="O144" s="77"/>
      <c r="P144" s="77"/>
      <c r="Q144" s="77"/>
      <c r="R144" s="77"/>
      <c r="S144" s="77"/>
      <c r="T144" s="77"/>
      <c r="U144" s="278">
        <f t="shared" si="209"/>
        <v>0</v>
      </c>
      <c r="V144" s="227"/>
      <c r="W144" s="375">
        <f t="shared" ref="W144" si="254">SUM(Y144:AC144)</f>
        <v>0</v>
      </c>
      <c r="X144" s="375">
        <f t="shared" ref="X144" si="255">IFERROR(W144/V144,0)</f>
        <v>0</v>
      </c>
      <c r="Y144" s="77"/>
      <c r="Z144" s="77"/>
      <c r="AA144" s="77"/>
      <c r="AB144" s="77"/>
      <c r="AC144" s="77"/>
      <c r="AD144" s="77"/>
      <c r="AE144" s="278">
        <f t="shared" si="212"/>
        <v>0</v>
      </c>
      <c r="AF144" s="227"/>
      <c r="AG144" s="375">
        <f t="shared" ref="AG144" si="256">SUM(AI144:AM144)</f>
        <v>0</v>
      </c>
      <c r="AH144" s="375">
        <f t="shared" ref="AH144" si="257">IFERROR(AG144/AF144,0)</f>
        <v>0</v>
      </c>
      <c r="AI144" s="77"/>
      <c r="AJ144" s="77"/>
      <c r="AK144" s="77"/>
      <c r="AL144" s="77"/>
      <c r="AM144" s="77"/>
      <c r="AN144" s="77"/>
      <c r="AO144" s="278">
        <f t="shared" si="215"/>
        <v>0</v>
      </c>
      <c r="AP144" s="227"/>
      <c r="AQ144" s="375">
        <f t="shared" si="247"/>
        <v>0</v>
      </c>
      <c r="AR144" s="375">
        <f t="shared" si="217"/>
        <v>0</v>
      </c>
      <c r="AS144" s="77"/>
      <c r="AT144" s="77"/>
      <c r="AU144" s="77"/>
      <c r="AV144" s="77"/>
      <c r="AW144" s="77"/>
      <c r="AX144" s="77"/>
      <c r="AY144" s="278">
        <f t="shared" si="218"/>
        <v>0</v>
      </c>
      <c r="AZ144" s="227"/>
      <c r="BA144" s="375">
        <f t="shared" si="248"/>
        <v>0</v>
      </c>
      <c r="BB144" s="375">
        <f t="shared" si="249"/>
        <v>0</v>
      </c>
      <c r="BC144" s="77"/>
      <c r="BD144" s="77"/>
      <c r="BE144" s="77"/>
      <c r="BF144" s="77"/>
      <c r="BG144" s="77"/>
      <c r="BH144" s="77"/>
      <c r="BI144" s="278">
        <f t="shared" si="221"/>
        <v>0</v>
      </c>
      <c r="BJ144" s="227"/>
      <c r="BK144" s="375">
        <f t="shared" si="222"/>
        <v>0</v>
      </c>
      <c r="BL144" s="375">
        <f t="shared" si="223"/>
        <v>0</v>
      </c>
      <c r="BM144" s="77"/>
      <c r="BN144" s="77"/>
      <c r="BO144" s="77"/>
      <c r="BP144" s="77"/>
      <c r="BQ144" s="77"/>
      <c r="BR144" s="77"/>
      <c r="BS144" s="278">
        <f t="shared" si="224"/>
        <v>0</v>
      </c>
    </row>
    <row r="145" spans="1:71" s="376" customFormat="1" ht="15.95" customHeight="1">
      <c r="A145" s="373"/>
      <c r="B145" s="374"/>
      <c r="C145" s="375">
        <f t="shared" si="235"/>
        <v>0</v>
      </c>
      <c r="D145" s="375">
        <f t="shared" si="205"/>
        <v>0</v>
      </c>
      <c r="E145" s="77"/>
      <c r="F145" s="77"/>
      <c r="G145" s="77"/>
      <c r="H145" s="77"/>
      <c r="I145" s="77"/>
      <c r="J145" s="77"/>
      <c r="K145" s="278">
        <f t="shared" si="206"/>
        <v>0</v>
      </c>
      <c r="L145" s="227"/>
      <c r="M145" s="375">
        <f t="shared" si="207"/>
        <v>0</v>
      </c>
      <c r="N145" s="375">
        <f t="shared" si="208"/>
        <v>0</v>
      </c>
      <c r="O145" s="77"/>
      <c r="P145" s="77"/>
      <c r="Q145" s="77"/>
      <c r="R145" s="77"/>
      <c r="S145" s="77"/>
      <c r="T145" s="77"/>
      <c r="U145" s="278">
        <f t="shared" si="209"/>
        <v>0</v>
      </c>
      <c r="V145" s="227"/>
      <c r="W145" s="375">
        <f t="shared" si="236"/>
        <v>0</v>
      </c>
      <c r="X145" s="375">
        <f t="shared" si="211"/>
        <v>0</v>
      </c>
      <c r="Y145" s="77"/>
      <c r="Z145" s="77"/>
      <c r="AA145" s="77"/>
      <c r="AB145" s="77"/>
      <c r="AC145" s="77"/>
      <c r="AD145" s="77"/>
      <c r="AE145" s="278">
        <f t="shared" si="212"/>
        <v>0</v>
      </c>
      <c r="AF145" s="227"/>
      <c r="AG145" s="375">
        <f t="shared" si="237"/>
        <v>0</v>
      </c>
      <c r="AH145" s="375">
        <f t="shared" si="214"/>
        <v>0</v>
      </c>
      <c r="AI145" s="77"/>
      <c r="AJ145" s="77"/>
      <c r="AK145" s="77"/>
      <c r="AL145" s="77"/>
      <c r="AM145" s="77"/>
      <c r="AN145" s="77"/>
      <c r="AO145" s="278">
        <f t="shared" si="215"/>
        <v>0</v>
      </c>
      <c r="AP145" s="227"/>
      <c r="AQ145" s="375">
        <f t="shared" ref="AQ145" si="258">SUM(AS145:AW145)</f>
        <v>0</v>
      </c>
      <c r="AR145" s="375">
        <f t="shared" si="217"/>
        <v>0</v>
      </c>
      <c r="AS145" s="77"/>
      <c r="AT145" s="77"/>
      <c r="AU145" s="77"/>
      <c r="AV145" s="77"/>
      <c r="AW145" s="77"/>
      <c r="AX145" s="77"/>
      <c r="AY145" s="278">
        <f t="shared" si="218"/>
        <v>0</v>
      </c>
      <c r="AZ145" s="227"/>
      <c r="BA145" s="375">
        <f t="shared" si="248"/>
        <v>0</v>
      </c>
      <c r="BB145" s="375">
        <f t="shared" si="249"/>
        <v>0</v>
      </c>
      <c r="BC145" s="77"/>
      <c r="BD145" s="77"/>
      <c r="BE145" s="77"/>
      <c r="BF145" s="77"/>
      <c r="BG145" s="77"/>
      <c r="BH145" s="77"/>
      <c r="BI145" s="278">
        <f t="shared" si="221"/>
        <v>0</v>
      </c>
      <c r="BJ145" s="227"/>
      <c r="BK145" s="375">
        <f t="shared" si="222"/>
        <v>0</v>
      </c>
      <c r="BL145" s="375">
        <f t="shared" si="223"/>
        <v>0</v>
      </c>
      <c r="BM145" s="77"/>
      <c r="BN145" s="77"/>
      <c r="BO145" s="77"/>
      <c r="BP145" s="77"/>
      <c r="BQ145" s="77"/>
      <c r="BR145" s="77"/>
      <c r="BS145" s="278">
        <f t="shared" si="224"/>
        <v>0</v>
      </c>
    </row>
    <row r="146" spans="1:71" s="376" customFormat="1" ht="15.95" customHeight="1">
      <c r="A146" s="373"/>
      <c r="B146" s="374"/>
      <c r="C146" s="375">
        <f t="shared" ref="C146" si="259">SUM(E146:I146)</f>
        <v>0</v>
      </c>
      <c r="D146" s="375">
        <f t="shared" ref="D146" si="260">IFERROR(C146/B146,0)</f>
        <v>0</v>
      </c>
      <c r="E146" s="77"/>
      <c r="F146" s="77"/>
      <c r="G146" s="77"/>
      <c r="H146" s="77"/>
      <c r="I146" s="77"/>
      <c r="J146" s="77"/>
      <c r="K146" s="278">
        <f t="shared" ref="K146" si="261">IF(J146=0,0,(IF(E146&lt;=J146,E146,J146)))</f>
        <v>0</v>
      </c>
      <c r="L146" s="227"/>
      <c r="M146" s="375">
        <f t="shared" ref="M146" si="262">SUM(O146:S146)</f>
        <v>0</v>
      </c>
      <c r="N146" s="375">
        <f t="shared" ref="N146" si="263">IFERROR(M146/L146,0)</f>
        <v>0</v>
      </c>
      <c r="O146" s="77"/>
      <c r="P146" s="77"/>
      <c r="Q146" s="77"/>
      <c r="R146" s="77"/>
      <c r="S146" s="77"/>
      <c r="T146" s="77"/>
      <c r="U146" s="278">
        <f t="shared" ref="U146" si="264">IF(T146=0,0,(IF(O146&lt;=T146,O146,T146)))</f>
        <v>0</v>
      </c>
      <c r="V146" s="227"/>
      <c r="W146" s="375">
        <f t="shared" ref="W146" si="265">SUM(Y146:AC146)</f>
        <v>0</v>
      </c>
      <c r="X146" s="375">
        <f t="shared" ref="X146" si="266">IFERROR(W146/V146,0)</f>
        <v>0</v>
      </c>
      <c r="Y146" s="77"/>
      <c r="Z146" s="77"/>
      <c r="AA146" s="77"/>
      <c r="AB146" s="77"/>
      <c r="AC146" s="77"/>
      <c r="AD146" s="77"/>
      <c r="AE146" s="278">
        <f t="shared" ref="AE146" si="267">IF(AD146=0,0,(IF(Y146&lt;=AD146,Y146,AD146)))</f>
        <v>0</v>
      </c>
      <c r="AF146" s="227"/>
      <c r="AG146" s="375">
        <f t="shared" ref="AG146" si="268">SUM(AI146:AM146)</f>
        <v>0</v>
      </c>
      <c r="AH146" s="375">
        <f t="shared" ref="AH146" si="269">IFERROR(AG146/AF146,0)</f>
        <v>0</v>
      </c>
      <c r="AI146" s="77"/>
      <c r="AJ146" s="77"/>
      <c r="AK146" s="77"/>
      <c r="AL146" s="77"/>
      <c r="AM146" s="77"/>
      <c r="AN146" s="77"/>
      <c r="AO146" s="278">
        <f t="shared" ref="AO146" si="270">IF(AN146=0,0,(IF(AI146&lt;=AN146,AI146,AN146)))</f>
        <v>0</v>
      </c>
      <c r="AP146" s="227"/>
      <c r="AQ146" s="375">
        <f t="shared" ref="AQ146" si="271">SUM(AS146:AW146)</f>
        <v>0</v>
      </c>
      <c r="AR146" s="375">
        <f t="shared" ref="AR146" si="272">IFERROR(AQ146/AP146,0)</f>
        <v>0</v>
      </c>
      <c r="AS146" s="77"/>
      <c r="AT146" s="77"/>
      <c r="AU146" s="77"/>
      <c r="AV146" s="77"/>
      <c r="AW146" s="77"/>
      <c r="AX146" s="77"/>
      <c r="AY146" s="278">
        <f t="shared" ref="AY146" si="273">IF(AX146=0,0,(IF(AS146&lt;=AX146,AS146,AX146)))</f>
        <v>0</v>
      </c>
      <c r="AZ146" s="227"/>
      <c r="BA146" s="375">
        <f t="shared" ref="BA146" si="274">SUM(BC146:BG146)</f>
        <v>0</v>
      </c>
      <c r="BB146" s="375">
        <f t="shared" ref="BB146" si="275">IFERROR(BA146/AZ146,0)</f>
        <v>0</v>
      </c>
      <c r="BC146" s="77"/>
      <c r="BD146" s="77"/>
      <c r="BE146" s="77"/>
      <c r="BF146" s="77"/>
      <c r="BG146" s="77"/>
      <c r="BH146" s="77"/>
      <c r="BI146" s="278">
        <f t="shared" ref="BI146" si="276">IF(BH146=0,0,(IF(BC146&lt;=BH146,BC146,BH146)))</f>
        <v>0</v>
      </c>
      <c r="BJ146" s="227"/>
      <c r="BK146" s="375">
        <f t="shared" si="222"/>
        <v>0</v>
      </c>
      <c r="BL146" s="375">
        <f t="shared" si="223"/>
        <v>0</v>
      </c>
      <c r="BM146" s="77"/>
      <c r="BN146" s="77"/>
      <c r="BO146" s="77"/>
      <c r="BP146" s="77"/>
      <c r="BQ146" s="77"/>
      <c r="BR146" s="77"/>
      <c r="BS146" s="278">
        <f t="shared" si="224"/>
        <v>0</v>
      </c>
    </row>
    <row r="147" spans="1:71" s="37" customFormat="1" ht="15.95" customHeight="1">
      <c r="A147" s="283" t="s">
        <v>106</v>
      </c>
      <c r="B147" s="260"/>
      <c r="C147" s="76"/>
      <c r="D147" s="76"/>
      <c r="E147" s="79"/>
      <c r="F147" s="79"/>
      <c r="G147" s="79"/>
      <c r="H147" s="79"/>
      <c r="I147" s="79"/>
      <c r="J147" s="79"/>
      <c r="K147" s="231"/>
      <c r="L147" s="226"/>
      <c r="M147" s="76"/>
      <c r="N147" s="76"/>
      <c r="O147" s="79"/>
      <c r="P147" s="79"/>
      <c r="Q147" s="79"/>
      <c r="R147" s="79"/>
      <c r="S147" s="79"/>
      <c r="T147" s="79"/>
      <c r="U147" s="231"/>
      <c r="V147" s="226"/>
      <c r="W147" s="76"/>
      <c r="X147" s="76"/>
      <c r="Y147" s="79"/>
      <c r="Z147" s="79"/>
      <c r="AA147" s="79"/>
      <c r="AB147" s="79"/>
      <c r="AC147" s="79"/>
      <c r="AD147" s="79"/>
      <c r="AE147" s="231"/>
      <c r="AF147" s="226"/>
      <c r="AG147" s="76"/>
      <c r="AH147" s="76"/>
      <c r="AI147" s="79"/>
      <c r="AJ147" s="79"/>
      <c r="AK147" s="79"/>
      <c r="AL147" s="79"/>
      <c r="AM147" s="79"/>
      <c r="AN147" s="79"/>
      <c r="AO147" s="231"/>
      <c r="AP147" s="226"/>
      <c r="AQ147" s="76"/>
      <c r="AR147" s="76"/>
      <c r="AS147" s="79"/>
      <c r="AT147" s="79"/>
      <c r="AU147" s="79"/>
      <c r="AV147" s="79"/>
      <c r="AW147" s="79"/>
      <c r="AX147" s="79"/>
      <c r="AY147" s="231"/>
      <c r="AZ147" s="226"/>
      <c r="BA147" s="76"/>
      <c r="BB147" s="76"/>
      <c r="BC147" s="79"/>
      <c r="BD147" s="79"/>
      <c r="BE147" s="79"/>
      <c r="BF147" s="79"/>
      <c r="BG147" s="79"/>
      <c r="BH147" s="79"/>
      <c r="BI147" s="231"/>
      <c r="BJ147" s="226"/>
      <c r="BK147" s="76"/>
      <c r="BL147" s="76"/>
      <c r="BM147" s="79"/>
      <c r="BN147" s="79"/>
      <c r="BO147" s="79"/>
      <c r="BP147" s="79"/>
      <c r="BQ147" s="79"/>
      <c r="BR147" s="79"/>
      <c r="BS147" s="231"/>
    </row>
    <row r="148" spans="1:71" s="37" customFormat="1" ht="15.95" customHeight="1">
      <c r="A148" s="255" t="s">
        <v>140</v>
      </c>
      <c r="B148" s="261">
        <f>SUM(B$125:B147)</f>
        <v>386</v>
      </c>
      <c r="C148" s="76">
        <f>SUM(C$125:C147)</f>
        <v>880644.71000000008</v>
      </c>
      <c r="D148" s="76">
        <f>IFERROR(C148/B148,0)</f>
        <v>2281.4629792746118</v>
      </c>
      <c r="E148" s="78">
        <f>SUM(E$125:E147)</f>
        <v>501235.26</v>
      </c>
      <c r="F148" s="78">
        <f>SUM(F$125:F147)</f>
        <v>372444</v>
      </c>
      <c r="G148" s="78">
        <f>SUM(G$125:G147)</f>
        <v>0</v>
      </c>
      <c r="H148" s="78">
        <f>SUM(H$125:H147)</f>
        <v>0</v>
      </c>
      <c r="I148" s="78">
        <f>SUM(I$125:I147)</f>
        <v>6965.45</v>
      </c>
      <c r="J148" s="78">
        <f>SUM(J$125:J147)</f>
        <v>354132.95</v>
      </c>
      <c r="K148" s="231">
        <f>SUM(K$125:K147)</f>
        <v>254850.04</v>
      </c>
      <c r="L148" s="228">
        <f>SUM(L$125:L147)</f>
        <v>381</v>
      </c>
      <c r="M148" s="76">
        <f>SUM(M$125:M147)</f>
        <v>822786.61</v>
      </c>
      <c r="N148" s="76">
        <f>IFERROR(M148/L148,0)</f>
        <v>2159.5449081364827</v>
      </c>
      <c r="O148" s="78">
        <f>SUM(O$125:O147)</f>
        <v>530242.63</v>
      </c>
      <c r="P148" s="78">
        <f>SUM(P$125:P147)</f>
        <v>283056.48</v>
      </c>
      <c r="Q148" s="78">
        <f>SUM(Q$125:Q147)</f>
        <v>0</v>
      </c>
      <c r="R148" s="78">
        <f>SUM(R$125:R147)</f>
        <v>0</v>
      </c>
      <c r="S148" s="78">
        <f>SUM(S$125:S147)</f>
        <v>9487.5</v>
      </c>
      <c r="T148" s="78">
        <f>SUM(T$125:T147)</f>
        <v>360619.42</v>
      </c>
      <c r="U148" s="231">
        <f>SUM(U$125:U147)</f>
        <v>244300.72999999998</v>
      </c>
      <c r="V148" s="228">
        <f>SUM(V$125:V147)</f>
        <v>339</v>
      </c>
      <c r="W148" s="76">
        <f>SUM(W$125:W147)</f>
        <v>935304</v>
      </c>
      <c r="X148" s="76">
        <f>IFERROR(W148/V148,0)</f>
        <v>2759.0088495575219</v>
      </c>
      <c r="Y148" s="78">
        <f>SUM(Y$125:Y147)</f>
        <v>519176</v>
      </c>
      <c r="Z148" s="78">
        <f>SUM(Z$125:Z147)</f>
        <v>410998</v>
      </c>
      <c r="AA148" s="78">
        <f>SUM(AA$125:AA147)</f>
        <v>0</v>
      </c>
      <c r="AB148" s="78">
        <f>SUM(AB$125:AB147)</f>
        <v>0</v>
      </c>
      <c r="AC148" s="78">
        <f>SUM(AC$125:AC147)</f>
        <v>5130</v>
      </c>
      <c r="AD148" s="78">
        <f>SUM(AD$125:AD147)</f>
        <v>365103</v>
      </c>
      <c r="AE148" s="231">
        <f>SUM(AE$125:AE147)</f>
        <v>239888</v>
      </c>
      <c r="AF148" s="228">
        <f>SUM(AF$125:AF147)</f>
        <v>351</v>
      </c>
      <c r="AG148" s="76">
        <f>SUM(AG$125:AG147)</f>
        <v>1076979.5</v>
      </c>
      <c r="AH148" s="76">
        <f>IFERROR(AG148/AF148,0)</f>
        <v>3068.3176638176637</v>
      </c>
      <c r="AI148" s="78">
        <f>SUM(AI$125:AI147)</f>
        <v>605197.98</v>
      </c>
      <c r="AJ148" s="78">
        <f>SUM(AJ$125:AJ147)</f>
        <v>459662.04000000004</v>
      </c>
      <c r="AK148" s="78">
        <f>SUM(AK$125:AK147)</f>
        <v>0</v>
      </c>
      <c r="AL148" s="78">
        <f>SUM(AL$125:AL147)</f>
        <v>0</v>
      </c>
      <c r="AM148" s="78">
        <f>SUM(AM$125:AM147)</f>
        <v>12119.48</v>
      </c>
      <c r="AN148" s="78">
        <f>SUM(AN$125:AN147)</f>
        <v>454557.15</v>
      </c>
      <c r="AO148" s="231">
        <f>SUM(AO$125:AO147)</f>
        <v>312746.55</v>
      </c>
      <c r="AP148" s="228">
        <f>SUM(AP$125:AP147)</f>
        <v>415</v>
      </c>
      <c r="AQ148" s="76">
        <f>SUM(AQ$125:AQ147)</f>
        <v>1258641.3400000001</v>
      </c>
      <c r="AR148" s="76">
        <f>IFERROR(AQ148/AP148,0)</f>
        <v>3032.8706987951809</v>
      </c>
      <c r="AS148" s="78">
        <f>SUM(AS$125:AS147)</f>
        <v>682729.84000000008</v>
      </c>
      <c r="AT148" s="78">
        <f>SUM(AT$125:AT147)</f>
        <v>564927.75</v>
      </c>
      <c r="AU148" s="78">
        <f>SUM(AU$125:AU147)</f>
        <v>0</v>
      </c>
      <c r="AV148" s="78">
        <f>SUM(AV$125:AV147)</f>
        <v>0</v>
      </c>
      <c r="AW148" s="78">
        <f>SUM(AW$125:AW147)</f>
        <v>10983.75</v>
      </c>
      <c r="AX148" s="78">
        <f>SUM(AX$125:AX147)</f>
        <v>473258.26</v>
      </c>
      <c r="AY148" s="231">
        <f>SUM(AY$125:AY147)</f>
        <v>362493.97</v>
      </c>
      <c r="AZ148" s="228">
        <f>SUM(AZ$125:AZ147)</f>
        <v>427</v>
      </c>
      <c r="BA148" s="76">
        <f>SUM(BA$125:BA147)</f>
        <v>1235855.25</v>
      </c>
      <c r="BB148" s="76">
        <f>IFERROR(BA148/AZ148,0)</f>
        <v>2894.2745901639346</v>
      </c>
      <c r="BC148" s="78">
        <f>SUM(BC$125:BC147)</f>
        <v>745373</v>
      </c>
      <c r="BD148" s="78">
        <f>SUM(BD$125:BD147)</f>
        <v>487756.25</v>
      </c>
      <c r="BE148" s="78">
        <f>SUM(BE$125:BE147)</f>
        <v>0</v>
      </c>
      <c r="BF148" s="78">
        <f>SUM(BF$125:BF147)</f>
        <v>0</v>
      </c>
      <c r="BG148" s="78">
        <f>SUM(BG$125:BG147)</f>
        <v>2726</v>
      </c>
      <c r="BH148" s="78">
        <f>SUM(BH$125:BH147)</f>
        <v>529576.69999999995</v>
      </c>
      <c r="BI148" s="231">
        <f>SUM(BI$125:BI147)</f>
        <v>394058.7</v>
      </c>
      <c r="BJ148" s="228">
        <f>SUM(BJ$125:BJ147)</f>
        <v>452</v>
      </c>
      <c r="BK148" s="76">
        <f>SUM(BK$125:BK147)</f>
        <v>1326440</v>
      </c>
      <c r="BL148" s="76">
        <f>IFERROR(BK148/BJ148,0)</f>
        <v>2934.6017699115046</v>
      </c>
      <c r="BM148" s="78">
        <f>SUM(BM$125:BM147)</f>
        <v>850016</v>
      </c>
      <c r="BN148" s="78">
        <f>SUM(BN$125:BN147)</f>
        <v>474369</v>
      </c>
      <c r="BO148" s="78">
        <f>SUM(BO$125:BO147)</f>
        <v>0</v>
      </c>
      <c r="BP148" s="78">
        <f>SUM(BP$125:BP147)</f>
        <v>0</v>
      </c>
      <c r="BQ148" s="78">
        <f>SUM(BQ$125:BQ147)</f>
        <v>2055</v>
      </c>
      <c r="BR148" s="78">
        <f>SUM(BR$125:BR147)</f>
        <v>545686</v>
      </c>
      <c r="BS148" s="231">
        <f>SUM(BS$125:BS147)</f>
        <v>449926</v>
      </c>
    </row>
    <row r="149" spans="1:71" s="37" customFormat="1" ht="15.95" customHeight="1">
      <c r="A149" s="253"/>
      <c r="B149" s="260"/>
      <c r="C149" s="76"/>
      <c r="D149" s="76"/>
      <c r="E149" s="79"/>
      <c r="F149" s="79"/>
      <c r="G149" s="79"/>
      <c r="H149" s="79"/>
      <c r="I149" s="79"/>
      <c r="J149" s="79"/>
      <c r="K149" s="231"/>
      <c r="L149" s="226"/>
      <c r="M149" s="76"/>
      <c r="N149" s="76"/>
      <c r="O149" s="79"/>
      <c r="P149" s="79"/>
      <c r="Q149" s="79"/>
      <c r="R149" s="79"/>
      <c r="S149" s="79"/>
      <c r="T149" s="79"/>
      <c r="U149" s="231"/>
      <c r="V149" s="226"/>
      <c r="W149" s="76"/>
      <c r="X149" s="76"/>
      <c r="Y149" s="79"/>
      <c r="Z149" s="79"/>
      <c r="AA149" s="79"/>
      <c r="AB149" s="79"/>
      <c r="AC149" s="79"/>
      <c r="AD149" s="79"/>
      <c r="AE149" s="231"/>
      <c r="AF149" s="226"/>
      <c r="AG149" s="76"/>
      <c r="AH149" s="76"/>
      <c r="AI149" s="79"/>
      <c r="AJ149" s="79"/>
      <c r="AK149" s="79"/>
      <c r="AL149" s="79"/>
      <c r="AM149" s="79"/>
      <c r="AN149" s="79"/>
      <c r="AO149" s="231"/>
      <c r="AP149" s="226"/>
      <c r="AQ149" s="76"/>
      <c r="AR149" s="76"/>
      <c r="AS149" s="79"/>
      <c r="AT149" s="79"/>
      <c r="AU149" s="79"/>
      <c r="AV149" s="79"/>
      <c r="AW149" s="79"/>
      <c r="AX149" s="79"/>
      <c r="AY149" s="231"/>
      <c r="AZ149" s="226"/>
      <c r="BA149" s="76"/>
      <c r="BB149" s="76"/>
      <c r="BC149" s="79"/>
      <c r="BD149" s="79"/>
      <c r="BE149" s="79"/>
      <c r="BF149" s="79"/>
      <c r="BG149" s="79"/>
      <c r="BH149" s="79"/>
      <c r="BI149" s="231"/>
      <c r="BJ149" s="226"/>
      <c r="BK149" s="76"/>
      <c r="BL149" s="76"/>
      <c r="BM149" s="79"/>
      <c r="BN149" s="79"/>
      <c r="BO149" s="79"/>
      <c r="BP149" s="79"/>
      <c r="BQ149" s="79"/>
      <c r="BR149" s="79"/>
      <c r="BS149" s="231"/>
    </row>
    <row r="150" spans="1:71" s="37" customFormat="1" ht="15.95" customHeight="1">
      <c r="A150" s="255" t="s">
        <v>184</v>
      </c>
      <c r="B150" s="261">
        <f>SUM(B148,B123)</f>
        <v>488</v>
      </c>
      <c r="C150" s="76">
        <f>SUM(C148,C123)</f>
        <v>1200696.78</v>
      </c>
      <c r="D150" s="76">
        <f>IFERROR(C150/B150,0)</f>
        <v>2460.4442213114753</v>
      </c>
      <c r="E150" s="78">
        <f t="shared" ref="E150:M150" si="277">SUM(E148,E123)</f>
        <v>501235.26</v>
      </c>
      <c r="F150" s="78">
        <f t="shared" si="277"/>
        <v>406020.08999999997</v>
      </c>
      <c r="G150" s="78">
        <f t="shared" si="277"/>
        <v>178738.35</v>
      </c>
      <c r="H150" s="78">
        <f t="shared" si="277"/>
        <v>107737.63</v>
      </c>
      <c r="I150" s="78">
        <f t="shared" si="277"/>
        <v>6965.45</v>
      </c>
      <c r="J150" s="78">
        <f t="shared" si="277"/>
        <v>598683.36</v>
      </c>
      <c r="K150" s="231">
        <f t="shared" si="277"/>
        <v>254850.04</v>
      </c>
      <c r="L150" s="228">
        <f t="shared" si="277"/>
        <v>457</v>
      </c>
      <c r="M150" s="76">
        <f t="shared" si="277"/>
        <v>1040688.96</v>
      </c>
      <c r="N150" s="76">
        <f>IFERROR(M150/L150,0)</f>
        <v>2277.2187308533917</v>
      </c>
      <c r="O150" s="78">
        <f t="shared" ref="O150:W150" si="278">SUM(O148,O123)</f>
        <v>530242.63</v>
      </c>
      <c r="P150" s="78">
        <f t="shared" si="278"/>
        <v>308738.73</v>
      </c>
      <c r="Q150" s="78">
        <f t="shared" si="278"/>
        <v>107195.65</v>
      </c>
      <c r="R150" s="78">
        <f t="shared" si="278"/>
        <v>85024.45</v>
      </c>
      <c r="S150" s="78">
        <f t="shared" si="278"/>
        <v>9487.5</v>
      </c>
      <c r="T150" s="78">
        <f t="shared" si="278"/>
        <v>505728.13</v>
      </c>
      <c r="U150" s="231">
        <f t="shared" si="278"/>
        <v>244300.72999999998</v>
      </c>
      <c r="V150" s="228">
        <f t="shared" si="278"/>
        <v>413</v>
      </c>
      <c r="W150" s="76">
        <f t="shared" si="278"/>
        <v>1093809</v>
      </c>
      <c r="X150" s="76">
        <f>IFERROR(W150/V150,0)</f>
        <v>2648.4479418886199</v>
      </c>
      <c r="Y150" s="78">
        <f t="shared" ref="Y150:AG150" si="279">SUM(Y148,Y123)</f>
        <v>519176</v>
      </c>
      <c r="Z150" s="78">
        <f t="shared" si="279"/>
        <v>410998</v>
      </c>
      <c r="AA150" s="78">
        <f t="shared" si="279"/>
        <v>0</v>
      </c>
      <c r="AB150" s="78">
        <f t="shared" si="279"/>
        <v>158505</v>
      </c>
      <c r="AC150" s="78">
        <f t="shared" si="279"/>
        <v>5130</v>
      </c>
      <c r="AD150" s="78">
        <f t="shared" si="279"/>
        <v>479678</v>
      </c>
      <c r="AE150" s="231">
        <f t="shared" si="279"/>
        <v>239888</v>
      </c>
      <c r="AF150" s="228">
        <f t="shared" si="279"/>
        <v>424</v>
      </c>
      <c r="AG150" s="76">
        <f t="shared" si="279"/>
        <v>1192129.57</v>
      </c>
      <c r="AH150" s="76">
        <f>IFERROR(AG150/AF150,0)</f>
        <v>2811.6263443396228</v>
      </c>
      <c r="AI150" s="78">
        <f t="shared" ref="AI150:AQ150" si="280">SUM(AI148,AI123)</f>
        <v>605197.98</v>
      </c>
      <c r="AJ150" s="78">
        <f t="shared" si="280"/>
        <v>459662.04000000004</v>
      </c>
      <c r="AK150" s="78">
        <f t="shared" si="280"/>
        <v>24790.639999999999</v>
      </c>
      <c r="AL150" s="78">
        <f t="shared" si="280"/>
        <v>86584.38</v>
      </c>
      <c r="AM150" s="78">
        <f t="shared" si="280"/>
        <v>15894.529999999999</v>
      </c>
      <c r="AN150" s="78">
        <f t="shared" si="280"/>
        <v>565142.15</v>
      </c>
      <c r="AO150" s="231">
        <f t="shared" si="280"/>
        <v>312746.55</v>
      </c>
      <c r="AP150" s="228">
        <f t="shared" si="280"/>
        <v>484</v>
      </c>
      <c r="AQ150" s="76">
        <f t="shared" si="280"/>
        <v>1388044.34</v>
      </c>
      <c r="AR150" s="76">
        <f>IFERROR(AQ150/AP150,0)</f>
        <v>2867.8602066115704</v>
      </c>
      <c r="AS150" s="78">
        <f t="shared" ref="AS150:BA150" si="281">SUM(AS148,AS123)</f>
        <v>682729.84000000008</v>
      </c>
      <c r="AT150" s="78">
        <f t="shared" si="281"/>
        <v>564927.75</v>
      </c>
      <c r="AU150" s="78">
        <f t="shared" si="281"/>
        <v>0</v>
      </c>
      <c r="AV150" s="78">
        <f t="shared" si="281"/>
        <v>129403</v>
      </c>
      <c r="AW150" s="78">
        <f t="shared" si="281"/>
        <v>10983.75</v>
      </c>
      <c r="AX150" s="78">
        <f t="shared" si="281"/>
        <v>558719.26</v>
      </c>
      <c r="AY150" s="231">
        <f t="shared" si="281"/>
        <v>362493.97</v>
      </c>
      <c r="AZ150" s="228">
        <f t="shared" si="281"/>
        <v>471</v>
      </c>
      <c r="BA150" s="76">
        <f t="shared" si="281"/>
        <v>1303367.25</v>
      </c>
      <c r="BB150" s="76">
        <f>IFERROR(BA150/AZ150,0)</f>
        <v>2767.2340764331211</v>
      </c>
      <c r="BC150" s="78">
        <f t="shared" ref="BC150:BK150" si="282">SUM(BC148,BC123)</f>
        <v>745373</v>
      </c>
      <c r="BD150" s="78">
        <f t="shared" si="282"/>
        <v>487756.25</v>
      </c>
      <c r="BE150" s="78">
        <f t="shared" si="282"/>
        <v>0</v>
      </c>
      <c r="BF150" s="78">
        <f t="shared" si="282"/>
        <v>67512</v>
      </c>
      <c r="BG150" s="78">
        <f t="shared" si="282"/>
        <v>2726</v>
      </c>
      <c r="BH150" s="78">
        <f t="shared" si="282"/>
        <v>576460.69999999995</v>
      </c>
      <c r="BI150" s="231">
        <f t="shared" si="282"/>
        <v>394058.7</v>
      </c>
      <c r="BJ150" s="228">
        <f t="shared" si="282"/>
        <v>508</v>
      </c>
      <c r="BK150" s="76">
        <f t="shared" si="282"/>
        <v>1426201</v>
      </c>
      <c r="BL150" s="76">
        <f>IFERROR(BK150/BJ150,0)</f>
        <v>2807.482283464567</v>
      </c>
      <c r="BM150" s="78">
        <f t="shared" ref="BM150:BS150" si="283">SUM(BM148,BM123)</f>
        <v>850016</v>
      </c>
      <c r="BN150" s="78">
        <f t="shared" si="283"/>
        <v>474369</v>
      </c>
      <c r="BO150" s="78">
        <f t="shared" si="283"/>
        <v>0</v>
      </c>
      <c r="BP150" s="78">
        <f t="shared" si="283"/>
        <v>99761</v>
      </c>
      <c r="BQ150" s="78">
        <f t="shared" si="283"/>
        <v>2055</v>
      </c>
      <c r="BR150" s="78">
        <f t="shared" si="283"/>
        <v>615422</v>
      </c>
      <c r="BS150" s="231">
        <f t="shared" si="283"/>
        <v>449926</v>
      </c>
    </row>
    <row r="151" spans="1:71" s="37" customFormat="1" ht="15.95" customHeight="1">
      <c r="A151" s="253"/>
      <c r="B151" s="260"/>
      <c r="C151" s="76"/>
      <c r="D151" s="76"/>
      <c r="E151" s="79"/>
      <c r="F151" s="79"/>
      <c r="G151" s="79"/>
      <c r="H151" s="79"/>
      <c r="I151" s="79"/>
      <c r="J151" s="79"/>
      <c r="K151" s="231"/>
      <c r="L151" s="226"/>
      <c r="M151" s="76"/>
      <c r="N151" s="76"/>
      <c r="O151" s="79"/>
      <c r="P151" s="79"/>
      <c r="Q151" s="79"/>
      <c r="R151" s="79"/>
      <c r="S151" s="79"/>
      <c r="T151" s="79"/>
      <c r="U151" s="231"/>
      <c r="V151" s="226"/>
      <c r="W151" s="76"/>
      <c r="X151" s="76"/>
      <c r="Y151" s="79"/>
      <c r="Z151" s="79"/>
      <c r="AA151" s="79"/>
      <c r="AB151" s="79"/>
      <c r="AC151" s="79"/>
      <c r="AD151" s="79"/>
      <c r="AE151" s="231"/>
      <c r="AF151" s="226"/>
      <c r="AG151" s="76"/>
      <c r="AH151" s="76"/>
      <c r="AI151" s="79"/>
      <c r="AJ151" s="79"/>
      <c r="AK151" s="79"/>
      <c r="AL151" s="79"/>
      <c r="AM151" s="79"/>
      <c r="AN151" s="79"/>
      <c r="AO151" s="231"/>
      <c r="AP151" s="226"/>
      <c r="AQ151" s="76"/>
      <c r="AR151" s="76"/>
      <c r="AS151" s="79"/>
      <c r="AT151" s="79"/>
      <c r="AU151" s="79"/>
      <c r="AV151" s="79"/>
      <c r="AW151" s="79"/>
      <c r="AX151" s="79"/>
      <c r="AY151" s="231"/>
      <c r="AZ151" s="226"/>
      <c r="BA151" s="76"/>
      <c r="BB151" s="76"/>
      <c r="BC151" s="79"/>
      <c r="BD151" s="79"/>
      <c r="BE151" s="79"/>
      <c r="BF151" s="79"/>
      <c r="BG151" s="79"/>
      <c r="BH151" s="79"/>
      <c r="BI151" s="231"/>
      <c r="BJ151" s="226"/>
      <c r="BK151" s="76"/>
      <c r="BL151" s="76"/>
      <c r="BM151" s="79"/>
      <c r="BN151" s="79"/>
      <c r="BO151" s="79"/>
      <c r="BP151" s="79"/>
      <c r="BQ151" s="79"/>
      <c r="BR151" s="79"/>
      <c r="BS151" s="231"/>
    </row>
    <row r="152" spans="1:71" s="37" customFormat="1" ht="15.95" customHeight="1">
      <c r="A152" s="253" t="s">
        <v>185</v>
      </c>
      <c r="B152" s="260"/>
      <c r="C152" s="76"/>
      <c r="D152" s="76"/>
      <c r="E152" s="79"/>
      <c r="F152" s="79"/>
      <c r="G152" s="79"/>
      <c r="H152" s="79"/>
      <c r="I152" s="79"/>
      <c r="J152" s="79"/>
      <c r="K152" s="231"/>
      <c r="L152" s="226"/>
      <c r="M152" s="76"/>
      <c r="N152" s="76"/>
      <c r="O152" s="79"/>
      <c r="P152" s="79"/>
      <c r="Q152" s="79"/>
      <c r="R152" s="79"/>
      <c r="S152" s="79"/>
      <c r="T152" s="79"/>
      <c r="U152" s="231"/>
      <c r="V152" s="226"/>
      <c r="W152" s="76"/>
      <c r="X152" s="76"/>
      <c r="Y152" s="79"/>
      <c r="Z152" s="79"/>
      <c r="AA152" s="79"/>
      <c r="AB152" s="79"/>
      <c r="AC152" s="79"/>
      <c r="AD152" s="79"/>
      <c r="AE152" s="231"/>
      <c r="AF152" s="226"/>
      <c r="AG152" s="76"/>
      <c r="AH152" s="76"/>
      <c r="AI152" s="79"/>
      <c r="AJ152" s="79"/>
      <c r="AK152" s="79"/>
      <c r="AL152" s="79"/>
      <c r="AM152" s="79"/>
      <c r="AN152" s="79"/>
      <c r="AO152" s="231"/>
      <c r="AP152" s="226"/>
      <c r="AQ152" s="76"/>
      <c r="AR152" s="76"/>
      <c r="AS152" s="79"/>
      <c r="AT152" s="79"/>
      <c r="AU152" s="79"/>
      <c r="AV152" s="79"/>
      <c r="AW152" s="79"/>
      <c r="AX152" s="79"/>
      <c r="AY152" s="231"/>
      <c r="AZ152" s="226"/>
      <c r="BA152" s="76"/>
      <c r="BB152" s="76"/>
      <c r="BC152" s="79"/>
      <c r="BD152" s="79"/>
      <c r="BE152" s="79"/>
      <c r="BF152" s="79"/>
      <c r="BG152" s="79"/>
      <c r="BH152" s="79"/>
      <c r="BI152" s="231"/>
      <c r="BJ152" s="226"/>
      <c r="BK152" s="76"/>
      <c r="BL152" s="76"/>
      <c r="BM152" s="79"/>
      <c r="BN152" s="79"/>
      <c r="BO152" s="79"/>
      <c r="BP152" s="79"/>
      <c r="BQ152" s="79"/>
      <c r="BR152" s="79"/>
      <c r="BS152" s="231"/>
    </row>
    <row r="153" spans="1:71" s="37" customFormat="1" ht="15.95" customHeight="1">
      <c r="A153" s="184" t="s">
        <v>186</v>
      </c>
      <c r="B153" s="260">
        <v>107</v>
      </c>
      <c r="C153" s="76">
        <f t="shared" ref="C153:C157" si="284">SUM(E153:I153)</f>
        <v>29325</v>
      </c>
      <c r="D153" s="76">
        <f t="shared" ref="D153:D159" si="285">IFERROR(C153/B153,0)</f>
        <v>274.06542056074767</v>
      </c>
      <c r="E153" s="79">
        <v>29325</v>
      </c>
      <c r="F153" s="79"/>
      <c r="G153" s="79"/>
      <c r="H153" s="79"/>
      <c r="I153" s="79"/>
      <c r="J153" s="79">
        <v>24225</v>
      </c>
      <c r="K153" s="231">
        <f t="shared" ref="K153:K171" si="286">IF(J153=0,0,(IF(E153&lt;=J153,E153,J153)))</f>
        <v>24225</v>
      </c>
      <c r="L153" s="226">
        <v>40</v>
      </c>
      <c r="M153" s="76">
        <f t="shared" ref="M153:M157" si="287">SUM(O153:S153)</f>
        <v>0</v>
      </c>
      <c r="N153" s="76">
        <f t="shared" ref="N153:N157" si="288">IFERROR(M153/L153,0)</f>
        <v>0</v>
      </c>
      <c r="O153" s="79"/>
      <c r="P153" s="79"/>
      <c r="Q153" s="79"/>
      <c r="R153" s="79"/>
      <c r="S153" s="79"/>
      <c r="T153" s="79"/>
      <c r="U153" s="231">
        <f t="shared" ref="U153:U171" si="289">IF(T153=0,0,(IF(O153&lt;=T153,O153,T153)))</f>
        <v>0</v>
      </c>
      <c r="V153" s="226"/>
      <c r="W153" s="76">
        <f t="shared" ref="W153:W171" si="290">SUM(Y153:AC153)</f>
        <v>0</v>
      </c>
      <c r="X153" s="76">
        <f t="shared" ref="X153:X171" si="291">IFERROR(W153/V153,0)</f>
        <v>0</v>
      </c>
      <c r="Y153" s="79"/>
      <c r="Z153" s="79"/>
      <c r="AA153" s="79"/>
      <c r="AB153" s="79"/>
      <c r="AC153" s="79"/>
      <c r="AD153" s="79"/>
      <c r="AE153" s="231">
        <f t="shared" ref="AE153:AE171" si="292">IF(AD153=0,0,(IF(Y153&lt;=AD153,Y153,AD153)))</f>
        <v>0</v>
      </c>
      <c r="AF153" s="226">
        <v>52</v>
      </c>
      <c r="AG153" s="76">
        <f t="shared" ref="AG153:AG171" si="293">SUM(AI153:AM153)</f>
        <v>4750</v>
      </c>
      <c r="AH153" s="76">
        <f t="shared" ref="AH153:AH171" si="294">IFERROR(AG153/AF153,0)</f>
        <v>91.34615384615384</v>
      </c>
      <c r="AI153" s="79">
        <v>4750</v>
      </c>
      <c r="AJ153" s="79"/>
      <c r="AK153" s="79"/>
      <c r="AL153" s="79"/>
      <c r="AM153" s="79"/>
      <c r="AN153" s="79"/>
      <c r="AO153" s="231">
        <f t="shared" ref="AO153:AO171" si="295">IF(AN153=0,0,(IF(AI153&lt;=AN153,AI153,AN153)))</f>
        <v>0</v>
      </c>
      <c r="AP153" s="226">
        <v>46</v>
      </c>
      <c r="AQ153" s="76">
        <f t="shared" ref="AQ153:AQ171" si="296">SUM(AS153:AW153)</f>
        <v>4150</v>
      </c>
      <c r="AR153" s="76">
        <f t="shared" ref="AR153:AR171" si="297">IFERROR(AQ153/AP153,0)</f>
        <v>90.217391304347828</v>
      </c>
      <c r="AS153" s="79">
        <v>4150</v>
      </c>
      <c r="AT153" s="79"/>
      <c r="AU153" s="79"/>
      <c r="AV153" s="79"/>
      <c r="AW153" s="79"/>
      <c r="AX153" s="79">
        <v>2850</v>
      </c>
      <c r="AY153" s="231">
        <f t="shared" ref="AY153:AY171" si="298">IF(AX153=0,0,(IF(AS153&lt;=AX153,AS153,AX153)))</f>
        <v>2850</v>
      </c>
      <c r="AZ153" s="226">
        <v>36</v>
      </c>
      <c r="BA153" s="76">
        <f t="shared" ref="BA153:BA171" si="299">SUM(BC153:BG153)</f>
        <v>3250</v>
      </c>
      <c r="BB153" s="76">
        <f t="shared" ref="BB153:BB171" si="300">IFERROR(BA153/AZ153,0)</f>
        <v>90.277777777777771</v>
      </c>
      <c r="BC153" s="79">
        <v>3250</v>
      </c>
      <c r="BD153" s="79"/>
      <c r="BE153" s="79"/>
      <c r="BF153" s="79"/>
      <c r="BG153" s="79"/>
      <c r="BH153" s="79">
        <v>2900</v>
      </c>
      <c r="BI153" s="231">
        <f t="shared" ref="BI153:BI171" si="301">IF(BH153=0,0,(IF(BC153&lt;=BH153,BC153,BH153)))</f>
        <v>2900</v>
      </c>
      <c r="BJ153" s="227">
        <v>22</v>
      </c>
      <c r="BK153" s="76">
        <f t="shared" ref="BK153:BK171" si="302">SUM(BM153:BQ153)</f>
        <v>2050</v>
      </c>
      <c r="BL153" s="76">
        <f t="shared" ref="BL153:BL171" si="303">IFERROR(BK153/BJ153,0)</f>
        <v>93.181818181818187</v>
      </c>
      <c r="BM153" s="77">
        <v>2050</v>
      </c>
      <c r="BN153" s="77"/>
      <c r="BO153" s="77"/>
      <c r="BP153" s="77"/>
      <c r="BQ153" s="77"/>
      <c r="BR153" s="77">
        <v>1550</v>
      </c>
      <c r="BS153" s="278">
        <f t="shared" ref="BS153:BS171" si="304">IF(BR153=0,0,(IF(BM153&lt;=BR153,BM153,BR153)))</f>
        <v>1550</v>
      </c>
    </row>
    <row r="154" spans="1:71" s="37" customFormat="1" ht="15.95" customHeight="1">
      <c r="A154" s="184" t="s">
        <v>187</v>
      </c>
      <c r="B154" s="260">
        <v>32</v>
      </c>
      <c r="C154" s="76">
        <f t="shared" si="284"/>
        <v>197376.73</v>
      </c>
      <c r="D154" s="76">
        <f t="shared" si="285"/>
        <v>6168.0228125000003</v>
      </c>
      <c r="E154" s="79"/>
      <c r="F154" s="79"/>
      <c r="G154" s="79"/>
      <c r="H154" s="79"/>
      <c r="I154" s="79">
        <v>197376.73</v>
      </c>
      <c r="J154" s="79">
        <v>130859.73</v>
      </c>
      <c r="K154" s="231">
        <f t="shared" si="286"/>
        <v>0</v>
      </c>
      <c r="L154" s="226">
        <v>43</v>
      </c>
      <c r="M154" s="76">
        <f t="shared" si="287"/>
        <v>4150</v>
      </c>
      <c r="N154" s="76">
        <f t="shared" si="288"/>
        <v>96.511627906976742</v>
      </c>
      <c r="O154" s="79">
        <v>4150</v>
      </c>
      <c r="P154" s="79"/>
      <c r="Q154" s="79"/>
      <c r="R154" s="79"/>
      <c r="S154" s="79"/>
      <c r="T154" s="79">
        <v>3150</v>
      </c>
      <c r="U154" s="231">
        <f t="shared" si="289"/>
        <v>3150</v>
      </c>
      <c r="V154" s="226">
        <v>32</v>
      </c>
      <c r="W154" s="76">
        <f t="shared" si="290"/>
        <v>224375</v>
      </c>
      <c r="X154" s="76">
        <f t="shared" si="291"/>
        <v>7011.71875</v>
      </c>
      <c r="Y154" s="79"/>
      <c r="Z154" s="79"/>
      <c r="AA154" s="79"/>
      <c r="AB154" s="79"/>
      <c r="AC154" s="79">
        <v>224375</v>
      </c>
      <c r="AD154" s="79">
        <v>155806</v>
      </c>
      <c r="AE154" s="231">
        <f t="shared" si="292"/>
        <v>0</v>
      </c>
      <c r="AF154" s="226">
        <v>23</v>
      </c>
      <c r="AG154" s="76">
        <f t="shared" si="293"/>
        <v>170995.32</v>
      </c>
      <c r="AH154" s="76">
        <f t="shared" si="294"/>
        <v>7434.5791304347831</v>
      </c>
      <c r="AI154" s="79"/>
      <c r="AJ154" s="79"/>
      <c r="AK154" s="79"/>
      <c r="AL154" s="79"/>
      <c r="AM154" s="79">
        <v>170995.32</v>
      </c>
      <c r="AN154" s="79">
        <v>130056.32000000001</v>
      </c>
      <c r="AO154" s="231">
        <f t="shared" si="295"/>
        <v>0</v>
      </c>
      <c r="AP154" s="226">
        <v>25</v>
      </c>
      <c r="AQ154" s="76">
        <f t="shared" si="296"/>
        <v>180349</v>
      </c>
      <c r="AR154" s="76">
        <f t="shared" si="297"/>
        <v>7213.96</v>
      </c>
      <c r="AS154" s="79"/>
      <c r="AT154" s="79"/>
      <c r="AU154" s="79"/>
      <c r="AV154" s="79"/>
      <c r="AW154" s="79">
        <v>180349</v>
      </c>
      <c r="AX154" s="79">
        <v>134666</v>
      </c>
      <c r="AY154" s="231">
        <f t="shared" si="298"/>
        <v>0</v>
      </c>
      <c r="AZ154" s="226">
        <v>28</v>
      </c>
      <c r="BA154" s="76">
        <f t="shared" si="299"/>
        <v>223529</v>
      </c>
      <c r="BB154" s="76">
        <f t="shared" si="300"/>
        <v>7983.1785714285716</v>
      </c>
      <c r="BC154" s="79"/>
      <c r="BD154" s="79"/>
      <c r="BE154" s="79"/>
      <c r="BF154" s="79"/>
      <c r="BG154" s="79">
        <v>223529</v>
      </c>
      <c r="BH154" s="79">
        <v>136408</v>
      </c>
      <c r="BI154" s="231">
        <f t="shared" si="301"/>
        <v>0</v>
      </c>
      <c r="BJ154" s="227">
        <v>28</v>
      </c>
      <c r="BK154" s="76">
        <f t="shared" si="302"/>
        <v>221094</v>
      </c>
      <c r="BL154" s="76">
        <f t="shared" si="303"/>
        <v>7896.2142857142853</v>
      </c>
      <c r="BM154" s="77"/>
      <c r="BN154" s="77"/>
      <c r="BO154" s="77"/>
      <c r="BP154" s="77"/>
      <c r="BQ154" s="77">
        <v>221094</v>
      </c>
      <c r="BR154" s="77">
        <v>141824</v>
      </c>
      <c r="BS154" s="278">
        <f t="shared" si="304"/>
        <v>0</v>
      </c>
    </row>
    <row r="155" spans="1:71" s="37" customFormat="1" ht="15.95" customHeight="1">
      <c r="A155" s="184" t="s">
        <v>188</v>
      </c>
      <c r="B155" s="260">
        <v>1052</v>
      </c>
      <c r="C155" s="76">
        <f t="shared" si="284"/>
        <v>5017795</v>
      </c>
      <c r="D155" s="76">
        <f t="shared" si="285"/>
        <v>4769.7671102661598</v>
      </c>
      <c r="E155" s="79"/>
      <c r="F155" s="79"/>
      <c r="G155" s="79"/>
      <c r="H155" s="79">
        <v>5017795</v>
      </c>
      <c r="I155" s="79"/>
      <c r="J155" s="79">
        <v>3318559</v>
      </c>
      <c r="K155" s="231">
        <f t="shared" si="286"/>
        <v>0</v>
      </c>
      <c r="L155" s="226">
        <v>1037</v>
      </c>
      <c r="M155" s="76">
        <f t="shared" si="287"/>
        <v>240423</v>
      </c>
      <c r="N155" s="76">
        <f t="shared" si="288"/>
        <v>231.84474445515912</v>
      </c>
      <c r="O155" s="79"/>
      <c r="P155" s="79"/>
      <c r="Q155" s="79"/>
      <c r="R155" s="79"/>
      <c r="S155" s="79">
        <v>240423</v>
      </c>
      <c r="T155" s="79">
        <v>140155</v>
      </c>
      <c r="U155" s="231">
        <f t="shared" si="289"/>
        <v>0</v>
      </c>
      <c r="V155" s="226">
        <v>940</v>
      </c>
      <c r="W155" s="76">
        <f t="shared" si="290"/>
        <v>4917980</v>
      </c>
      <c r="X155" s="76">
        <f t="shared" si="291"/>
        <v>5231.8936170212764</v>
      </c>
      <c r="Y155" s="79"/>
      <c r="Z155" s="79"/>
      <c r="AA155" s="79"/>
      <c r="AB155" s="79">
        <v>4917980</v>
      </c>
      <c r="AC155" s="79"/>
      <c r="AD155" s="79">
        <v>3444062</v>
      </c>
      <c r="AE155" s="231">
        <f t="shared" si="292"/>
        <v>0</v>
      </c>
      <c r="AF155" s="226">
        <v>872</v>
      </c>
      <c r="AG155" s="76">
        <f t="shared" si="293"/>
        <v>4395960</v>
      </c>
      <c r="AH155" s="76">
        <f t="shared" si="294"/>
        <v>5041.2385321100919</v>
      </c>
      <c r="AI155" s="79"/>
      <c r="AJ155" s="79"/>
      <c r="AK155" s="79"/>
      <c r="AL155" s="79">
        <v>4395960</v>
      </c>
      <c r="AM155" s="79"/>
      <c r="AN155" s="79">
        <v>3055808</v>
      </c>
      <c r="AO155" s="231">
        <f t="shared" si="295"/>
        <v>0</v>
      </c>
      <c r="AP155" s="226">
        <v>877</v>
      </c>
      <c r="AQ155" s="76">
        <f t="shared" si="296"/>
        <v>4259266</v>
      </c>
      <c r="AR155" s="76">
        <f t="shared" si="297"/>
        <v>4856.6316989737743</v>
      </c>
      <c r="AS155" s="79"/>
      <c r="AT155" s="79"/>
      <c r="AU155" s="79"/>
      <c r="AV155" s="79">
        <v>4259266</v>
      </c>
      <c r="AW155" s="79"/>
      <c r="AX155" s="79">
        <v>2941933</v>
      </c>
      <c r="AY155" s="231">
        <f t="shared" si="298"/>
        <v>0</v>
      </c>
      <c r="AZ155" s="226">
        <v>783</v>
      </c>
      <c r="BA155" s="76">
        <f t="shared" si="299"/>
        <v>4008991</v>
      </c>
      <c r="BB155" s="76">
        <f t="shared" si="300"/>
        <v>5120.0395913154534</v>
      </c>
      <c r="BC155" s="79"/>
      <c r="BD155" s="79"/>
      <c r="BE155" s="79"/>
      <c r="BF155" s="79">
        <v>4008991</v>
      </c>
      <c r="BG155" s="79"/>
      <c r="BH155" s="79">
        <v>2936751</v>
      </c>
      <c r="BI155" s="231">
        <f t="shared" si="301"/>
        <v>0</v>
      </c>
      <c r="BJ155" s="227">
        <v>754</v>
      </c>
      <c r="BK155" s="76">
        <f t="shared" si="302"/>
        <v>3814232</v>
      </c>
      <c r="BL155" s="76">
        <f t="shared" si="303"/>
        <v>5058.6631299734745</v>
      </c>
      <c r="BM155" s="77"/>
      <c r="BN155" s="77"/>
      <c r="BO155" s="77"/>
      <c r="BP155" s="77">
        <v>3814232</v>
      </c>
      <c r="BQ155" s="77"/>
      <c r="BR155" s="77">
        <v>2682724</v>
      </c>
      <c r="BS155" s="278">
        <f t="shared" si="304"/>
        <v>0</v>
      </c>
    </row>
    <row r="156" spans="1:71" s="37" customFormat="1" ht="15.95" customHeight="1">
      <c r="A156" s="184" t="s">
        <v>189</v>
      </c>
      <c r="B156" s="260">
        <v>172</v>
      </c>
      <c r="C156" s="76">
        <f t="shared" si="284"/>
        <v>1081531</v>
      </c>
      <c r="D156" s="76">
        <f t="shared" si="285"/>
        <v>6287.9709302325582</v>
      </c>
      <c r="E156" s="79"/>
      <c r="F156" s="79"/>
      <c r="G156" s="79"/>
      <c r="H156" s="79">
        <v>1081531</v>
      </c>
      <c r="I156" s="79"/>
      <c r="J156" s="79">
        <v>815219</v>
      </c>
      <c r="K156" s="231">
        <f t="shared" si="286"/>
        <v>0</v>
      </c>
      <c r="L156" s="226">
        <v>171</v>
      </c>
      <c r="M156" s="76">
        <f t="shared" si="287"/>
        <v>5123160</v>
      </c>
      <c r="N156" s="76">
        <f t="shared" si="288"/>
        <v>29960</v>
      </c>
      <c r="O156" s="79"/>
      <c r="P156" s="79"/>
      <c r="Q156" s="79"/>
      <c r="R156" s="79">
        <v>5123160</v>
      </c>
      <c r="S156" s="79"/>
      <c r="T156" s="79">
        <v>3643319</v>
      </c>
      <c r="U156" s="231">
        <f t="shared" si="289"/>
        <v>0</v>
      </c>
      <c r="V156" s="226">
        <v>185</v>
      </c>
      <c r="W156" s="76">
        <f t="shared" si="290"/>
        <v>1199127</v>
      </c>
      <c r="X156" s="76">
        <f t="shared" si="291"/>
        <v>6481.7675675675673</v>
      </c>
      <c r="Y156" s="79"/>
      <c r="Z156" s="79"/>
      <c r="AA156" s="79"/>
      <c r="AB156" s="79">
        <v>1199127</v>
      </c>
      <c r="AC156" s="79"/>
      <c r="AD156" s="79">
        <v>835521</v>
      </c>
      <c r="AE156" s="231">
        <f t="shared" si="292"/>
        <v>0</v>
      </c>
      <c r="AF156" s="226">
        <v>173</v>
      </c>
      <c r="AG156" s="76">
        <f t="shared" si="293"/>
        <v>1205268</v>
      </c>
      <c r="AH156" s="76">
        <f t="shared" si="294"/>
        <v>6966.8670520231217</v>
      </c>
      <c r="AI156" s="79"/>
      <c r="AJ156" s="79"/>
      <c r="AK156" s="79"/>
      <c r="AL156" s="79">
        <v>1205268</v>
      </c>
      <c r="AM156" s="79"/>
      <c r="AN156" s="79">
        <v>890704</v>
      </c>
      <c r="AO156" s="231">
        <f t="shared" si="295"/>
        <v>0</v>
      </c>
      <c r="AP156" s="226">
        <v>186</v>
      </c>
      <c r="AQ156" s="76">
        <f t="shared" si="296"/>
        <v>1485146</v>
      </c>
      <c r="AR156" s="76">
        <f t="shared" si="297"/>
        <v>7984.6559139784949</v>
      </c>
      <c r="AS156" s="79"/>
      <c r="AT156" s="79"/>
      <c r="AU156" s="79"/>
      <c r="AV156" s="79">
        <v>1485146</v>
      </c>
      <c r="AW156" s="79"/>
      <c r="AX156" s="79">
        <v>1045236</v>
      </c>
      <c r="AY156" s="231">
        <f t="shared" si="298"/>
        <v>0</v>
      </c>
      <c r="AZ156" s="226">
        <v>145</v>
      </c>
      <c r="BA156" s="76">
        <f t="shared" si="299"/>
        <v>1205411</v>
      </c>
      <c r="BB156" s="76">
        <f t="shared" si="300"/>
        <v>8313.1793103448272</v>
      </c>
      <c r="BC156" s="79"/>
      <c r="BD156" s="79"/>
      <c r="BE156" s="79"/>
      <c r="BF156" s="79">
        <v>1205411</v>
      </c>
      <c r="BG156" s="79"/>
      <c r="BH156" s="79">
        <v>817223</v>
      </c>
      <c r="BI156" s="231">
        <f t="shared" si="301"/>
        <v>0</v>
      </c>
      <c r="BJ156" s="227">
        <v>116</v>
      </c>
      <c r="BK156" s="76">
        <f t="shared" si="302"/>
        <v>851521</v>
      </c>
      <c r="BL156" s="76">
        <f t="shared" si="303"/>
        <v>7340.6982758620688</v>
      </c>
      <c r="BM156" s="77"/>
      <c r="BN156" s="77"/>
      <c r="BO156" s="77"/>
      <c r="BP156" s="77">
        <v>851521</v>
      </c>
      <c r="BQ156" s="77"/>
      <c r="BR156" s="77">
        <v>508884</v>
      </c>
      <c r="BS156" s="278">
        <f t="shared" si="304"/>
        <v>0</v>
      </c>
    </row>
    <row r="157" spans="1:71" s="37" customFormat="1" ht="15.95" customHeight="1">
      <c r="A157" s="184" t="s">
        <v>190</v>
      </c>
      <c r="B157" s="260"/>
      <c r="C157" s="76">
        <f t="shared" si="284"/>
        <v>0</v>
      </c>
      <c r="D157" s="76">
        <f t="shared" si="285"/>
        <v>0</v>
      </c>
      <c r="E157" s="79"/>
      <c r="F157" s="79"/>
      <c r="G157" s="79"/>
      <c r="H157" s="79"/>
      <c r="I157" s="79"/>
      <c r="J157" s="79"/>
      <c r="K157" s="231">
        <f t="shared" si="286"/>
        <v>0</v>
      </c>
      <c r="L157" s="226"/>
      <c r="M157" s="76">
        <f t="shared" si="287"/>
        <v>1164181</v>
      </c>
      <c r="N157" s="76">
        <f t="shared" si="288"/>
        <v>0</v>
      </c>
      <c r="O157" s="79"/>
      <c r="P157" s="79"/>
      <c r="Q157" s="79"/>
      <c r="R157" s="79">
        <v>1164181</v>
      </c>
      <c r="S157" s="79"/>
      <c r="T157" s="79">
        <v>837356</v>
      </c>
      <c r="U157" s="231">
        <f t="shared" si="289"/>
        <v>0</v>
      </c>
      <c r="V157" s="226">
        <v>42</v>
      </c>
      <c r="W157" s="76">
        <f t="shared" si="290"/>
        <v>3825</v>
      </c>
      <c r="X157" s="76">
        <f t="shared" si="291"/>
        <v>91.071428571428569</v>
      </c>
      <c r="Y157" s="79">
        <v>3825</v>
      </c>
      <c r="Z157" s="79"/>
      <c r="AA157" s="79"/>
      <c r="AB157" s="79"/>
      <c r="AC157" s="79"/>
      <c r="AD157" s="79">
        <v>3175</v>
      </c>
      <c r="AE157" s="231">
        <f t="shared" si="292"/>
        <v>3175</v>
      </c>
      <c r="AF157" s="226">
        <v>47</v>
      </c>
      <c r="AG157" s="76">
        <f t="shared" si="293"/>
        <v>22500</v>
      </c>
      <c r="AH157" s="76">
        <f t="shared" si="294"/>
        <v>478.72340425531917</v>
      </c>
      <c r="AI157" s="79">
        <f>22500</f>
        <v>22500</v>
      </c>
      <c r="AJ157" s="79"/>
      <c r="AK157" s="79"/>
      <c r="AL157" s="79"/>
      <c r="AM157" s="79"/>
      <c r="AN157" s="79">
        <v>14025</v>
      </c>
      <c r="AO157" s="231">
        <f t="shared" si="295"/>
        <v>14025</v>
      </c>
      <c r="AP157" s="226">
        <v>6</v>
      </c>
      <c r="AQ157" s="76">
        <f t="shared" si="296"/>
        <v>5250</v>
      </c>
      <c r="AR157" s="76">
        <f t="shared" si="297"/>
        <v>875</v>
      </c>
      <c r="AS157" s="79">
        <v>5250</v>
      </c>
      <c r="AT157" s="79"/>
      <c r="AU157" s="79"/>
      <c r="AV157" s="79"/>
      <c r="AW157" s="79"/>
      <c r="AX157" s="79">
        <v>3000</v>
      </c>
      <c r="AY157" s="231">
        <f t="shared" si="298"/>
        <v>3000</v>
      </c>
      <c r="AZ157" s="226">
        <v>1</v>
      </c>
      <c r="BA157" s="76">
        <f t="shared" si="299"/>
        <v>250</v>
      </c>
      <c r="BB157" s="76">
        <f t="shared" si="300"/>
        <v>250</v>
      </c>
      <c r="BC157" s="79">
        <v>250</v>
      </c>
      <c r="BD157" s="79"/>
      <c r="BE157" s="79"/>
      <c r="BF157" s="79"/>
      <c r="BG157" s="79"/>
      <c r="BH157" s="79"/>
      <c r="BI157" s="231">
        <f t="shared" si="301"/>
        <v>0</v>
      </c>
      <c r="BJ157" s="227">
        <v>20</v>
      </c>
      <c r="BK157" s="76">
        <f t="shared" si="302"/>
        <v>25534</v>
      </c>
      <c r="BL157" s="76">
        <f t="shared" si="303"/>
        <v>1276.7</v>
      </c>
      <c r="BM157" s="77"/>
      <c r="BN157" s="77">
        <v>25534</v>
      </c>
      <c r="BO157" s="77"/>
      <c r="BP157" s="77"/>
      <c r="BQ157" s="77"/>
      <c r="BR157" s="77">
        <v>20194</v>
      </c>
      <c r="BS157" s="278">
        <f t="shared" si="304"/>
        <v>0</v>
      </c>
    </row>
    <row r="158" spans="1:71" s="37" customFormat="1" ht="15.95" customHeight="1">
      <c r="A158" s="184" t="s">
        <v>191</v>
      </c>
      <c r="B158" s="260"/>
      <c r="C158" s="76">
        <f t="shared" ref="C158:C159" si="305">SUM(E158:I158)</f>
        <v>0</v>
      </c>
      <c r="D158" s="76">
        <f t="shared" si="285"/>
        <v>0</v>
      </c>
      <c r="E158" s="79"/>
      <c r="F158" s="79"/>
      <c r="G158" s="79"/>
      <c r="H158" s="79"/>
      <c r="I158" s="79"/>
      <c r="J158" s="79"/>
      <c r="K158" s="231">
        <f t="shared" si="286"/>
        <v>0</v>
      </c>
      <c r="L158" s="226"/>
      <c r="M158" s="76">
        <f t="shared" ref="M158:M171" si="306">SUM(O158:S158)</f>
        <v>0</v>
      </c>
      <c r="N158" s="76">
        <f t="shared" ref="N158:N171" si="307">IFERROR(M158/L158,0)</f>
        <v>0</v>
      </c>
      <c r="O158" s="79"/>
      <c r="P158" s="79"/>
      <c r="Q158" s="79"/>
      <c r="R158" s="79"/>
      <c r="S158" s="79"/>
      <c r="T158" s="79"/>
      <c r="U158" s="231">
        <f t="shared" si="289"/>
        <v>0</v>
      </c>
      <c r="V158" s="226">
        <v>22</v>
      </c>
      <c r="W158" s="76">
        <f t="shared" si="290"/>
        <v>248102</v>
      </c>
      <c r="X158" s="76">
        <f t="shared" si="291"/>
        <v>11277.363636363636</v>
      </c>
      <c r="Y158" s="79"/>
      <c r="Z158" s="79"/>
      <c r="AA158" s="79">
        <v>133339</v>
      </c>
      <c r="AB158" s="79">
        <v>114763</v>
      </c>
      <c r="AC158" s="79"/>
      <c r="AD158" s="79">
        <v>74475</v>
      </c>
      <c r="AE158" s="231">
        <f t="shared" si="292"/>
        <v>0</v>
      </c>
      <c r="AF158" s="226">
        <v>13</v>
      </c>
      <c r="AG158" s="76">
        <f t="shared" si="293"/>
        <v>87275.58</v>
      </c>
      <c r="AH158" s="76">
        <f t="shared" si="294"/>
        <v>6713.5061538461541</v>
      </c>
      <c r="AI158" s="79"/>
      <c r="AJ158" s="79"/>
      <c r="AK158" s="79">
        <v>87275.58</v>
      </c>
      <c r="AL158" s="79"/>
      <c r="AM158" s="79"/>
      <c r="AN158" s="79">
        <v>41306.78</v>
      </c>
      <c r="AO158" s="231">
        <f t="shared" si="295"/>
        <v>0</v>
      </c>
      <c r="AP158" s="226">
        <v>12</v>
      </c>
      <c r="AQ158" s="76">
        <f t="shared" si="296"/>
        <v>94929.74</v>
      </c>
      <c r="AR158" s="76">
        <f t="shared" si="297"/>
        <v>7910.8116666666674</v>
      </c>
      <c r="AS158" s="79"/>
      <c r="AT158" s="79"/>
      <c r="AU158" s="79">
        <v>94929.74</v>
      </c>
      <c r="AV158" s="79"/>
      <c r="AW158" s="79"/>
      <c r="AX158" s="79">
        <v>52449.74</v>
      </c>
      <c r="AY158" s="231">
        <f t="shared" si="298"/>
        <v>0</v>
      </c>
      <c r="AZ158" s="226">
        <v>12</v>
      </c>
      <c r="BA158" s="76">
        <f t="shared" si="299"/>
        <v>104295</v>
      </c>
      <c r="BB158" s="76">
        <f t="shared" si="300"/>
        <v>8691.25</v>
      </c>
      <c r="BC158" s="79"/>
      <c r="BD158" s="79"/>
      <c r="BE158" s="79">
        <v>104295</v>
      </c>
      <c r="BF158" s="79"/>
      <c r="BG158" s="79"/>
      <c r="BH158" s="79">
        <v>71989</v>
      </c>
      <c r="BI158" s="231">
        <f t="shared" si="301"/>
        <v>0</v>
      </c>
      <c r="BJ158" s="227">
        <v>8</v>
      </c>
      <c r="BK158" s="76">
        <f t="shared" si="302"/>
        <v>69124</v>
      </c>
      <c r="BL158" s="76">
        <f t="shared" si="303"/>
        <v>8640.5</v>
      </c>
      <c r="BM158" s="77"/>
      <c r="BN158" s="77"/>
      <c r="BO158" s="77">
        <v>69124</v>
      </c>
      <c r="BP158" s="77"/>
      <c r="BQ158" s="77"/>
      <c r="BR158" s="77">
        <v>26737</v>
      </c>
      <c r="BS158" s="278">
        <f t="shared" si="304"/>
        <v>0</v>
      </c>
    </row>
    <row r="159" spans="1:71" s="37" customFormat="1" ht="15.95" customHeight="1">
      <c r="A159" s="184" t="s">
        <v>192</v>
      </c>
      <c r="B159" s="260"/>
      <c r="C159" s="76">
        <f t="shared" si="305"/>
        <v>0</v>
      </c>
      <c r="D159" s="76">
        <f t="shared" si="285"/>
        <v>0</v>
      </c>
      <c r="E159" s="79"/>
      <c r="F159" s="79"/>
      <c r="G159" s="79"/>
      <c r="H159" s="79"/>
      <c r="I159" s="79"/>
      <c r="J159" s="79"/>
      <c r="K159" s="231">
        <f t="shared" si="286"/>
        <v>0</v>
      </c>
      <c r="L159" s="226"/>
      <c r="M159" s="76">
        <f t="shared" si="306"/>
        <v>0</v>
      </c>
      <c r="N159" s="76">
        <f t="shared" si="307"/>
        <v>0</v>
      </c>
      <c r="O159" s="79"/>
      <c r="P159" s="79"/>
      <c r="Q159" s="79"/>
      <c r="R159" s="79"/>
      <c r="S159" s="79"/>
      <c r="T159" s="79"/>
      <c r="U159" s="231">
        <f t="shared" si="289"/>
        <v>0</v>
      </c>
      <c r="V159" s="226">
        <v>1</v>
      </c>
      <c r="W159" s="76">
        <f t="shared" si="290"/>
        <v>14116</v>
      </c>
      <c r="X159" s="76">
        <f t="shared" si="291"/>
        <v>14116</v>
      </c>
      <c r="Y159" s="79"/>
      <c r="Z159" s="79"/>
      <c r="AA159" s="79">
        <v>14116</v>
      </c>
      <c r="AB159" s="79"/>
      <c r="AC159" s="79"/>
      <c r="AD159" s="79"/>
      <c r="AE159" s="231">
        <f t="shared" si="292"/>
        <v>0</v>
      </c>
      <c r="AF159" s="226"/>
      <c r="AG159" s="76">
        <f t="shared" si="293"/>
        <v>0</v>
      </c>
      <c r="AH159" s="76">
        <f t="shared" si="294"/>
        <v>0</v>
      </c>
      <c r="AI159" s="79"/>
      <c r="AJ159" s="79"/>
      <c r="AK159" s="79"/>
      <c r="AL159" s="79"/>
      <c r="AM159" s="79"/>
      <c r="AN159" s="79"/>
      <c r="AO159" s="231">
        <f t="shared" si="295"/>
        <v>0</v>
      </c>
      <c r="AP159" s="226"/>
      <c r="AQ159" s="76">
        <f t="shared" si="296"/>
        <v>0</v>
      </c>
      <c r="AR159" s="76">
        <f t="shared" si="297"/>
        <v>0</v>
      </c>
      <c r="AS159" s="79"/>
      <c r="AT159" s="79"/>
      <c r="AU159" s="79"/>
      <c r="AV159" s="79"/>
      <c r="AW159" s="79"/>
      <c r="AX159" s="79"/>
      <c r="AY159" s="231">
        <f t="shared" si="298"/>
        <v>0</v>
      </c>
      <c r="AZ159" s="226"/>
      <c r="BA159" s="76">
        <f t="shared" si="299"/>
        <v>0</v>
      </c>
      <c r="BB159" s="76">
        <f t="shared" si="300"/>
        <v>0</v>
      </c>
      <c r="BC159" s="79"/>
      <c r="BD159" s="79"/>
      <c r="BE159" s="79"/>
      <c r="BF159" s="79"/>
      <c r="BG159" s="79"/>
      <c r="BH159" s="79"/>
      <c r="BI159" s="231">
        <f t="shared" si="301"/>
        <v>0</v>
      </c>
      <c r="BJ159" s="227"/>
      <c r="BK159" s="76">
        <f t="shared" si="302"/>
        <v>0</v>
      </c>
      <c r="BL159" s="76">
        <f t="shared" si="303"/>
        <v>0</v>
      </c>
      <c r="BM159" s="77"/>
      <c r="BN159" s="77"/>
      <c r="BO159" s="77"/>
      <c r="BP159" s="77"/>
      <c r="BQ159" s="77"/>
      <c r="BR159" s="77"/>
      <c r="BS159" s="278">
        <f t="shared" si="304"/>
        <v>0</v>
      </c>
    </row>
    <row r="160" spans="1:71" s="37" customFormat="1" ht="15.95" customHeight="1">
      <c r="A160" s="184" t="s">
        <v>193</v>
      </c>
      <c r="B160" s="260"/>
      <c r="C160" s="76">
        <f t="shared" ref="C160:C162" si="308">SUM(E160:I160)</f>
        <v>0</v>
      </c>
      <c r="D160" s="76">
        <f t="shared" ref="D160:D162" si="309">IFERROR(C160/B160,0)</f>
        <v>0</v>
      </c>
      <c r="E160" s="79"/>
      <c r="F160" s="79"/>
      <c r="G160" s="79"/>
      <c r="H160" s="79"/>
      <c r="I160" s="79"/>
      <c r="J160" s="79"/>
      <c r="K160" s="231">
        <f t="shared" si="286"/>
        <v>0</v>
      </c>
      <c r="L160" s="226"/>
      <c r="M160" s="76">
        <f t="shared" si="306"/>
        <v>0</v>
      </c>
      <c r="N160" s="76">
        <f t="shared" si="307"/>
        <v>0</v>
      </c>
      <c r="O160" s="79"/>
      <c r="P160" s="79"/>
      <c r="Q160" s="79"/>
      <c r="R160" s="79"/>
      <c r="S160" s="79"/>
      <c r="T160" s="79"/>
      <c r="U160" s="231">
        <f t="shared" si="289"/>
        <v>0</v>
      </c>
      <c r="V160" s="226"/>
      <c r="W160" s="76">
        <f t="shared" si="290"/>
        <v>0</v>
      </c>
      <c r="X160" s="76">
        <f t="shared" si="291"/>
        <v>0</v>
      </c>
      <c r="Y160" s="79"/>
      <c r="Z160" s="79"/>
      <c r="AA160" s="79"/>
      <c r="AB160" s="79"/>
      <c r="AC160" s="79"/>
      <c r="AD160" s="79"/>
      <c r="AE160" s="231">
        <f t="shared" si="292"/>
        <v>0</v>
      </c>
      <c r="AF160" s="226"/>
      <c r="AG160" s="76">
        <f t="shared" si="293"/>
        <v>0</v>
      </c>
      <c r="AH160" s="76">
        <f t="shared" si="294"/>
        <v>0</v>
      </c>
      <c r="AI160" s="79"/>
      <c r="AJ160" s="79"/>
      <c r="AK160" s="79"/>
      <c r="AL160" s="79"/>
      <c r="AM160" s="79"/>
      <c r="AN160" s="79"/>
      <c r="AO160" s="231">
        <f t="shared" si="295"/>
        <v>0</v>
      </c>
      <c r="AP160" s="226"/>
      <c r="AQ160" s="76">
        <f t="shared" si="296"/>
        <v>0</v>
      </c>
      <c r="AR160" s="76">
        <f t="shared" si="297"/>
        <v>0</v>
      </c>
      <c r="AS160" s="79"/>
      <c r="AT160" s="79"/>
      <c r="AU160" s="79"/>
      <c r="AV160" s="79"/>
      <c r="AW160" s="79"/>
      <c r="AX160" s="79"/>
      <c r="AY160" s="231">
        <f t="shared" si="298"/>
        <v>0</v>
      </c>
      <c r="AZ160" s="226">
        <v>1</v>
      </c>
      <c r="BA160" s="76">
        <f t="shared" si="299"/>
        <v>2000</v>
      </c>
      <c r="BB160" s="76">
        <f t="shared" si="300"/>
        <v>2000</v>
      </c>
      <c r="BC160" s="79"/>
      <c r="BD160" s="79"/>
      <c r="BE160" s="79"/>
      <c r="BF160" s="79"/>
      <c r="BG160" s="79">
        <v>2000</v>
      </c>
      <c r="BH160" s="79">
        <v>2000</v>
      </c>
      <c r="BI160" s="231">
        <f t="shared" si="301"/>
        <v>0</v>
      </c>
      <c r="BJ160" s="227"/>
      <c r="BK160" s="76">
        <f t="shared" si="302"/>
        <v>0</v>
      </c>
      <c r="BL160" s="76">
        <f t="shared" si="303"/>
        <v>0</v>
      </c>
      <c r="BM160" s="77"/>
      <c r="BN160" s="77"/>
      <c r="BO160" s="77"/>
      <c r="BP160" s="77"/>
      <c r="BQ160" s="77"/>
      <c r="BR160" s="77"/>
      <c r="BS160" s="278">
        <f t="shared" si="304"/>
        <v>0</v>
      </c>
    </row>
    <row r="161" spans="1:71" s="37" customFormat="1" ht="15.95" customHeight="1">
      <c r="A161" s="184" t="s">
        <v>194</v>
      </c>
      <c r="B161" s="260"/>
      <c r="C161" s="76">
        <f t="shared" si="308"/>
        <v>0</v>
      </c>
      <c r="D161" s="76">
        <f t="shared" si="309"/>
        <v>0</v>
      </c>
      <c r="E161" s="79"/>
      <c r="F161" s="79"/>
      <c r="G161" s="79"/>
      <c r="H161" s="79"/>
      <c r="I161" s="79"/>
      <c r="J161" s="79"/>
      <c r="K161" s="231">
        <f t="shared" ref="K161:K162" si="310">IF(J161=0,0,(IF(E161&lt;=J161,E161,J161)))</f>
        <v>0</v>
      </c>
      <c r="L161" s="226"/>
      <c r="M161" s="76">
        <f t="shared" ref="M161:M162" si="311">SUM(O161:S161)</f>
        <v>0</v>
      </c>
      <c r="N161" s="76">
        <f t="shared" si="307"/>
        <v>0</v>
      </c>
      <c r="O161" s="79"/>
      <c r="P161" s="79"/>
      <c r="Q161" s="79"/>
      <c r="R161" s="79"/>
      <c r="S161" s="79"/>
      <c r="T161" s="79"/>
      <c r="U161" s="231">
        <f t="shared" ref="U161:U162" si="312">IF(T161=0,0,(IF(O161&lt;=T161,O161,T161)))</f>
        <v>0</v>
      </c>
      <c r="V161" s="226"/>
      <c r="W161" s="76">
        <f t="shared" ref="W161:W162" si="313">SUM(Y161:AC161)</f>
        <v>0</v>
      </c>
      <c r="X161" s="76">
        <f t="shared" si="291"/>
        <v>0</v>
      </c>
      <c r="Y161" s="79"/>
      <c r="Z161" s="79"/>
      <c r="AA161" s="79"/>
      <c r="AB161" s="79"/>
      <c r="AC161" s="79"/>
      <c r="AD161" s="79"/>
      <c r="AE161" s="231">
        <f t="shared" ref="AE161:AE162" si="314">IF(AD161=0,0,(IF(Y161&lt;=AD161,Y161,AD161)))</f>
        <v>0</v>
      </c>
      <c r="AF161" s="226"/>
      <c r="AG161" s="76">
        <f t="shared" ref="AG161:AG162" si="315">SUM(AI161:AM161)</f>
        <v>0</v>
      </c>
      <c r="AH161" s="76">
        <f t="shared" si="294"/>
        <v>0</v>
      </c>
      <c r="AI161" s="79"/>
      <c r="AJ161" s="79"/>
      <c r="AK161" s="79"/>
      <c r="AL161" s="79"/>
      <c r="AM161" s="79"/>
      <c r="AN161" s="79"/>
      <c r="AO161" s="231">
        <f t="shared" ref="AO161:AO162" si="316">IF(AN161=0,0,(IF(AI161&lt;=AN161,AI161,AN161)))</f>
        <v>0</v>
      </c>
      <c r="AP161" s="226"/>
      <c r="AQ161" s="76">
        <f t="shared" ref="AQ161:AQ162" si="317">SUM(AS161:AW161)</f>
        <v>0</v>
      </c>
      <c r="AR161" s="76">
        <f t="shared" ref="AR161:AR162" si="318">IFERROR(AQ161/AP161,0)</f>
        <v>0</v>
      </c>
      <c r="AS161" s="79"/>
      <c r="AT161" s="79"/>
      <c r="AU161" s="79"/>
      <c r="AV161" s="79"/>
      <c r="AW161" s="79"/>
      <c r="AX161" s="79"/>
      <c r="AY161" s="231">
        <f t="shared" ref="AY161:AY162" si="319">IF(AX161=0,0,(IF(AS161&lt;=AX161,AS161,AX161)))</f>
        <v>0</v>
      </c>
      <c r="AZ161" s="226">
        <v>1</v>
      </c>
      <c r="BA161" s="76">
        <f>SUM(BC161:BG161)</f>
        <v>1168</v>
      </c>
      <c r="BB161" s="76">
        <f t="shared" ref="BB161:BB162" si="320">IFERROR(BA161/AZ161,0)</f>
        <v>1168</v>
      </c>
      <c r="BC161" s="79">
        <v>1168</v>
      </c>
      <c r="BE161" s="79"/>
      <c r="BF161" s="79"/>
      <c r="BG161" s="79"/>
      <c r="BH161" s="79">
        <v>1168</v>
      </c>
      <c r="BI161" s="231">
        <v>1168</v>
      </c>
      <c r="BJ161" s="227"/>
      <c r="BK161" s="76">
        <f t="shared" si="302"/>
        <v>0</v>
      </c>
      <c r="BL161" s="76">
        <f t="shared" si="303"/>
        <v>0</v>
      </c>
      <c r="BM161" s="77"/>
      <c r="BN161" s="77"/>
      <c r="BO161" s="77"/>
      <c r="BP161" s="77"/>
      <c r="BQ161" s="77"/>
      <c r="BR161" s="77"/>
      <c r="BS161" s="278">
        <f t="shared" si="304"/>
        <v>0</v>
      </c>
    </row>
    <row r="162" spans="1:71" s="37" customFormat="1" ht="15.95" customHeight="1">
      <c r="A162" s="184" t="s">
        <v>195</v>
      </c>
      <c r="B162" s="260"/>
      <c r="C162" s="76">
        <f t="shared" si="308"/>
        <v>0</v>
      </c>
      <c r="D162" s="76">
        <f t="shared" si="309"/>
        <v>0</v>
      </c>
      <c r="E162" s="79"/>
      <c r="F162" s="79"/>
      <c r="G162" s="79"/>
      <c r="H162" s="79"/>
      <c r="I162" s="79"/>
      <c r="J162" s="79"/>
      <c r="K162" s="231">
        <f t="shared" si="310"/>
        <v>0</v>
      </c>
      <c r="L162" s="226"/>
      <c r="M162" s="76">
        <f t="shared" si="311"/>
        <v>0</v>
      </c>
      <c r="N162" s="76">
        <f t="shared" si="307"/>
        <v>0</v>
      </c>
      <c r="O162" s="79"/>
      <c r="P162" s="79"/>
      <c r="Q162" s="79"/>
      <c r="R162" s="79"/>
      <c r="S162" s="79"/>
      <c r="T162" s="79"/>
      <c r="U162" s="231">
        <f t="shared" si="312"/>
        <v>0</v>
      </c>
      <c r="V162" s="226"/>
      <c r="W162" s="76">
        <f t="shared" si="313"/>
        <v>0</v>
      </c>
      <c r="X162" s="76">
        <f t="shared" si="291"/>
        <v>0</v>
      </c>
      <c r="Y162" s="79"/>
      <c r="Z162" s="79"/>
      <c r="AA162" s="79"/>
      <c r="AB162" s="79"/>
      <c r="AC162" s="79"/>
      <c r="AD162" s="79"/>
      <c r="AE162" s="231">
        <f t="shared" si="314"/>
        <v>0</v>
      </c>
      <c r="AF162" s="226"/>
      <c r="AG162" s="76">
        <f t="shared" si="315"/>
        <v>0</v>
      </c>
      <c r="AH162" s="76">
        <f t="shared" si="294"/>
        <v>0</v>
      </c>
      <c r="AI162" s="79"/>
      <c r="AJ162" s="79"/>
      <c r="AK162" s="79"/>
      <c r="AL162" s="79"/>
      <c r="AM162" s="79"/>
      <c r="AN162" s="79"/>
      <c r="AO162" s="231">
        <f t="shared" si="316"/>
        <v>0</v>
      </c>
      <c r="AP162" s="226"/>
      <c r="AQ162" s="76">
        <f t="shared" si="317"/>
        <v>0</v>
      </c>
      <c r="AR162" s="76">
        <f t="shared" si="318"/>
        <v>0</v>
      </c>
      <c r="AS162" s="79"/>
      <c r="AT162" s="79"/>
      <c r="AU162" s="79"/>
      <c r="AV162" s="79"/>
      <c r="AW162" s="79"/>
      <c r="AX162" s="79"/>
      <c r="AY162" s="231">
        <f t="shared" si="319"/>
        <v>0</v>
      </c>
      <c r="AZ162" s="226">
        <v>2</v>
      </c>
      <c r="BA162" s="76">
        <f>SUM(BC162:BG162)</f>
        <v>3813</v>
      </c>
      <c r="BB162" s="76">
        <f t="shared" si="320"/>
        <v>1906.5</v>
      </c>
      <c r="BC162" s="79">
        <v>3813</v>
      </c>
      <c r="BE162" s="79"/>
      <c r="BF162" s="79"/>
      <c r="BG162" s="79"/>
      <c r="BH162" s="79">
        <v>3813</v>
      </c>
      <c r="BI162" s="231">
        <v>3813</v>
      </c>
      <c r="BJ162" s="227">
        <v>15</v>
      </c>
      <c r="BK162" s="76">
        <f t="shared" si="302"/>
        <v>30597</v>
      </c>
      <c r="BL162" s="76">
        <f t="shared" si="303"/>
        <v>2039.8</v>
      </c>
      <c r="BM162" s="77">
        <v>30597</v>
      </c>
      <c r="BN162" s="77"/>
      <c r="BO162" s="77"/>
      <c r="BP162" s="77"/>
      <c r="BQ162" s="77"/>
      <c r="BR162" s="77">
        <v>24831</v>
      </c>
      <c r="BS162" s="278">
        <f t="shared" si="304"/>
        <v>24831</v>
      </c>
    </row>
    <row r="163" spans="1:71" s="37" customFormat="1" ht="15.95" customHeight="1">
      <c r="A163" s="184" t="s">
        <v>196</v>
      </c>
      <c r="B163" s="260"/>
      <c r="C163" s="76">
        <f t="shared" ref="C163" si="321">SUM(E163:I163)</f>
        <v>0</v>
      </c>
      <c r="D163" s="76">
        <f t="shared" ref="D163" si="322">IFERROR(C163/B163,0)</f>
        <v>0</v>
      </c>
      <c r="E163" s="79"/>
      <c r="F163" s="79"/>
      <c r="G163" s="79"/>
      <c r="H163" s="79"/>
      <c r="I163" s="79"/>
      <c r="J163" s="79"/>
      <c r="K163" s="231">
        <f t="shared" si="286"/>
        <v>0</v>
      </c>
      <c r="L163" s="226"/>
      <c r="M163" s="76">
        <f t="shared" ref="M163" si="323">SUM(O163:S163)</f>
        <v>0</v>
      </c>
      <c r="N163" s="76">
        <f t="shared" ref="N163" si="324">IFERROR(M163/L163,0)</f>
        <v>0</v>
      </c>
      <c r="O163" s="79"/>
      <c r="P163" s="79"/>
      <c r="Q163" s="79"/>
      <c r="R163" s="79"/>
      <c r="S163" s="79"/>
      <c r="T163" s="79"/>
      <c r="U163" s="231">
        <f t="shared" si="289"/>
        <v>0</v>
      </c>
      <c r="V163" s="226"/>
      <c r="W163" s="76">
        <f t="shared" ref="W163" si="325">SUM(Y163:AC163)</f>
        <v>0</v>
      </c>
      <c r="X163" s="76">
        <f t="shared" ref="X163" si="326">IFERROR(W163/V163,0)</f>
        <v>0</v>
      </c>
      <c r="Y163" s="79"/>
      <c r="Z163" s="79"/>
      <c r="AA163" s="79"/>
      <c r="AB163" s="79"/>
      <c r="AC163" s="79"/>
      <c r="AD163" s="79"/>
      <c r="AE163" s="231">
        <f t="shared" si="292"/>
        <v>0</v>
      </c>
      <c r="AF163" s="226"/>
      <c r="AG163" s="76">
        <f t="shared" ref="AG163" si="327">SUM(AI163:AM163)</f>
        <v>0</v>
      </c>
      <c r="AH163" s="76">
        <f t="shared" ref="AH163" si="328">IFERROR(AG163/AF163,0)</f>
        <v>0</v>
      </c>
      <c r="AI163" s="79"/>
      <c r="AJ163" s="79"/>
      <c r="AK163" s="79"/>
      <c r="AL163" s="79"/>
      <c r="AM163" s="79"/>
      <c r="AN163" s="79"/>
      <c r="AO163" s="231">
        <f t="shared" si="295"/>
        <v>0</v>
      </c>
      <c r="AP163" s="226"/>
      <c r="AQ163" s="76">
        <f t="shared" si="296"/>
        <v>0</v>
      </c>
      <c r="AR163" s="76">
        <f t="shared" si="297"/>
        <v>0</v>
      </c>
      <c r="AS163" s="79"/>
      <c r="AT163" s="79"/>
      <c r="AU163" s="79"/>
      <c r="AV163" s="79"/>
      <c r="AW163" s="79"/>
      <c r="AX163" s="79"/>
      <c r="AY163" s="231">
        <f t="shared" si="298"/>
        <v>0</v>
      </c>
      <c r="AZ163" s="226">
        <v>2</v>
      </c>
      <c r="BA163" s="76">
        <f>SUM(BC163:BG163)</f>
        <v>1000</v>
      </c>
      <c r="BB163" s="76">
        <f t="shared" si="300"/>
        <v>500</v>
      </c>
      <c r="BC163" s="79">
        <v>1000</v>
      </c>
      <c r="BE163" s="79"/>
      <c r="BF163" s="79"/>
      <c r="BG163" s="79"/>
      <c r="BH163" s="79">
        <v>1000</v>
      </c>
      <c r="BI163" s="231">
        <v>1000</v>
      </c>
      <c r="BJ163" s="227"/>
      <c r="BK163" s="76">
        <f t="shared" si="302"/>
        <v>0</v>
      </c>
      <c r="BL163" s="76">
        <f t="shared" si="303"/>
        <v>0</v>
      </c>
      <c r="BM163" s="77"/>
      <c r="BN163" s="77"/>
      <c r="BO163" s="77"/>
      <c r="BP163" s="77"/>
      <c r="BQ163" s="77"/>
      <c r="BR163" s="77"/>
      <c r="BS163" s="278">
        <f t="shared" si="304"/>
        <v>0</v>
      </c>
    </row>
    <row r="164" spans="1:71" s="37" customFormat="1" ht="15.95" customHeight="1">
      <c r="A164" s="37" t="s">
        <v>177</v>
      </c>
      <c r="B164" s="260"/>
      <c r="C164" s="76">
        <f t="shared" ref="C164" si="329">SUM(E164:I164)</f>
        <v>0</v>
      </c>
      <c r="D164" s="76">
        <f t="shared" ref="D164:D171" si="330">IFERROR(C164/B164,0)</f>
        <v>0</v>
      </c>
      <c r="E164" s="79"/>
      <c r="F164" s="79"/>
      <c r="G164" s="79"/>
      <c r="H164" s="79"/>
      <c r="I164" s="79"/>
      <c r="J164" s="79"/>
      <c r="K164" s="231">
        <f t="shared" si="286"/>
        <v>0</v>
      </c>
      <c r="L164" s="226"/>
      <c r="M164" s="76">
        <f t="shared" si="306"/>
        <v>0</v>
      </c>
      <c r="N164" s="76">
        <f t="shared" si="307"/>
        <v>0</v>
      </c>
      <c r="O164" s="79"/>
      <c r="P164" s="79"/>
      <c r="Q164" s="79"/>
      <c r="R164" s="79"/>
      <c r="S164" s="79"/>
      <c r="T164" s="79"/>
      <c r="U164" s="231">
        <f t="shared" si="289"/>
        <v>0</v>
      </c>
      <c r="V164" s="226"/>
      <c r="W164" s="76">
        <f t="shared" si="290"/>
        <v>0</v>
      </c>
      <c r="X164" s="76">
        <f t="shared" si="291"/>
        <v>0</v>
      </c>
      <c r="Y164" s="79"/>
      <c r="Z164" s="79"/>
      <c r="AA164" s="79"/>
      <c r="AB164" s="79"/>
      <c r="AC164" s="79"/>
      <c r="AD164" s="79"/>
      <c r="AE164" s="231">
        <f t="shared" si="292"/>
        <v>0</v>
      </c>
      <c r="AF164" s="226"/>
      <c r="AG164" s="76">
        <f t="shared" si="293"/>
        <v>0</v>
      </c>
      <c r="AH164" s="76">
        <f t="shared" si="294"/>
        <v>0</v>
      </c>
      <c r="AI164" s="79"/>
      <c r="AJ164" s="79"/>
      <c r="AK164" s="79"/>
      <c r="AL164" s="79"/>
      <c r="AM164" s="79"/>
      <c r="AN164" s="79"/>
      <c r="AO164" s="231">
        <f t="shared" si="295"/>
        <v>0</v>
      </c>
      <c r="AP164" s="226"/>
      <c r="AQ164" s="76">
        <f t="shared" si="296"/>
        <v>0</v>
      </c>
      <c r="AR164" s="76">
        <f t="shared" si="297"/>
        <v>0</v>
      </c>
      <c r="AS164" s="79"/>
      <c r="AT164" s="79"/>
      <c r="AU164" s="79"/>
      <c r="AV164" s="79"/>
      <c r="AW164" s="79"/>
      <c r="AX164" s="79"/>
      <c r="AY164" s="231">
        <f t="shared" si="298"/>
        <v>0</v>
      </c>
      <c r="AZ164" s="226">
        <v>1</v>
      </c>
      <c r="BA164" s="76">
        <f t="shared" si="299"/>
        <v>240.77</v>
      </c>
      <c r="BB164" s="76">
        <f t="shared" si="300"/>
        <v>240.77</v>
      </c>
      <c r="BC164" s="79"/>
      <c r="BD164" s="79">
        <v>240.77</v>
      </c>
      <c r="BE164" s="79"/>
      <c r="BF164" s="79"/>
      <c r="BG164" s="79"/>
      <c r="BH164" s="79">
        <v>241</v>
      </c>
      <c r="BI164" s="231">
        <f t="shared" si="301"/>
        <v>0</v>
      </c>
      <c r="BJ164" s="227"/>
      <c r="BK164" s="76">
        <f t="shared" si="302"/>
        <v>0</v>
      </c>
      <c r="BL164" s="76">
        <f t="shared" si="303"/>
        <v>0</v>
      </c>
      <c r="BM164" s="77"/>
      <c r="BN164" s="77"/>
      <c r="BO164" s="77"/>
      <c r="BP164" s="77"/>
      <c r="BQ164" s="77"/>
      <c r="BR164" s="77"/>
      <c r="BS164" s="278">
        <f t="shared" si="304"/>
        <v>0</v>
      </c>
    </row>
    <row r="165" spans="1:71" s="376" customFormat="1" ht="15.95" customHeight="1">
      <c r="A165" s="373" t="s">
        <v>156</v>
      </c>
      <c r="B165" s="374"/>
      <c r="C165" s="375">
        <f t="shared" ref="C165:C170" si="331">SUM(E165:I165)</f>
        <v>0</v>
      </c>
      <c r="D165" s="375">
        <f t="shared" ref="D165:D170" si="332">IFERROR(C165/B165,0)</f>
        <v>0</v>
      </c>
      <c r="E165" s="77"/>
      <c r="F165" s="77"/>
      <c r="G165" s="77"/>
      <c r="H165" s="77"/>
      <c r="I165" s="77"/>
      <c r="J165" s="77"/>
      <c r="K165" s="278">
        <f t="shared" ref="K165:K170" si="333">IF(J165=0,0,(IF(E165&lt;=J165,E165,J165)))</f>
        <v>0</v>
      </c>
      <c r="L165" s="227"/>
      <c r="M165" s="375">
        <f t="shared" ref="M165:M170" si="334">SUM(O165:S165)</f>
        <v>0</v>
      </c>
      <c r="N165" s="375">
        <f t="shared" ref="N165:N170" si="335">IFERROR(M165/L165,0)</f>
        <v>0</v>
      </c>
      <c r="O165" s="77"/>
      <c r="P165" s="77"/>
      <c r="Q165" s="77"/>
      <c r="R165" s="77"/>
      <c r="S165" s="77"/>
      <c r="T165" s="77"/>
      <c r="U165" s="278">
        <f t="shared" ref="U165:U170" si="336">IF(T165=0,0,(IF(O165&lt;=T165,O165,T165)))</f>
        <v>0</v>
      </c>
      <c r="V165" s="227"/>
      <c r="W165" s="375">
        <f t="shared" ref="W165:W170" si="337">SUM(Y165:AC165)</f>
        <v>0</v>
      </c>
      <c r="X165" s="375">
        <f t="shared" ref="X165:X170" si="338">IFERROR(W165/V165,0)</f>
        <v>0</v>
      </c>
      <c r="Y165" s="77"/>
      <c r="Z165" s="77"/>
      <c r="AA165" s="77"/>
      <c r="AB165" s="77"/>
      <c r="AC165" s="77"/>
      <c r="AD165" s="77"/>
      <c r="AE165" s="278">
        <f t="shared" ref="AE165:AE170" si="339">IF(AD165=0,0,(IF(Y165&lt;=AD165,Y165,AD165)))</f>
        <v>0</v>
      </c>
      <c r="AF165" s="227"/>
      <c r="AG165" s="375">
        <f t="shared" ref="AG165:AG170" si="340">SUM(AI165:AM165)</f>
        <v>0</v>
      </c>
      <c r="AH165" s="375">
        <f t="shared" ref="AH165:AH170" si="341">IFERROR(AG165/AF165,0)</f>
        <v>0</v>
      </c>
      <c r="AI165" s="77"/>
      <c r="AJ165" s="77"/>
      <c r="AK165" s="77"/>
      <c r="AL165" s="77"/>
      <c r="AM165" s="77"/>
      <c r="AN165" s="77"/>
      <c r="AO165" s="278">
        <f t="shared" ref="AO165:AO170" si="342">IF(AN165=0,0,(IF(AI165&lt;=AN165,AI165,AN165)))</f>
        <v>0</v>
      </c>
      <c r="AP165" s="227"/>
      <c r="AQ165" s="375">
        <f t="shared" ref="AQ165:AQ170" si="343">SUM(AS165:AW165)</f>
        <v>0</v>
      </c>
      <c r="AR165" s="375">
        <f t="shared" ref="AR165:AR170" si="344">IFERROR(AQ165/AP165,0)</f>
        <v>0</v>
      </c>
      <c r="AS165" s="77"/>
      <c r="AT165" s="77"/>
      <c r="AU165" s="77"/>
      <c r="AV165" s="77"/>
      <c r="AW165" s="77"/>
      <c r="AX165" s="77"/>
      <c r="AY165" s="278">
        <f t="shared" ref="AY165:AY170" si="345">IF(AX165=0,0,(IF(AS165&lt;=AX165,AS165,AX165)))</f>
        <v>0</v>
      </c>
      <c r="AZ165" s="227"/>
      <c r="BA165" s="375">
        <f t="shared" ref="BA165:BA170" si="346">SUM(BC165:BG165)</f>
        <v>0</v>
      </c>
      <c r="BB165" s="375">
        <f t="shared" ref="BB165:BB170" si="347">IFERROR(BA165/AZ165,0)</f>
        <v>0</v>
      </c>
      <c r="BC165" s="77"/>
      <c r="BD165" s="77"/>
      <c r="BE165" s="77"/>
      <c r="BF165" s="77"/>
      <c r="BG165" s="77"/>
      <c r="BH165" s="77"/>
      <c r="BI165" s="278">
        <f t="shared" ref="BI165:BI170" si="348">IF(BH165=0,0,(IF(BC165&lt;=BH165,BC165,BH165)))</f>
        <v>0</v>
      </c>
      <c r="BJ165" s="227">
        <v>2</v>
      </c>
      <c r="BK165" s="375">
        <f t="shared" ref="BK165:BK170" si="349">SUM(BM165:BQ165)</f>
        <v>300</v>
      </c>
      <c r="BL165" s="375">
        <f t="shared" ref="BL165:BL170" si="350">IFERROR(BK165/BJ165,0)</f>
        <v>150</v>
      </c>
      <c r="BM165" s="77"/>
      <c r="BN165" s="77"/>
      <c r="BO165" s="77"/>
      <c r="BP165" s="77"/>
      <c r="BQ165" s="77">
        <v>300</v>
      </c>
      <c r="BR165" s="77">
        <v>300</v>
      </c>
      <c r="BS165" s="278">
        <f t="shared" ref="BS165:BS170" si="351">IF(BR165=0,0,(IF(BM165&lt;=BR165,BM165,BR165)))</f>
        <v>0</v>
      </c>
    </row>
    <row r="166" spans="1:71" s="376" customFormat="1" ht="15.95" customHeight="1">
      <c r="A166" s="373"/>
      <c r="B166" s="374"/>
      <c r="C166" s="375">
        <f t="shared" si="331"/>
        <v>0</v>
      </c>
      <c r="D166" s="375">
        <f t="shared" si="332"/>
        <v>0</v>
      </c>
      <c r="E166" s="77"/>
      <c r="F166" s="77"/>
      <c r="G166" s="77"/>
      <c r="H166" s="77"/>
      <c r="I166" s="77"/>
      <c r="J166" s="77"/>
      <c r="K166" s="278">
        <f t="shared" si="333"/>
        <v>0</v>
      </c>
      <c r="L166" s="227"/>
      <c r="M166" s="375">
        <f t="shared" si="334"/>
        <v>0</v>
      </c>
      <c r="N166" s="375">
        <f t="shared" si="335"/>
        <v>0</v>
      </c>
      <c r="O166" s="77"/>
      <c r="P166" s="77"/>
      <c r="Q166" s="77"/>
      <c r="R166" s="77"/>
      <c r="S166" s="77"/>
      <c r="T166" s="77"/>
      <c r="U166" s="278">
        <f t="shared" si="336"/>
        <v>0</v>
      </c>
      <c r="V166" s="227"/>
      <c r="W166" s="375">
        <f t="shared" si="337"/>
        <v>0</v>
      </c>
      <c r="X166" s="375">
        <f t="shared" si="338"/>
        <v>0</v>
      </c>
      <c r="Y166" s="77"/>
      <c r="Z166" s="77"/>
      <c r="AA166" s="77"/>
      <c r="AB166" s="77"/>
      <c r="AC166" s="77"/>
      <c r="AD166" s="77"/>
      <c r="AE166" s="278">
        <f t="shared" si="339"/>
        <v>0</v>
      </c>
      <c r="AF166" s="227"/>
      <c r="AG166" s="375">
        <f t="shared" si="340"/>
        <v>0</v>
      </c>
      <c r="AH166" s="375">
        <f t="shared" si="341"/>
        <v>0</v>
      </c>
      <c r="AI166" s="77"/>
      <c r="AJ166" s="77"/>
      <c r="AK166" s="77"/>
      <c r="AL166" s="77"/>
      <c r="AM166" s="77"/>
      <c r="AN166" s="77"/>
      <c r="AO166" s="278">
        <f t="shared" si="342"/>
        <v>0</v>
      </c>
      <c r="AP166" s="227"/>
      <c r="AQ166" s="375">
        <f t="shared" si="343"/>
        <v>0</v>
      </c>
      <c r="AR166" s="375">
        <f t="shared" si="344"/>
        <v>0</v>
      </c>
      <c r="AS166" s="77"/>
      <c r="AT166" s="77"/>
      <c r="AU166" s="77"/>
      <c r="AV166" s="77"/>
      <c r="AW166" s="77"/>
      <c r="AX166" s="77"/>
      <c r="AY166" s="278">
        <f t="shared" si="345"/>
        <v>0</v>
      </c>
      <c r="AZ166" s="227"/>
      <c r="BA166" s="375">
        <f t="shared" si="346"/>
        <v>0</v>
      </c>
      <c r="BB166" s="375">
        <f t="shared" si="347"/>
        <v>0</v>
      </c>
      <c r="BC166" s="77"/>
      <c r="BD166" s="77"/>
      <c r="BE166" s="77"/>
      <c r="BF166" s="77"/>
      <c r="BG166" s="77"/>
      <c r="BH166" s="77"/>
      <c r="BI166" s="278">
        <f t="shared" si="348"/>
        <v>0</v>
      </c>
      <c r="BJ166" s="227"/>
      <c r="BK166" s="375">
        <f t="shared" si="349"/>
        <v>0</v>
      </c>
      <c r="BL166" s="375">
        <f t="shared" si="350"/>
        <v>0</v>
      </c>
      <c r="BM166" s="77"/>
      <c r="BN166" s="77"/>
      <c r="BO166" s="77"/>
      <c r="BP166" s="77"/>
      <c r="BQ166" s="77"/>
      <c r="BR166" s="77"/>
      <c r="BS166" s="278">
        <f t="shared" si="351"/>
        <v>0</v>
      </c>
    </row>
    <row r="167" spans="1:71" s="376" customFormat="1" ht="15.95" customHeight="1">
      <c r="A167" s="373"/>
      <c r="B167" s="374"/>
      <c r="C167" s="375">
        <f t="shared" si="331"/>
        <v>0</v>
      </c>
      <c r="D167" s="375">
        <f t="shared" si="332"/>
        <v>0</v>
      </c>
      <c r="E167" s="77"/>
      <c r="F167" s="77"/>
      <c r="G167" s="77"/>
      <c r="H167" s="77"/>
      <c r="I167" s="77"/>
      <c r="J167" s="77"/>
      <c r="K167" s="278">
        <f t="shared" si="333"/>
        <v>0</v>
      </c>
      <c r="L167" s="227"/>
      <c r="M167" s="375">
        <f t="shared" si="334"/>
        <v>0</v>
      </c>
      <c r="N167" s="375">
        <f t="shared" si="335"/>
        <v>0</v>
      </c>
      <c r="O167" s="77"/>
      <c r="P167" s="77"/>
      <c r="Q167" s="77"/>
      <c r="R167" s="77"/>
      <c r="S167" s="77"/>
      <c r="T167" s="77"/>
      <c r="U167" s="278">
        <f t="shared" si="336"/>
        <v>0</v>
      </c>
      <c r="V167" s="227"/>
      <c r="W167" s="375">
        <f t="shared" si="337"/>
        <v>0</v>
      </c>
      <c r="X167" s="375">
        <f t="shared" si="338"/>
        <v>0</v>
      </c>
      <c r="Y167" s="77"/>
      <c r="Z167" s="77"/>
      <c r="AA167" s="77"/>
      <c r="AB167" s="77"/>
      <c r="AC167" s="77"/>
      <c r="AD167" s="77"/>
      <c r="AE167" s="278">
        <f t="shared" si="339"/>
        <v>0</v>
      </c>
      <c r="AF167" s="227"/>
      <c r="AG167" s="375">
        <f t="shared" si="340"/>
        <v>0</v>
      </c>
      <c r="AH167" s="375">
        <f t="shared" si="341"/>
        <v>0</v>
      </c>
      <c r="AI167" s="77"/>
      <c r="AJ167" s="77"/>
      <c r="AK167" s="77"/>
      <c r="AL167" s="77"/>
      <c r="AM167" s="77"/>
      <c r="AN167" s="77"/>
      <c r="AO167" s="278">
        <f t="shared" si="342"/>
        <v>0</v>
      </c>
      <c r="AP167" s="227"/>
      <c r="AQ167" s="375">
        <f t="shared" si="343"/>
        <v>0</v>
      </c>
      <c r="AR167" s="375">
        <f t="shared" si="344"/>
        <v>0</v>
      </c>
      <c r="AS167" s="77"/>
      <c r="AT167" s="77"/>
      <c r="AU167" s="77"/>
      <c r="AV167" s="77"/>
      <c r="AW167" s="77"/>
      <c r="AX167" s="77"/>
      <c r="AY167" s="278">
        <f t="shared" si="345"/>
        <v>0</v>
      </c>
      <c r="AZ167" s="227"/>
      <c r="BA167" s="375">
        <f t="shared" si="346"/>
        <v>0</v>
      </c>
      <c r="BB167" s="375">
        <f t="shared" si="347"/>
        <v>0</v>
      </c>
      <c r="BC167" s="77"/>
      <c r="BD167" s="77"/>
      <c r="BE167" s="77"/>
      <c r="BF167" s="77"/>
      <c r="BG167" s="77"/>
      <c r="BH167" s="77"/>
      <c r="BI167" s="278">
        <f t="shared" si="348"/>
        <v>0</v>
      </c>
      <c r="BJ167" s="227"/>
      <c r="BK167" s="375">
        <f t="shared" si="349"/>
        <v>0</v>
      </c>
      <c r="BL167" s="375">
        <f t="shared" si="350"/>
        <v>0</v>
      </c>
      <c r="BM167" s="77"/>
      <c r="BN167" s="77"/>
      <c r="BO167" s="77"/>
      <c r="BP167" s="77"/>
      <c r="BQ167" s="77"/>
      <c r="BR167" s="77"/>
      <c r="BS167" s="278">
        <f t="shared" si="351"/>
        <v>0</v>
      </c>
    </row>
    <row r="168" spans="1:71" s="376" customFormat="1" ht="15.95" customHeight="1">
      <c r="A168" s="373"/>
      <c r="B168" s="374"/>
      <c r="C168" s="375">
        <f t="shared" si="331"/>
        <v>0</v>
      </c>
      <c r="D168" s="375">
        <f t="shared" si="332"/>
        <v>0</v>
      </c>
      <c r="E168" s="77"/>
      <c r="F168" s="77"/>
      <c r="G168" s="77"/>
      <c r="H168" s="77"/>
      <c r="I168" s="77"/>
      <c r="J168" s="77"/>
      <c r="K168" s="278">
        <f t="shared" si="333"/>
        <v>0</v>
      </c>
      <c r="L168" s="227"/>
      <c r="M168" s="375">
        <f t="shared" si="334"/>
        <v>0</v>
      </c>
      <c r="N168" s="375">
        <f t="shared" si="335"/>
        <v>0</v>
      </c>
      <c r="O168" s="77"/>
      <c r="P168" s="77"/>
      <c r="Q168" s="77"/>
      <c r="R168" s="77"/>
      <c r="S168" s="77"/>
      <c r="T168" s="77"/>
      <c r="U168" s="278">
        <f t="shared" si="336"/>
        <v>0</v>
      </c>
      <c r="V168" s="227"/>
      <c r="W168" s="375">
        <f t="shared" si="337"/>
        <v>0</v>
      </c>
      <c r="X168" s="375">
        <f t="shared" si="338"/>
        <v>0</v>
      </c>
      <c r="Y168" s="77"/>
      <c r="Z168" s="77"/>
      <c r="AA168" s="77"/>
      <c r="AB168" s="77"/>
      <c r="AC168" s="77"/>
      <c r="AD168" s="77"/>
      <c r="AE168" s="278">
        <f t="shared" si="339"/>
        <v>0</v>
      </c>
      <c r="AF168" s="227"/>
      <c r="AG168" s="375">
        <f t="shared" si="340"/>
        <v>0</v>
      </c>
      <c r="AH168" s="375">
        <f t="shared" si="341"/>
        <v>0</v>
      </c>
      <c r="AI168" s="77"/>
      <c r="AJ168" s="77"/>
      <c r="AK168" s="77"/>
      <c r="AL168" s="77"/>
      <c r="AM168" s="77"/>
      <c r="AN168" s="77"/>
      <c r="AO168" s="278">
        <f t="shared" si="342"/>
        <v>0</v>
      </c>
      <c r="AP168" s="227"/>
      <c r="AQ168" s="375">
        <f t="shared" si="343"/>
        <v>0</v>
      </c>
      <c r="AR168" s="375">
        <f t="shared" si="344"/>
        <v>0</v>
      </c>
      <c r="AS168" s="77"/>
      <c r="AT168" s="77"/>
      <c r="AU168" s="77"/>
      <c r="AV168" s="77"/>
      <c r="AW168" s="77"/>
      <c r="AX168" s="77"/>
      <c r="AY168" s="278">
        <f t="shared" si="345"/>
        <v>0</v>
      </c>
      <c r="AZ168" s="227"/>
      <c r="BA168" s="375">
        <f t="shared" si="346"/>
        <v>0</v>
      </c>
      <c r="BB168" s="375">
        <f t="shared" si="347"/>
        <v>0</v>
      </c>
      <c r="BC168" s="77"/>
      <c r="BD168" s="77"/>
      <c r="BE168" s="77"/>
      <c r="BF168" s="77"/>
      <c r="BG168" s="77"/>
      <c r="BH168" s="77"/>
      <c r="BI168" s="278">
        <f t="shared" si="348"/>
        <v>0</v>
      </c>
      <c r="BJ168" s="227"/>
      <c r="BK168" s="375">
        <f t="shared" si="349"/>
        <v>0</v>
      </c>
      <c r="BL168" s="375">
        <f t="shared" si="350"/>
        <v>0</v>
      </c>
      <c r="BM168" s="77"/>
      <c r="BN168" s="77"/>
      <c r="BO168" s="77"/>
      <c r="BP168" s="77"/>
      <c r="BQ168" s="77"/>
      <c r="BR168" s="77"/>
      <c r="BS168" s="278">
        <f t="shared" si="351"/>
        <v>0</v>
      </c>
    </row>
    <row r="169" spans="1:71" s="376" customFormat="1" ht="15.95" customHeight="1">
      <c r="A169" s="373"/>
      <c r="B169" s="374"/>
      <c r="C169" s="375">
        <f t="shared" si="331"/>
        <v>0</v>
      </c>
      <c r="D169" s="375">
        <f t="shared" si="332"/>
        <v>0</v>
      </c>
      <c r="E169" s="77"/>
      <c r="F169" s="77"/>
      <c r="G169" s="77"/>
      <c r="H169" s="77"/>
      <c r="I169" s="77"/>
      <c r="J169" s="77"/>
      <c r="K169" s="278">
        <f t="shared" si="333"/>
        <v>0</v>
      </c>
      <c r="L169" s="227"/>
      <c r="M169" s="375">
        <f t="shared" si="334"/>
        <v>0</v>
      </c>
      <c r="N169" s="375">
        <f t="shared" si="335"/>
        <v>0</v>
      </c>
      <c r="O169" s="77"/>
      <c r="P169" s="77"/>
      <c r="Q169" s="77"/>
      <c r="R169" s="77"/>
      <c r="S169" s="77"/>
      <c r="T169" s="77"/>
      <c r="U169" s="278">
        <f t="shared" si="336"/>
        <v>0</v>
      </c>
      <c r="V169" s="227"/>
      <c r="W169" s="375">
        <f t="shared" si="337"/>
        <v>0</v>
      </c>
      <c r="X169" s="375">
        <f t="shared" si="338"/>
        <v>0</v>
      </c>
      <c r="Y169" s="77"/>
      <c r="Z169" s="77"/>
      <c r="AA169" s="77"/>
      <c r="AB169" s="77"/>
      <c r="AC169" s="77"/>
      <c r="AD169" s="77"/>
      <c r="AE169" s="278">
        <f t="shared" si="339"/>
        <v>0</v>
      </c>
      <c r="AF169" s="227"/>
      <c r="AG169" s="375">
        <f t="shared" si="340"/>
        <v>0</v>
      </c>
      <c r="AH169" s="375">
        <f t="shared" si="341"/>
        <v>0</v>
      </c>
      <c r="AI169" s="77"/>
      <c r="AJ169" s="77"/>
      <c r="AK169" s="77"/>
      <c r="AL169" s="77"/>
      <c r="AM169" s="77"/>
      <c r="AN169" s="77"/>
      <c r="AO169" s="278">
        <f t="shared" si="342"/>
        <v>0</v>
      </c>
      <c r="AP169" s="227"/>
      <c r="AQ169" s="375">
        <f t="shared" si="343"/>
        <v>0</v>
      </c>
      <c r="AR169" s="375">
        <f t="shared" si="344"/>
        <v>0</v>
      </c>
      <c r="AS169" s="77"/>
      <c r="AT169" s="77"/>
      <c r="AU169" s="77"/>
      <c r="AV169" s="77"/>
      <c r="AW169" s="77"/>
      <c r="AX169" s="77"/>
      <c r="AY169" s="278">
        <f t="shared" si="345"/>
        <v>0</v>
      </c>
      <c r="AZ169" s="227"/>
      <c r="BA169" s="375">
        <f t="shared" si="346"/>
        <v>0</v>
      </c>
      <c r="BB169" s="375">
        <f t="shared" si="347"/>
        <v>0</v>
      </c>
      <c r="BC169" s="77"/>
      <c r="BD169" s="77"/>
      <c r="BE169" s="77"/>
      <c r="BF169" s="77"/>
      <c r="BG169" s="77"/>
      <c r="BH169" s="77"/>
      <c r="BI169" s="278">
        <f t="shared" si="348"/>
        <v>0</v>
      </c>
      <c r="BJ169" s="227"/>
      <c r="BK169" s="375">
        <f t="shared" si="349"/>
        <v>0</v>
      </c>
      <c r="BL169" s="375">
        <f t="shared" si="350"/>
        <v>0</v>
      </c>
      <c r="BM169" s="77"/>
      <c r="BN169" s="77"/>
      <c r="BO169" s="77"/>
      <c r="BP169" s="77"/>
      <c r="BQ169" s="77"/>
      <c r="BR169" s="77"/>
      <c r="BS169" s="278">
        <f t="shared" si="351"/>
        <v>0</v>
      </c>
    </row>
    <row r="170" spans="1:71" s="376" customFormat="1" ht="15.95" customHeight="1">
      <c r="A170" s="373"/>
      <c r="B170" s="374"/>
      <c r="C170" s="375">
        <f t="shared" si="331"/>
        <v>0</v>
      </c>
      <c r="D170" s="375">
        <f t="shared" si="332"/>
        <v>0</v>
      </c>
      <c r="E170" s="77"/>
      <c r="F170" s="77"/>
      <c r="G170" s="77"/>
      <c r="H170" s="77"/>
      <c r="I170" s="77"/>
      <c r="J170" s="77"/>
      <c r="K170" s="278">
        <f t="shared" si="333"/>
        <v>0</v>
      </c>
      <c r="L170" s="227"/>
      <c r="M170" s="375">
        <f t="shared" si="334"/>
        <v>0</v>
      </c>
      <c r="N170" s="375">
        <f t="shared" si="335"/>
        <v>0</v>
      </c>
      <c r="O170" s="77"/>
      <c r="P170" s="77"/>
      <c r="Q170" s="77"/>
      <c r="R170" s="77"/>
      <c r="S170" s="77"/>
      <c r="T170" s="77"/>
      <c r="U170" s="278">
        <f t="shared" si="336"/>
        <v>0</v>
      </c>
      <c r="V170" s="227"/>
      <c r="W170" s="375">
        <f t="shared" si="337"/>
        <v>0</v>
      </c>
      <c r="X170" s="375">
        <f t="shared" si="338"/>
        <v>0</v>
      </c>
      <c r="Y170" s="77"/>
      <c r="Z170" s="77"/>
      <c r="AA170" s="77"/>
      <c r="AB170" s="77"/>
      <c r="AC170" s="77"/>
      <c r="AD170" s="77"/>
      <c r="AE170" s="278">
        <f t="shared" si="339"/>
        <v>0</v>
      </c>
      <c r="AF170" s="227"/>
      <c r="AG170" s="375">
        <f t="shared" si="340"/>
        <v>0</v>
      </c>
      <c r="AH170" s="375">
        <f t="shared" si="341"/>
        <v>0</v>
      </c>
      <c r="AI170" s="77"/>
      <c r="AJ170" s="77"/>
      <c r="AK170" s="77"/>
      <c r="AL170" s="77"/>
      <c r="AM170" s="77"/>
      <c r="AN170" s="77"/>
      <c r="AO170" s="278">
        <f t="shared" si="342"/>
        <v>0</v>
      </c>
      <c r="AP170" s="227"/>
      <c r="AQ170" s="375">
        <f t="shared" si="343"/>
        <v>0</v>
      </c>
      <c r="AR170" s="375">
        <f t="shared" si="344"/>
        <v>0</v>
      </c>
      <c r="AS170" s="77"/>
      <c r="AT170" s="77"/>
      <c r="AU170" s="77"/>
      <c r="AV170" s="77"/>
      <c r="AW170" s="77"/>
      <c r="AX170" s="77"/>
      <c r="AY170" s="278">
        <f t="shared" si="345"/>
        <v>0</v>
      </c>
      <c r="AZ170" s="227"/>
      <c r="BA170" s="375">
        <f t="shared" si="346"/>
        <v>0</v>
      </c>
      <c r="BB170" s="375">
        <f t="shared" si="347"/>
        <v>0</v>
      </c>
      <c r="BC170" s="77"/>
      <c r="BD170" s="77"/>
      <c r="BE170" s="77"/>
      <c r="BF170" s="77"/>
      <c r="BG170" s="77"/>
      <c r="BH170" s="77"/>
      <c r="BI170" s="278">
        <f t="shared" si="348"/>
        <v>0</v>
      </c>
      <c r="BJ170" s="227"/>
      <c r="BK170" s="375">
        <f t="shared" si="349"/>
        <v>0</v>
      </c>
      <c r="BL170" s="375">
        <f t="shared" si="350"/>
        <v>0</v>
      </c>
      <c r="BM170" s="77"/>
      <c r="BN170" s="77"/>
      <c r="BO170" s="77"/>
      <c r="BP170" s="77"/>
      <c r="BQ170" s="77"/>
      <c r="BR170" s="77"/>
      <c r="BS170" s="278">
        <f t="shared" si="351"/>
        <v>0</v>
      </c>
    </row>
    <row r="171" spans="1:71" s="376" customFormat="1" ht="15.95" customHeight="1">
      <c r="A171" s="373"/>
      <c r="B171" s="374"/>
      <c r="C171" s="375">
        <f t="shared" ref="C171" si="352">SUM(E171:I171)</f>
        <v>0</v>
      </c>
      <c r="D171" s="375">
        <f t="shared" si="330"/>
        <v>0</v>
      </c>
      <c r="E171" s="77"/>
      <c r="F171" s="77"/>
      <c r="G171" s="77"/>
      <c r="H171" s="77"/>
      <c r="I171" s="77"/>
      <c r="J171" s="77"/>
      <c r="K171" s="278">
        <f t="shared" si="286"/>
        <v>0</v>
      </c>
      <c r="L171" s="227"/>
      <c r="M171" s="375">
        <f t="shared" si="306"/>
        <v>0</v>
      </c>
      <c r="N171" s="375">
        <f t="shared" si="307"/>
        <v>0</v>
      </c>
      <c r="O171" s="77"/>
      <c r="P171" s="77"/>
      <c r="Q171" s="77"/>
      <c r="R171" s="77"/>
      <c r="S171" s="77"/>
      <c r="T171" s="77"/>
      <c r="U171" s="278">
        <f t="shared" si="289"/>
        <v>0</v>
      </c>
      <c r="V171" s="227"/>
      <c r="W171" s="375">
        <f t="shared" si="290"/>
        <v>0</v>
      </c>
      <c r="X171" s="375">
        <f t="shared" si="291"/>
        <v>0</v>
      </c>
      <c r="Y171" s="77"/>
      <c r="Z171" s="77"/>
      <c r="AA171" s="77"/>
      <c r="AB171" s="77"/>
      <c r="AC171" s="77"/>
      <c r="AD171" s="77"/>
      <c r="AE171" s="278">
        <f t="shared" si="292"/>
        <v>0</v>
      </c>
      <c r="AF171" s="227"/>
      <c r="AG171" s="375">
        <f t="shared" si="293"/>
        <v>0</v>
      </c>
      <c r="AH171" s="375">
        <f t="shared" si="294"/>
        <v>0</v>
      </c>
      <c r="AI171" s="77"/>
      <c r="AJ171" s="77"/>
      <c r="AK171" s="77"/>
      <c r="AL171" s="77"/>
      <c r="AM171" s="77"/>
      <c r="AN171" s="77"/>
      <c r="AO171" s="278">
        <f t="shared" si="295"/>
        <v>0</v>
      </c>
      <c r="AP171" s="227"/>
      <c r="AQ171" s="375">
        <f t="shared" si="296"/>
        <v>0</v>
      </c>
      <c r="AR171" s="375">
        <f t="shared" si="297"/>
        <v>0</v>
      </c>
      <c r="AS171" s="77"/>
      <c r="AT171" s="77"/>
      <c r="AU171" s="77"/>
      <c r="AV171" s="77"/>
      <c r="AW171" s="77"/>
      <c r="AX171" s="77"/>
      <c r="AY171" s="278">
        <f t="shared" si="298"/>
        <v>0</v>
      </c>
      <c r="AZ171" s="227"/>
      <c r="BA171" s="375">
        <f t="shared" si="299"/>
        <v>0</v>
      </c>
      <c r="BB171" s="375">
        <f t="shared" si="300"/>
        <v>0</v>
      </c>
      <c r="BC171" s="77"/>
      <c r="BD171" s="77"/>
      <c r="BE171" s="77"/>
      <c r="BF171" s="77"/>
      <c r="BG171" s="77"/>
      <c r="BH171" s="77"/>
      <c r="BI171" s="278">
        <f t="shared" si="301"/>
        <v>0</v>
      </c>
      <c r="BJ171" s="227"/>
      <c r="BK171" s="375">
        <f t="shared" si="302"/>
        <v>0</v>
      </c>
      <c r="BL171" s="375">
        <f t="shared" si="303"/>
        <v>0</v>
      </c>
      <c r="BM171" s="77"/>
      <c r="BN171" s="77"/>
      <c r="BO171" s="77"/>
      <c r="BP171" s="77"/>
      <c r="BQ171" s="77"/>
      <c r="BR171" s="77"/>
      <c r="BS171" s="278">
        <f t="shared" si="304"/>
        <v>0</v>
      </c>
    </row>
    <row r="172" spans="1:71" s="37" customFormat="1" ht="15.95" customHeight="1">
      <c r="A172" s="283" t="s">
        <v>106</v>
      </c>
      <c r="B172" s="260"/>
      <c r="C172" s="76"/>
      <c r="D172" s="76"/>
      <c r="E172" s="79"/>
      <c r="F172" s="79"/>
      <c r="G172" s="79"/>
      <c r="H172" s="79"/>
      <c r="I172" s="79"/>
      <c r="J172" s="79"/>
      <c r="K172" s="231"/>
      <c r="L172" s="226"/>
      <c r="M172" s="76"/>
      <c r="N172" s="76"/>
      <c r="O172" s="79"/>
      <c r="P172" s="79"/>
      <c r="Q172" s="79"/>
      <c r="R172" s="79"/>
      <c r="S172" s="79"/>
      <c r="T172" s="79"/>
      <c r="U172" s="231"/>
      <c r="V172" s="226"/>
      <c r="W172" s="76"/>
      <c r="X172" s="76"/>
      <c r="Y172" s="79"/>
      <c r="Z172" s="79"/>
      <c r="AA172" s="79"/>
      <c r="AB172" s="79"/>
      <c r="AC172" s="79"/>
      <c r="AD172" s="79"/>
      <c r="AE172" s="231"/>
      <c r="AF172" s="226"/>
      <c r="AG172" s="76"/>
      <c r="AH172" s="76"/>
      <c r="AI172" s="79"/>
      <c r="AJ172" s="79"/>
      <c r="AK172" s="79"/>
      <c r="AL172" s="79"/>
      <c r="AM172" s="79"/>
      <c r="AN172" s="79"/>
      <c r="AO172" s="231"/>
      <c r="AP172" s="226"/>
      <c r="AQ172" s="76"/>
      <c r="AR172" s="76"/>
      <c r="AS172" s="79"/>
      <c r="AT172" s="79"/>
      <c r="AU172" s="79"/>
      <c r="AV172" s="79"/>
      <c r="AW172" s="79"/>
      <c r="AX172" s="79"/>
      <c r="AY172" s="231"/>
      <c r="AZ172" s="226"/>
      <c r="BA172" s="76"/>
      <c r="BB172" s="76"/>
      <c r="BC172" s="79"/>
      <c r="BD172" s="79"/>
      <c r="BE172" s="79"/>
      <c r="BF172" s="79"/>
      <c r="BG172" s="79"/>
      <c r="BH172" s="79"/>
      <c r="BI172" s="231"/>
      <c r="BJ172" s="226"/>
      <c r="BK172" s="76"/>
      <c r="BL172" s="76"/>
      <c r="BM172" s="79"/>
      <c r="BN172" s="79"/>
      <c r="BO172" s="79"/>
      <c r="BP172" s="79"/>
      <c r="BQ172" s="79"/>
      <c r="BR172" s="79"/>
      <c r="BS172" s="231"/>
    </row>
    <row r="173" spans="1:71" s="37" customFormat="1" ht="15.95" customHeight="1">
      <c r="A173" s="255" t="s">
        <v>197</v>
      </c>
      <c r="B173" s="261">
        <f>SUM(B$152:B172)</f>
        <v>1363</v>
      </c>
      <c r="C173" s="76">
        <f>SUM(C$152:C172)</f>
        <v>6326027.7300000004</v>
      </c>
      <c r="D173" s="76">
        <f>IFERROR(C173/B173,0)</f>
        <v>4641.2529200293475</v>
      </c>
      <c r="E173" s="78">
        <f>SUM(E$152:E172)</f>
        <v>29325</v>
      </c>
      <c r="F173" s="78">
        <f>SUM(F$152:F172)</f>
        <v>0</v>
      </c>
      <c r="G173" s="78">
        <f>SUM(G$152:G172)</f>
        <v>0</v>
      </c>
      <c r="H173" s="78">
        <f>SUM(H$152:H172)</f>
        <v>6099326</v>
      </c>
      <c r="I173" s="78">
        <f>SUM(I$152:I172)</f>
        <v>197376.73</v>
      </c>
      <c r="J173" s="78">
        <f>SUM(J$152:J172)</f>
        <v>4288862.7300000004</v>
      </c>
      <c r="K173" s="231">
        <f>SUM(K$152:K172)</f>
        <v>24225</v>
      </c>
      <c r="L173" s="228">
        <f>SUM(L$152:L172)</f>
        <v>1291</v>
      </c>
      <c r="M173" s="76">
        <f>SUM(M$152:M172)</f>
        <v>6531914</v>
      </c>
      <c r="N173" s="76">
        <f>IFERROR(M173/L173,0)</f>
        <v>5059.5770720371802</v>
      </c>
      <c r="O173" s="78">
        <f>SUM(O$152:O172)</f>
        <v>4150</v>
      </c>
      <c r="P173" s="78">
        <f>SUM(P$152:P172)</f>
        <v>0</v>
      </c>
      <c r="Q173" s="78">
        <f>SUM(Q$152:Q172)</f>
        <v>0</v>
      </c>
      <c r="R173" s="78">
        <f>SUM(R$152:R172)</f>
        <v>6287341</v>
      </c>
      <c r="S173" s="78">
        <f>SUM(S$152:S172)</f>
        <v>240423</v>
      </c>
      <c r="T173" s="78">
        <f>SUM(T$152:T172)</f>
        <v>4623980</v>
      </c>
      <c r="U173" s="231">
        <f>SUM(U$152:U172)</f>
        <v>3150</v>
      </c>
      <c r="V173" s="228">
        <f>SUM(V$152:V172)</f>
        <v>1222</v>
      </c>
      <c r="W173" s="76">
        <f>SUM(W$152:W172)</f>
        <v>6607525</v>
      </c>
      <c r="X173" s="76">
        <f>IFERROR(W173/V173,0)</f>
        <v>5407.1399345335512</v>
      </c>
      <c r="Y173" s="78">
        <f>SUM(Y$152:Y172)</f>
        <v>3825</v>
      </c>
      <c r="Z173" s="78">
        <f>SUM(Z$152:Z172)</f>
        <v>0</v>
      </c>
      <c r="AA173" s="78">
        <f>SUM(AA$152:AA172)</f>
        <v>147455</v>
      </c>
      <c r="AB173" s="78">
        <f>SUM(AB$152:AB172)</f>
        <v>6231870</v>
      </c>
      <c r="AC173" s="78">
        <f>SUM(AC$152:AC172)</f>
        <v>224375</v>
      </c>
      <c r="AD173" s="78">
        <f>SUM(AD$152:AD172)</f>
        <v>4513039</v>
      </c>
      <c r="AE173" s="231">
        <f>SUM(AE$152:AE172)</f>
        <v>3175</v>
      </c>
      <c r="AF173" s="228">
        <f>SUM(AF$152:AF172)</f>
        <v>1180</v>
      </c>
      <c r="AG173" s="76">
        <f>SUM(AG$152:AG172)</f>
        <v>5886748.9000000004</v>
      </c>
      <c r="AH173" s="76">
        <f>IFERROR(AG173/AF173,0)</f>
        <v>4988.7702542372881</v>
      </c>
      <c r="AI173" s="78">
        <f>SUM(AI$152:AI172)</f>
        <v>27250</v>
      </c>
      <c r="AJ173" s="78">
        <f>SUM(AJ$152:AJ172)</f>
        <v>0</v>
      </c>
      <c r="AK173" s="78">
        <f>SUM(AK$152:AK172)</f>
        <v>87275.58</v>
      </c>
      <c r="AL173" s="78">
        <f>SUM(AL$152:AL172)</f>
        <v>5601228</v>
      </c>
      <c r="AM173" s="78">
        <f>SUM(AM$152:AM172)</f>
        <v>170995.32</v>
      </c>
      <c r="AN173" s="78">
        <f>SUM(AN$152:AN172)</f>
        <v>4131900.0999999996</v>
      </c>
      <c r="AO173" s="231">
        <f>SUM(AO$152:AO172)</f>
        <v>14025</v>
      </c>
      <c r="AP173" s="228">
        <f>SUM(AP$152:AP172)</f>
        <v>1152</v>
      </c>
      <c r="AQ173" s="76">
        <f>SUM(AQ$152:AQ172)</f>
        <v>6029090.7400000002</v>
      </c>
      <c r="AR173" s="76">
        <f>IFERROR(AQ173/AP173,0)</f>
        <v>5233.5857118055555</v>
      </c>
      <c r="AS173" s="78">
        <f>SUM(AS$152:AS172)</f>
        <v>9400</v>
      </c>
      <c r="AT173" s="78">
        <f>SUM(AT$152:AT172)</f>
        <v>0</v>
      </c>
      <c r="AU173" s="78">
        <f>SUM(AU$152:AU172)</f>
        <v>94929.74</v>
      </c>
      <c r="AV173" s="78">
        <f>SUM(AV$152:AV172)</f>
        <v>5744412</v>
      </c>
      <c r="AW173" s="78">
        <f>SUM(AW$152:AW172)</f>
        <v>180349</v>
      </c>
      <c r="AX173" s="78">
        <f>SUM(AX$152:AX172)</f>
        <v>4180134.74</v>
      </c>
      <c r="AY173" s="231">
        <f>SUM(AY$152:AY172)</f>
        <v>5850</v>
      </c>
      <c r="AZ173" s="228">
        <f>SUM(AZ$152:AZ172)</f>
        <v>1012</v>
      </c>
      <c r="BA173" s="76">
        <f>SUM(BA$152:BA172)</f>
        <v>5553947.7699999996</v>
      </c>
      <c r="BB173" s="76">
        <f>IFERROR(BA173/AZ173,0)</f>
        <v>5488.0906818181811</v>
      </c>
      <c r="BC173" s="78">
        <f>SUM(BC$152:BC172)</f>
        <v>9481</v>
      </c>
      <c r="BD173" s="78">
        <f>SUM(BD$152:BD172)</f>
        <v>240.77</v>
      </c>
      <c r="BE173" s="78">
        <f>SUM(BE$152:BE172)</f>
        <v>104295</v>
      </c>
      <c r="BF173" s="78">
        <f>SUM(BF$152:BF172)</f>
        <v>5214402</v>
      </c>
      <c r="BG173" s="78">
        <f>SUM(BG$152:BG172)</f>
        <v>225529</v>
      </c>
      <c r="BH173" s="78">
        <f>SUM(BH$152:BH172)</f>
        <v>3973493</v>
      </c>
      <c r="BI173" s="231">
        <f>SUM(BI$152:BI172)</f>
        <v>8881</v>
      </c>
      <c r="BJ173" s="228">
        <f>SUM(BJ$152:BJ172)</f>
        <v>965</v>
      </c>
      <c r="BK173" s="76">
        <f>SUM(BK$152:BK172)</f>
        <v>5014452</v>
      </c>
      <c r="BL173" s="76">
        <f>IFERROR(BK173/BJ173,0)</f>
        <v>5196.3233160621758</v>
      </c>
      <c r="BM173" s="78">
        <f>SUM(BM$152:BM172)</f>
        <v>32647</v>
      </c>
      <c r="BN173" s="78">
        <f>SUM(BN$152:BN172)</f>
        <v>25534</v>
      </c>
      <c r="BO173" s="78">
        <f>SUM(BO$152:BO172)</f>
        <v>69124</v>
      </c>
      <c r="BP173" s="78">
        <f>SUM(BP$152:BP172)</f>
        <v>4665753</v>
      </c>
      <c r="BQ173" s="78">
        <f>SUM(BQ$152:BQ172)</f>
        <v>221394</v>
      </c>
      <c r="BR173" s="78">
        <f>SUM(BR$152:BR172)</f>
        <v>3407044</v>
      </c>
      <c r="BS173" s="231">
        <f>SUM(BS$152:BS172)</f>
        <v>26381</v>
      </c>
    </row>
    <row r="174" spans="1:71" s="37" customFormat="1" ht="15.95" customHeight="1">
      <c r="A174" s="253"/>
      <c r="B174" s="260"/>
      <c r="C174" s="76"/>
      <c r="D174" s="76"/>
      <c r="E174" s="79"/>
      <c r="F174" s="79"/>
      <c r="G174" s="79"/>
      <c r="H174" s="79"/>
      <c r="I174" s="79"/>
      <c r="J174" s="79"/>
      <c r="K174" s="231"/>
      <c r="L174" s="226"/>
      <c r="M174" s="76"/>
      <c r="N174" s="76"/>
      <c r="O174" s="79"/>
      <c r="P174" s="79"/>
      <c r="Q174" s="79"/>
      <c r="R174" s="79"/>
      <c r="S174" s="79"/>
      <c r="T174" s="79"/>
      <c r="U174" s="231"/>
      <c r="V174" s="226"/>
      <c r="W174" s="76"/>
      <c r="X174" s="76"/>
      <c r="Y174" s="79"/>
      <c r="Z174" s="79"/>
      <c r="AA174" s="79"/>
      <c r="AB174" s="79"/>
      <c r="AC174" s="79"/>
      <c r="AD174" s="79"/>
      <c r="AE174" s="231"/>
      <c r="AF174" s="226"/>
      <c r="AG174" s="76"/>
      <c r="AH174" s="76"/>
      <c r="AI174" s="79"/>
      <c r="AJ174" s="79"/>
      <c r="AK174" s="79"/>
      <c r="AL174" s="79"/>
      <c r="AM174" s="79"/>
      <c r="AN174" s="79"/>
      <c r="AO174" s="231"/>
      <c r="AP174" s="226"/>
      <c r="AQ174" s="76"/>
      <c r="AR174" s="76"/>
      <c r="AS174" s="79"/>
      <c r="AT174" s="79"/>
      <c r="AU174" s="79"/>
      <c r="AV174" s="79"/>
      <c r="AW174" s="79"/>
      <c r="AX174" s="79"/>
      <c r="AY174" s="231"/>
      <c r="AZ174" s="226"/>
      <c r="BA174" s="76"/>
      <c r="BB174" s="76"/>
      <c r="BC174" s="79"/>
      <c r="BD174" s="79"/>
      <c r="BE174" s="79"/>
      <c r="BF174" s="79"/>
      <c r="BG174" s="79"/>
      <c r="BH174" s="79"/>
      <c r="BI174" s="231"/>
      <c r="BJ174" s="226"/>
      <c r="BK174" s="76"/>
      <c r="BL174" s="76"/>
      <c r="BM174" s="79"/>
      <c r="BN174" s="79"/>
      <c r="BO174" s="79"/>
      <c r="BP174" s="79"/>
      <c r="BQ174" s="79"/>
      <c r="BR174" s="79"/>
      <c r="BS174" s="231"/>
    </row>
    <row r="175" spans="1:71" s="38" customFormat="1" ht="33" customHeight="1">
      <c r="A175" s="256" t="s">
        <v>198</v>
      </c>
      <c r="B175" s="261">
        <f>SUM(B173,B150,B110)</f>
        <v>5473</v>
      </c>
      <c r="C175" s="80">
        <f>SUM(C173,C150,C110)</f>
        <v>16144489.34</v>
      </c>
      <c r="D175" s="76">
        <f>IFERROR(C175/B175,0)</f>
        <v>2949.8427443815094</v>
      </c>
      <c r="E175" s="78">
        <f t="shared" ref="E175:M175" si="353">SUM(E173,E150,E110)</f>
        <v>1510079.66</v>
      </c>
      <c r="F175" s="78">
        <f t="shared" si="353"/>
        <v>429542.68999999994</v>
      </c>
      <c r="G175" s="78">
        <f t="shared" si="353"/>
        <v>728287.95</v>
      </c>
      <c r="H175" s="78">
        <f t="shared" si="353"/>
        <v>12145162.050000001</v>
      </c>
      <c r="I175" s="78">
        <f t="shared" si="353"/>
        <v>1331416.99</v>
      </c>
      <c r="J175" s="78">
        <f t="shared" si="353"/>
        <v>11187404.760000002</v>
      </c>
      <c r="K175" s="244">
        <f t="shared" si="353"/>
        <v>1148875.44</v>
      </c>
      <c r="L175" s="228">
        <f t="shared" si="353"/>
        <v>5450</v>
      </c>
      <c r="M175" s="80">
        <f t="shared" si="353"/>
        <v>16266641.66</v>
      </c>
      <c r="N175" s="76">
        <f>IFERROR(M175/L175,0)</f>
        <v>2984.7048917431193</v>
      </c>
      <c r="O175" s="78">
        <f t="shared" ref="O175:W175" si="354">SUM(O173,O150,O110)</f>
        <v>1531574.87</v>
      </c>
      <c r="P175" s="78">
        <f t="shared" si="354"/>
        <v>323701.07999999996</v>
      </c>
      <c r="Q175" s="78">
        <f t="shared" si="354"/>
        <v>594115.96</v>
      </c>
      <c r="R175" s="78">
        <f t="shared" si="354"/>
        <v>12376045.850000001</v>
      </c>
      <c r="S175" s="78">
        <f t="shared" si="354"/>
        <v>1441203.9</v>
      </c>
      <c r="T175" s="78">
        <f t="shared" si="354"/>
        <v>11491948.9</v>
      </c>
      <c r="U175" s="244">
        <f t="shared" si="354"/>
        <v>1126940.97</v>
      </c>
      <c r="V175" s="228">
        <f t="shared" si="354"/>
        <v>5253</v>
      </c>
      <c r="W175" s="80">
        <f t="shared" si="354"/>
        <v>16906612.920000002</v>
      </c>
      <c r="X175" s="76">
        <f>IFERROR(W175/V175,0)</f>
        <v>3218.4680982295836</v>
      </c>
      <c r="Y175" s="78">
        <f t="shared" ref="Y175:AG175" si="355">SUM(Y173,Y150,Y110)</f>
        <v>1627532.92</v>
      </c>
      <c r="Z175" s="78">
        <f t="shared" si="355"/>
        <v>448822</v>
      </c>
      <c r="AA175" s="78">
        <f t="shared" si="355"/>
        <v>626446</v>
      </c>
      <c r="AB175" s="78">
        <f t="shared" si="355"/>
        <v>12486763</v>
      </c>
      <c r="AC175" s="78">
        <f t="shared" si="355"/>
        <v>1717049</v>
      </c>
      <c r="AD175" s="78">
        <f t="shared" si="355"/>
        <v>11859805</v>
      </c>
      <c r="AE175" s="244">
        <f t="shared" si="355"/>
        <v>1240926.92</v>
      </c>
      <c r="AF175" s="228">
        <f t="shared" si="355"/>
        <v>5245</v>
      </c>
      <c r="AG175" s="80">
        <f t="shared" si="355"/>
        <v>16033275.43</v>
      </c>
      <c r="AH175" s="76">
        <f>IFERROR(AG175/AF175,0)</f>
        <v>3056.868528122021</v>
      </c>
      <c r="AI175" s="78">
        <f t="shared" ref="AI175:AQ175" si="356">SUM(AI173,AI150,AI110)</f>
        <v>1895714.14</v>
      </c>
      <c r="AJ175" s="78">
        <f t="shared" si="356"/>
        <v>479570.74000000005</v>
      </c>
      <c r="AK175" s="78">
        <f t="shared" si="356"/>
        <v>506388.22</v>
      </c>
      <c r="AL175" s="78">
        <f t="shared" si="356"/>
        <v>11604958.25</v>
      </c>
      <c r="AM175" s="78">
        <f t="shared" si="356"/>
        <v>1546643.8800000001</v>
      </c>
      <c r="AN175" s="78">
        <f t="shared" si="356"/>
        <v>11530388.58</v>
      </c>
      <c r="AO175" s="244">
        <f t="shared" si="356"/>
        <v>1423563.34</v>
      </c>
      <c r="AP175" s="228">
        <f t="shared" si="356"/>
        <v>5649</v>
      </c>
      <c r="AQ175" s="80">
        <f t="shared" si="356"/>
        <v>16965391.830000002</v>
      </c>
      <c r="AR175" s="80">
        <f>IFERROR(AQ175/AP175,0)</f>
        <v>3003.2557673924593</v>
      </c>
      <c r="AS175" s="243">
        <f t="shared" ref="AS175:BA175" si="357">SUM(AS173,AS150,AS110)</f>
        <v>2164050.66</v>
      </c>
      <c r="AT175" s="243">
        <f t="shared" si="357"/>
        <v>586169</v>
      </c>
      <c r="AU175" s="243">
        <f t="shared" si="357"/>
        <v>630255.74</v>
      </c>
      <c r="AV175" s="243">
        <f t="shared" si="357"/>
        <v>11977505.719999999</v>
      </c>
      <c r="AW175" s="243">
        <f t="shared" si="357"/>
        <v>1607410.71</v>
      </c>
      <c r="AX175" s="243">
        <f t="shared" si="357"/>
        <v>11814935.239999998</v>
      </c>
      <c r="AY175" s="244">
        <f t="shared" si="357"/>
        <v>1564102.95</v>
      </c>
      <c r="AZ175" s="228">
        <f t="shared" si="357"/>
        <v>5238</v>
      </c>
      <c r="BA175" s="80">
        <f t="shared" si="357"/>
        <v>15847831.119999999</v>
      </c>
      <c r="BB175" s="80">
        <f>IFERROR(BA175/AZ175,0)</f>
        <v>3025.5500420007634</v>
      </c>
      <c r="BC175" s="243">
        <f t="shared" ref="BC175:BK175" si="358">SUM(BC173,BC150,BC110)</f>
        <v>2069346.53</v>
      </c>
      <c r="BD175" s="243">
        <f t="shared" si="358"/>
        <v>510762.76</v>
      </c>
      <c r="BE175" s="243">
        <f t="shared" si="358"/>
        <v>696538</v>
      </c>
      <c r="BF175" s="243">
        <f t="shared" si="358"/>
        <v>11021636.93</v>
      </c>
      <c r="BG175" s="243">
        <f t="shared" si="358"/>
        <v>1549546.9</v>
      </c>
      <c r="BH175" s="243">
        <f t="shared" si="358"/>
        <v>11020928.690000001</v>
      </c>
      <c r="BI175" s="244">
        <f t="shared" si="358"/>
        <v>1460007.67</v>
      </c>
      <c r="BJ175" s="228">
        <f t="shared" si="358"/>
        <v>5562</v>
      </c>
      <c r="BK175" s="80">
        <f t="shared" si="358"/>
        <v>17412893</v>
      </c>
      <c r="BL175" s="80">
        <f>IFERROR(BK175/BJ175,0)</f>
        <v>3130.6891405969077</v>
      </c>
      <c r="BM175" s="243">
        <f t="shared" ref="BM175:BS175" si="359">SUM(BM173,BM150,BM110)</f>
        <v>2010963</v>
      </c>
      <c r="BN175" s="243">
        <f t="shared" si="359"/>
        <v>543766</v>
      </c>
      <c r="BO175" s="243">
        <f t="shared" si="359"/>
        <v>1636849</v>
      </c>
      <c r="BP175" s="243">
        <f t="shared" si="359"/>
        <v>11922766</v>
      </c>
      <c r="BQ175" s="243">
        <f t="shared" si="359"/>
        <v>1298549</v>
      </c>
      <c r="BR175" s="243">
        <f t="shared" si="359"/>
        <v>11318983</v>
      </c>
      <c r="BS175" s="244">
        <f t="shared" si="359"/>
        <v>1326455</v>
      </c>
    </row>
    <row r="176" spans="1:71" s="287" customFormat="1" ht="50.25" customHeight="1">
      <c r="A176" s="284" t="s">
        <v>199</v>
      </c>
      <c r="B176" s="285" t="str">
        <f>B2</f>
        <v>2015-16</v>
      </c>
      <c r="C176" s="536" t="str">
        <f>B176&amp;" COMMENTS"</f>
        <v>2015-16 COMMENTS</v>
      </c>
      <c r="D176" s="537"/>
      <c r="E176" s="537"/>
      <c r="F176" s="537"/>
      <c r="G176" s="537"/>
      <c r="H176" s="537"/>
      <c r="I176" s="537"/>
      <c r="J176" s="537"/>
      <c r="K176" s="538"/>
      <c r="L176" s="286" t="str">
        <f>L2</f>
        <v>2016-17</v>
      </c>
      <c r="M176" s="536" t="str">
        <f>L176&amp;" COMMENTS"</f>
        <v>2016-17 COMMENTS</v>
      </c>
      <c r="N176" s="537"/>
      <c r="O176" s="537"/>
      <c r="P176" s="537"/>
      <c r="Q176" s="537"/>
      <c r="R176" s="537"/>
      <c r="S176" s="537"/>
      <c r="T176" s="537"/>
      <c r="U176" s="538"/>
      <c r="V176" s="286" t="str">
        <f>V2</f>
        <v>2017-18</v>
      </c>
      <c r="W176" s="536" t="str">
        <f>V176&amp;" COMMENTS"</f>
        <v>2017-18 COMMENTS</v>
      </c>
      <c r="X176" s="537"/>
      <c r="Y176" s="537"/>
      <c r="Z176" s="537"/>
      <c r="AA176" s="537"/>
      <c r="AB176" s="537"/>
      <c r="AC176" s="537"/>
      <c r="AD176" s="537"/>
      <c r="AE176" s="538"/>
      <c r="AF176" s="286" t="str">
        <f>AF2</f>
        <v>2018-19</v>
      </c>
      <c r="AG176" s="536" t="str">
        <f>AF176&amp;" COMMENTS"</f>
        <v>2018-19 COMMENTS</v>
      </c>
      <c r="AH176" s="537"/>
      <c r="AI176" s="537"/>
      <c r="AJ176" s="537"/>
      <c r="AK176" s="537"/>
      <c r="AL176" s="537"/>
      <c r="AM176" s="537"/>
      <c r="AN176" s="537"/>
      <c r="AO176" s="538"/>
      <c r="AP176" s="286" t="str">
        <f>AP2</f>
        <v>2019-20</v>
      </c>
      <c r="AQ176" s="521" t="str">
        <f>AP176&amp;" COMMENTS"</f>
        <v>2019-20 COMMENTS</v>
      </c>
      <c r="AR176" s="522"/>
      <c r="AS176" s="522"/>
      <c r="AT176" s="522"/>
      <c r="AU176" s="522"/>
      <c r="AV176" s="522"/>
      <c r="AW176" s="522"/>
      <c r="AX176" s="522"/>
      <c r="AY176" s="523"/>
      <c r="AZ176" s="286" t="str">
        <f>AZ2</f>
        <v>2020-21</v>
      </c>
      <c r="BA176" s="521" t="str">
        <f>AZ176&amp;" COMMENTS"</f>
        <v>2020-21 COMMENTS</v>
      </c>
      <c r="BB176" s="522"/>
      <c r="BC176" s="522"/>
      <c r="BD176" s="522"/>
      <c r="BE176" s="522"/>
      <c r="BF176" s="522"/>
      <c r="BG176" s="522"/>
      <c r="BH176" s="522"/>
      <c r="BI176" s="523"/>
      <c r="BJ176" s="286" t="str">
        <f>BJ2</f>
        <v>2021-22</v>
      </c>
      <c r="BK176" s="521" t="str">
        <f>BJ176&amp;" COMMENTS"</f>
        <v>2021-22 COMMENTS</v>
      </c>
      <c r="BL176" s="522"/>
      <c r="BM176" s="522"/>
      <c r="BN176" s="522"/>
      <c r="BO176" s="522"/>
      <c r="BP176" s="522"/>
      <c r="BQ176" s="522"/>
      <c r="BR176" s="522"/>
      <c r="BS176" s="523"/>
    </row>
    <row r="177" spans="1:71" s="83" customFormat="1" ht="20.25" customHeight="1">
      <c r="A177" s="81" t="s">
        <v>200</v>
      </c>
      <c r="B177" s="262">
        <v>2322</v>
      </c>
      <c r="C177" s="539"/>
      <c r="D177" s="540"/>
      <c r="E177" s="540"/>
      <c r="F177" s="540"/>
      <c r="G177" s="540"/>
      <c r="H177" s="540"/>
      <c r="I177" s="540"/>
      <c r="J177" s="540"/>
      <c r="K177" s="541"/>
      <c r="L177" s="189">
        <v>2314</v>
      </c>
      <c r="M177" s="539"/>
      <c r="N177" s="540"/>
      <c r="O177" s="540"/>
      <c r="P177" s="540"/>
      <c r="Q177" s="540"/>
      <c r="R177" s="540"/>
      <c r="S177" s="540"/>
      <c r="T177" s="540"/>
      <c r="U177" s="541"/>
      <c r="V177" s="189">
        <v>3233</v>
      </c>
      <c r="W177" s="539" t="s">
        <v>34</v>
      </c>
      <c r="X177" s="540"/>
      <c r="Y177" s="540"/>
      <c r="Z177" s="540"/>
      <c r="AA177" s="540"/>
      <c r="AB177" s="540"/>
      <c r="AC177" s="540"/>
      <c r="AD177" s="540"/>
      <c r="AE177" s="541"/>
      <c r="AF177" s="189">
        <v>2920</v>
      </c>
      <c r="AG177" s="539"/>
      <c r="AH177" s="540"/>
      <c r="AI177" s="540"/>
      <c r="AJ177" s="540"/>
      <c r="AK177" s="540"/>
      <c r="AL177" s="540"/>
      <c r="AM177" s="540"/>
      <c r="AN177" s="540"/>
      <c r="AO177" s="541"/>
      <c r="AP177" s="189">
        <v>2109</v>
      </c>
      <c r="AQ177" s="542"/>
      <c r="AR177" s="543"/>
      <c r="AS177" s="543"/>
      <c r="AT177" s="543"/>
      <c r="AU177" s="543"/>
      <c r="AV177" s="543"/>
      <c r="AW177" s="543"/>
      <c r="AX177" s="543"/>
      <c r="AY177" s="544"/>
      <c r="AZ177" s="189">
        <v>2632</v>
      </c>
      <c r="BA177" s="539"/>
      <c r="BB177" s="540"/>
      <c r="BC177" s="540"/>
      <c r="BD177" s="540"/>
      <c r="BE177" s="540"/>
      <c r="BF177" s="540"/>
      <c r="BG177" s="540"/>
      <c r="BH177" s="540"/>
      <c r="BI177" s="541"/>
      <c r="BJ177" s="85">
        <v>3211</v>
      </c>
      <c r="BK177" s="524"/>
      <c r="BL177" s="525"/>
      <c r="BM177" s="525"/>
      <c r="BN177" s="525"/>
      <c r="BO177" s="525"/>
      <c r="BP177" s="525"/>
      <c r="BQ177" s="525"/>
      <c r="BR177" s="525"/>
      <c r="BS177" s="526"/>
    </row>
    <row r="178" spans="1:71" s="83" customFormat="1" ht="20.25" customHeight="1">
      <c r="A178" s="81" t="s">
        <v>201</v>
      </c>
      <c r="B178" s="262">
        <v>1851</v>
      </c>
      <c r="C178" s="542"/>
      <c r="D178" s="543"/>
      <c r="E178" s="543"/>
      <c r="F178" s="543"/>
      <c r="G178" s="543"/>
      <c r="H178" s="543"/>
      <c r="I178" s="543"/>
      <c r="J178" s="543"/>
      <c r="K178" s="544"/>
      <c r="L178" s="189">
        <v>1908</v>
      </c>
      <c r="M178" s="542"/>
      <c r="N178" s="543"/>
      <c r="O178" s="543"/>
      <c r="P178" s="543"/>
      <c r="Q178" s="543"/>
      <c r="R178" s="543"/>
      <c r="S178" s="543"/>
      <c r="T178" s="543"/>
      <c r="U178" s="544"/>
      <c r="V178" s="189">
        <v>1737</v>
      </c>
      <c r="W178" s="542"/>
      <c r="X178" s="543"/>
      <c r="Y178" s="543"/>
      <c r="Z178" s="543"/>
      <c r="AA178" s="543"/>
      <c r="AB178" s="543"/>
      <c r="AC178" s="543"/>
      <c r="AD178" s="543"/>
      <c r="AE178" s="544"/>
      <c r="AF178" s="189">
        <v>1631</v>
      </c>
      <c r="AG178" s="542"/>
      <c r="AH178" s="543"/>
      <c r="AI178" s="543"/>
      <c r="AJ178" s="543"/>
      <c r="AK178" s="543"/>
      <c r="AL178" s="543"/>
      <c r="AM178" s="543"/>
      <c r="AN178" s="543"/>
      <c r="AO178" s="544"/>
      <c r="AP178" s="189">
        <v>1586</v>
      </c>
      <c r="AQ178" s="542"/>
      <c r="AR178" s="543"/>
      <c r="AS178" s="543"/>
      <c r="AT178" s="543"/>
      <c r="AU178" s="543"/>
      <c r="AV178" s="543"/>
      <c r="AW178" s="543"/>
      <c r="AX178" s="543"/>
      <c r="AY178" s="544"/>
      <c r="AZ178" s="189">
        <v>1572</v>
      </c>
      <c r="BA178" s="542"/>
      <c r="BB178" s="543"/>
      <c r="BC178" s="543"/>
      <c r="BD178" s="543"/>
      <c r="BE178" s="543"/>
      <c r="BF178" s="543"/>
      <c r="BG178" s="543"/>
      <c r="BH178" s="543"/>
      <c r="BI178" s="544"/>
      <c r="BJ178" s="85">
        <v>1626</v>
      </c>
      <c r="BK178" s="527"/>
      <c r="BL178" s="528"/>
      <c r="BM178" s="528"/>
      <c r="BN178" s="528"/>
      <c r="BO178" s="528"/>
      <c r="BP178" s="528"/>
      <c r="BQ178" s="528"/>
      <c r="BR178" s="528"/>
      <c r="BS178" s="529"/>
    </row>
    <row r="179" spans="1:71" s="83" customFormat="1" ht="20.25" customHeight="1">
      <c r="A179" s="81" t="s">
        <v>202</v>
      </c>
      <c r="B179" s="262">
        <v>1308</v>
      </c>
      <c r="C179" s="542"/>
      <c r="D179" s="543"/>
      <c r="E179" s="543"/>
      <c r="F179" s="543"/>
      <c r="G179" s="543"/>
      <c r="H179" s="543"/>
      <c r="I179" s="543"/>
      <c r="J179" s="543"/>
      <c r="K179" s="544"/>
      <c r="L179" s="189">
        <v>1597</v>
      </c>
      <c r="M179" s="542"/>
      <c r="N179" s="543"/>
      <c r="O179" s="543"/>
      <c r="P179" s="543"/>
      <c r="Q179" s="543"/>
      <c r="R179" s="543"/>
      <c r="S179" s="543"/>
      <c r="T179" s="543"/>
      <c r="U179" s="544"/>
      <c r="V179" s="189">
        <v>1477</v>
      </c>
      <c r="W179" s="542"/>
      <c r="X179" s="543"/>
      <c r="Y179" s="543"/>
      <c r="Z179" s="543"/>
      <c r="AA179" s="543"/>
      <c r="AB179" s="543"/>
      <c r="AC179" s="543"/>
      <c r="AD179" s="543"/>
      <c r="AE179" s="544"/>
      <c r="AF179" s="189">
        <v>1097</v>
      </c>
      <c r="AG179" s="542"/>
      <c r="AH179" s="543"/>
      <c r="AI179" s="543"/>
      <c r="AJ179" s="543"/>
      <c r="AK179" s="543"/>
      <c r="AL179" s="543"/>
      <c r="AM179" s="543"/>
      <c r="AN179" s="543"/>
      <c r="AO179" s="544"/>
      <c r="AP179" s="189">
        <v>1390</v>
      </c>
      <c r="AQ179" s="542"/>
      <c r="AR179" s="543"/>
      <c r="AS179" s="543"/>
      <c r="AT179" s="543"/>
      <c r="AU179" s="543"/>
      <c r="AV179" s="543"/>
      <c r="AW179" s="543"/>
      <c r="AX179" s="543"/>
      <c r="AY179" s="544"/>
      <c r="AZ179" s="189">
        <v>1327</v>
      </c>
      <c r="BA179" s="542"/>
      <c r="BB179" s="543"/>
      <c r="BC179" s="543"/>
      <c r="BD179" s="543"/>
      <c r="BE179" s="543"/>
      <c r="BF179" s="543"/>
      <c r="BG179" s="543"/>
      <c r="BH179" s="543"/>
      <c r="BI179" s="544"/>
      <c r="BJ179" s="85">
        <v>1331</v>
      </c>
      <c r="BK179" s="527"/>
      <c r="BL179" s="528"/>
      <c r="BM179" s="528"/>
      <c r="BN179" s="528"/>
      <c r="BO179" s="528"/>
      <c r="BP179" s="528"/>
      <c r="BQ179" s="528"/>
      <c r="BR179" s="528"/>
      <c r="BS179" s="529"/>
    </row>
    <row r="180" spans="1:71" s="83" customFormat="1" ht="20.25" customHeight="1">
      <c r="A180" s="81" t="s">
        <v>203</v>
      </c>
      <c r="B180" s="263">
        <f>IFERROR(B178/B177,"")</f>
        <v>0.79715762273901813</v>
      </c>
      <c r="C180" s="542"/>
      <c r="D180" s="543"/>
      <c r="E180" s="543"/>
      <c r="F180" s="543"/>
      <c r="G180" s="543"/>
      <c r="H180" s="543"/>
      <c r="I180" s="543"/>
      <c r="J180" s="543"/>
      <c r="K180" s="544"/>
      <c r="L180" s="84">
        <f>IFERROR(L178/L177,"")</f>
        <v>0.8245462402765773</v>
      </c>
      <c r="M180" s="542"/>
      <c r="N180" s="543"/>
      <c r="O180" s="543"/>
      <c r="P180" s="543"/>
      <c r="Q180" s="543"/>
      <c r="R180" s="543"/>
      <c r="S180" s="543"/>
      <c r="T180" s="543"/>
      <c r="U180" s="544"/>
      <c r="V180" s="84">
        <f>IFERROR(V178/V177,"")</f>
        <v>0.53727188369935042</v>
      </c>
      <c r="W180" s="542"/>
      <c r="X180" s="543"/>
      <c r="Y180" s="543"/>
      <c r="Z180" s="543"/>
      <c r="AA180" s="543"/>
      <c r="AB180" s="543"/>
      <c r="AC180" s="543"/>
      <c r="AD180" s="543"/>
      <c r="AE180" s="544"/>
      <c r="AF180" s="84">
        <f>IFERROR(AF178/AF177,"")</f>
        <v>0.55856164383561646</v>
      </c>
      <c r="AG180" s="542"/>
      <c r="AH180" s="543"/>
      <c r="AI180" s="543"/>
      <c r="AJ180" s="543"/>
      <c r="AK180" s="543"/>
      <c r="AL180" s="543"/>
      <c r="AM180" s="543"/>
      <c r="AN180" s="543"/>
      <c r="AO180" s="544"/>
      <c r="AP180" s="84">
        <f>IFERROR(AP178/AP177,"")</f>
        <v>0.75201517306780463</v>
      </c>
      <c r="AQ180" s="542"/>
      <c r="AR180" s="543"/>
      <c r="AS180" s="543"/>
      <c r="AT180" s="543"/>
      <c r="AU180" s="543"/>
      <c r="AV180" s="543"/>
      <c r="AW180" s="543"/>
      <c r="AX180" s="543"/>
      <c r="AY180" s="544"/>
      <c r="AZ180" s="84">
        <f>IFERROR(AZ178/AZ177,"")</f>
        <v>0.59726443768996962</v>
      </c>
      <c r="BA180" s="542"/>
      <c r="BB180" s="543"/>
      <c r="BC180" s="543"/>
      <c r="BD180" s="543"/>
      <c r="BE180" s="543"/>
      <c r="BF180" s="543"/>
      <c r="BG180" s="543"/>
      <c r="BH180" s="543"/>
      <c r="BI180" s="544"/>
      <c r="BJ180" s="84">
        <f>IFERROR(BJ178/BJ177,"")</f>
        <v>0.5063843039551541</v>
      </c>
      <c r="BK180" s="527"/>
      <c r="BL180" s="528"/>
      <c r="BM180" s="528"/>
      <c r="BN180" s="528"/>
      <c r="BO180" s="528"/>
      <c r="BP180" s="528"/>
      <c r="BQ180" s="528"/>
      <c r="BR180" s="528"/>
      <c r="BS180" s="529"/>
    </row>
    <row r="181" spans="1:71" s="83" customFormat="1" ht="20.25" customHeight="1">
      <c r="A181" s="81" t="s">
        <v>204</v>
      </c>
      <c r="B181" s="262">
        <v>1324</v>
      </c>
      <c r="C181" s="542"/>
      <c r="D181" s="543"/>
      <c r="E181" s="543"/>
      <c r="F181" s="543"/>
      <c r="G181" s="543"/>
      <c r="H181" s="543"/>
      <c r="I181" s="543"/>
      <c r="J181" s="543"/>
      <c r="K181" s="544"/>
      <c r="L181" s="189">
        <v>1374</v>
      </c>
      <c r="M181" s="542"/>
      <c r="N181" s="543"/>
      <c r="O181" s="543"/>
      <c r="P181" s="543"/>
      <c r="Q181" s="543"/>
      <c r="R181" s="543"/>
      <c r="S181" s="543"/>
      <c r="T181" s="543"/>
      <c r="U181" s="544"/>
      <c r="V181" s="189">
        <v>1258</v>
      </c>
      <c r="W181" s="542"/>
      <c r="X181" s="543"/>
      <c r="Y181" s="543"/>
      <c r="Z181" s="543"/>
      <c r="AA181" s="543"/>
      <c r="AB181" s="543"/>
      <c r="AC181" s="543"/>
      <c r="AD181" s="543"/>
      <c r="AE181" s="544"/>
      <c r="AF181" s="189">
        <v>1190</v>
      </c>
      <c r="AG181" s="542"/>
      <c r="AH181" s="543"/>
      <c r="AI181" s="543"/>
      <c r="AJ181" s="543"/>
      <c r="AK181" s="543"/>
      <c r="AL181" s="543"/>
      <c r="AM181" s="543"/>
      <c r="AN181" s="543"/>
      <c r="AO181" s="544"/>
      <c r="AP181" s="189">
        <v>1130</v>
      </c>
      <c r="AQ181" s="542"/>
      <c r="AR181" s="543"/>
      <c r="AS181" s="543"/>
      <c r="AT181" s="543"/>
      <c r="AU181" s="543"/>
      <c r="AV181" s="543"/>
      <c r="AW181" s="543"/>
      <c r="AX181" s="543"/>
      <c r="AY181" s="544"/>
      <c r="AZ181" s="189">
        <v>1116</v>
      </c>
      <c r="BA181" s="542"/>
      <c r="BB181" s="543"/>
      <c r="BC181" s="543"/>
      <c r="BD181" s="543"/>
      <c r="BE181" s="543"/>
      <c r="BF181" s="543"/>
      <c r="BG181" s="543"/>
      <c r="BH181" s="543"/>
      <c r="BI181" s="544"/>
      <c r="BJ181" s="85">
        <v>1097</v>
      </c>
      <c r="BK181" s="527"/>
      <c r="BL181" s="528"/>
      <c r="BM181" s="528"/>
      <c r="BN181" s="528"/>
      <c r="BO181" s="528"/>
      <c r="BP181" s="528"/>
      <c r="BQ181" s="528"/>
      <c r="BR181" s="528"/>
      <c r="BS181" s="529"/>
    </row>
    <row r="182" spans="1:71" s="83" customFormat="1" ht="20.25" customHeight="1">
      <c r="A182" s="81" t="s">
        <v>205</v>
      </c>
      <c r="B182" s="263">
        <f>IFERROR(B181/B178,"")</f>
        <v>0.71528903295515933</v>
      </c>
      <c r="C182" s="542"/>
      <c r="D182" s="543"/>
      <c r="E182" s="543"/>
      <c r="F182" s="543"/>
      <c r="G182" s="543"/>
      <c r="H182" s="543"/>
      <c r="I182" s="543"/>
      <c r="J182" s="543"/>
      <c r="K182" s="544"/>
      <c r="L182" s="84">
        <f>IFERROR(L181/L178,"")</f>
        <v>0.72012578616352196</v>
      </c>
      <c r="M182" s="542"/>
      <c r="N182" s="543"/>
      <c r="O182" s="543"/>
      <c r="P182" s="543"/>
      <c r="Q182" s="543"/>
      <c r="R182" s="543"/>
      <c r="S182" s="543"/>
      <c r="T182" s="543"/>
      <c r="U182" s="544"/>
      <c r="V182" s="84">
        <f>IFERROR(V181/V178,"")</f>
        <v>0.72423719055843405</v>
      </c>
      <c r="W182" s="542"/>
      <c r="X182" s="543"/>
      <c r="Y182" s="543"/>
      <c r="Z182" s="543"/>
      <c r="AA182" s="543"/>
      <c r="AB182" s="543"/>
      <c r="AC182" s="543"/>
      <c r="AD182" s="543"/>
      <c r="AE182" s="544"/>
      <c r="AF182" s="84">
        <f>IFERROR(AF181/AF178,"")</f>
        <v>0.72961373390557938</v>
      </c>
      <c r="AG182" s="542"/>
      <c r="AH182" s="543"/>
      <c r="AI182" s="543"/>
      <c r="AJ182" s="543"/>
      <c r="AK182" s="543"/>
      <c r="AL182" s="543"/>
      <c r="AM182" s="543"/>
      <c r="AN182" s="543"/>
      <c r="AO182" s="544"/>
      <c r="AP182" s="84">
        <f>IFERROR(AP181/AP178,"")</f>
        <v>0.71248423707440101</v>
      </c>
      <c r="AQ182" s="542"/>
      <c r="AR182" s="543"/>
      <c r="AS182" s="543"/>
      <c r="AT182" s="543"/>
      <c r="AU182" s="543"/>
      <c r="AV182" s="543"/>
      <c r="AW182" s="543"/>
      <c r="AX182" s="543"/>
      <c r="AY182" s="544"/>
      <c r="AZ182" s="84">
        <f>IFERROR(AZ181/AZ178,"")</f>
        <v>0.70992366412213737</v>
      </c>
      <c r="BA182" s="542"/>
      <c r="BB182" s="543"/>
      <c r="BC182" s="543"/>
      <c r="BD182" s="543"/>
      <c r="BE182" s="543"/>
      <c r="BF182" s="543"/>
      <c r="BG182" s="543"/>
      <c r="BH182" s="543"/>
      <c r="BI182" s="544"/>
      <c r="BJ182" s="84">
        <f>IFERROR(BJ181/BJ178,"")</f>
        <v>0.67466174661746614</v>
      </c>
      <c r="BK182" s="527"/>
      <c r="BL182" s="528"/>
      <c r="BM182" s="528"/>
      <c r="BN182" s="528"/>
      <c r="BO182" s="528"/>
      <c r="BP182" s="528"/>
      <c r="BQ182" s="528"/>
      <c r="BR182" s="528"/>
      <c r="BS182" s="529"/>
    </row>
    <row r="183" spans="1:71" s="288" customFormat="1" ht="20.25" customHeight="1">
      <c r="A183" s="82" t="s">
        <v>206</v>
      </c>
      <c r="B183" s="264">
        <f>C175</f>
        <v>16144489.34</v>
      </c>
      <c r="C183" s="542"/>
      <c r="D183" s="543"/>
      <c r="E183" s="543"/>
      <c r="F183" s="543"/>
      <c r="G183" s="543"/>
      <c r="H183" s="543"/>
      <c r="I183" s="543"/>
      <c r="J183" s="543"/>
      <c r="K183" s="544"/>
      <c r="L183" s="86">
        <f>M175</f>
        <v>16266641.66</v>
      </c>
      <c r="M183" s="542"/>
      <c r="N183" s="543"/>
      <c r="O183" s="543"/>
      <c r="P183" s="543"/>
      <c r="Q183" s="543"/>
      <c r="R183" s="543"/>
      <c r="S183" s="543"/>
      <c r="T183" s="543"/>
      <c r="U183" s="544"/>
      <c r="V183" s="86">
        <f>W175</f>
        <v>16906612.920000002</v>
      </c>
      <c r="W183" s="542"/>
      <c r="X183" s="543"/>
      <c r="Y183" s="543"/>
      <c r="Z183" s="543"/>
      <c r="AA183" s="543"/>
      <c r="AB183" s="543"/>
      <c r="AC183" s="543"/>
      <c r="AD183" s="543"/>
      <c r="AE183" s="544"/>
      <c r="AF183" s="86">
        <f>AG175</f>
        <v>16033275.43</v>
      </c>
      <c r="AG183" s="542"/>
      <c r="AH183" s="543"/>
      <c r="AI183" s="543"/>
      <c r="AJ183" s="543"/>
      <c r="AK183" s="543"/>
      <c r="AL183" s="543"/>
      <c r="AM183" s="543"/>
      <c r="AN183" s="543"/>
      <c r="AO183" s="544"/>
      <c r="AP183" s="86">
        <f>AQ175</f>
        <v>16965391.830000002</v>
      </c>
      <c r="AQ183" s="542"/>
      <c r="AR183" s="543"/>
      <c r="AS183" s="543"/>
      <c r="AT183" s="543"/>
      <c r="AU183" s="543"/>
      <c r="AV183" s="543"/>
      <c r="AW183" s="543"/>
      <c r="AX183" s="543"/>
      <c r="AY183" s="544"/>
      <c r="AZ183" s="86">
        <f>BA175</f>
        <v>15847831.119999999</v>
      </c>
      <c r="BA183" s="542"/>
      <c r="BB183" s="543"/>
      <c r="BC183" s="543"/>
      <c r="BD183" s="543"/>
      <c r="BE183" s="543"/>
      <c r="BF183" s="543"/>
      <c r="BG183" s="543"/>
      <c r="BH183" s="543"/>
      <c r="BI183" s="544"/>
      <c r="BJ183" s="86">
        <f>BK175</f>
        <v>17412893</v>
      </c>
      <c r="BK183" s="527"/>
      <c r="BL183" s="528"/>
      <c r="BM183" s="528"/>
      <c r="BN183" s="528"/>
      <c r="BO183" s="528"/>
      <c r="BP183" s="528"/>
      <c r="BQ183" s="528"/>
      <c r="BR183" s="528"/>
      <c r="BS183" s="529"/>
    </row>
    <row r="184" spans="1:71" s="288" customFormat="1" ht="20.25" customHeight="1">
      <c r="A184" s="82" t="s">
        <v>207</v>
      </c>
      <c r="B184" s="264">
        <f>J175</f>
        <v>11187404.760000002</v>
      </c>
      <c r="C184" s="542"/>
      <c r="D184" s="543"/>
      <c r="E184" s="543"/>
      <c r="F184" s="543"/>
      <c r="G184" s="543"/>
      <c r="H184" s="543"/>
      <c r="I184" s="543"/>
      <c r="J184" s="543"/>
      <c r="K184" s="544"/>
      <c r="L184" s="86">
        <f>T175</f>
        <v>11491948.9</v>
      </c>
      <c r="M184" s="542"/>
      <c r="N184" s="543"/>
      <c r="O184" s="543"/>
      <c r="P184" s="543"/>
      <c r="Q184" s="543"/>
      <c r="R184" s="543"/>
      <c r="S184" s="543"/>
      <c r="T184" s="543"/>
      <c r="U184" s="544"/>
      <c r="V184" s="86">
        <f>AD175</f>
        <v>11859805</v>
      </c>
      <c r="W184" s="542"/>
      <c r="X184" s="543"/>
      <c r="Y184" s="543"/>
      <c r="Z184" s="543"/>
      <c r="AA184" s="543"/>
      <c r="AB184" s="543"/>
      <c r="AC184" s="543"/>
      <c r="AD184" s="543"/>
      <c r="AE184" s="544"/>
      <c r="AF184" s="86">
        <f>AN175</f>
        <v>11530388.58</v>
      </c>
      <c r="AG184" s="542"/>
      <c r="AH184" s="543"/>
      <c r="AI184" s="543"/>
      <c r="AJ184" s="543"/>
      <c r="AK184" s="543"/>
      <c r="AL184" s="543"/>
      <c r="AM184" s="543"/>
      <c r="AN184" s="543"/>
      <c r="AO184" s="544"/>
      <c r="AP184" s="86">
        <f>AX175</f>
        <v>11814935.239999998</v>
      </c>
      <c r="AQ184" s="542"/>
      <c r="AR184" s="543"/>
      <c r="AS184" s="543"/>
      <c r="AT184" s="543"/>
      <c r="AU184" s="543"/>
      <c r="AV184" s="543"/>
      <c r="AW184" s="543"/>
      <c r="AX184" s="543"/>
      <c r="AY184" s="544"/>
      <c r="AZ184" s="86">
        <f>BH175</f>
        <v>11020928.690000001</v>
      </c>
      <c r="BA184" s="542"/>
      <c r="BB184" s="543"/>
      <c r="BC184" s="543"/>
      <c r="BD184" s="543"/>
      <c r="BE184" s="543"/>
      <c r="BF184" s="543"/>
      <c r="BG184" s="543"/>
      <c r="BH184" s="543"/>
      <c r="BI184" s="544"/>
      <c r="BJ184" s="86">
        <f>BR175</f>
        <v>11318983</v>
      </c>
      <c r="BK184" s="527"/>
      <c r="BL184" s="528"/>
      <c r="BM184" s="528"/>
      <c r="BN184" s="528"/>
      <c r="BO184" s="528"/>
      <c r="BP184" s="528"/>
      <c r="BQ184" s="528"/>
      <c r="BR184" s="528"/>
      <c r="BS184" s="529"/>
    </row>
    <row r="185" spans="1:71" s="288" customFormat="1" ht="20.25" customHeight="1">
      <c r="A185" s="82" t="s">
        <v>208</v>
      </c>
      <c r="B185" s="264">
        <f>K175</f>
        <v>1148875.44</v>
      </c>
      <c r="C185" s="542"/>
      <c r="D185" s="543"/>
      <c r="E185" s="543"/>
      <c r="F185" s="543"/>
      <c r="G185" s="543"/>
      <c r="H185" s="543"/>
      <c r="I185" s="543"/>
      <c r="J185" s="543"/>
      <c r="K185" s="543"/>
      <c r="L185" s="267">
        <f>U175</f>
        <v>1126940.97</v>
      </c>
      <c r="M185" s="542"/>
      <c r="N185" s="543"/>
      <c r="O185" s="543"/>
      <c r="P185" s="543"/>
      <c r="Q185" s="543"/>
      <c r="R185" s="543"/>
      <c r="S185" s="543"/>
      <c r="T185" s="543"/>
      <c r="U185" s="544"/>
      <c r="V185" s="267">
        <f>AE175</f>
        <v>1240926.92</v>
      </c>
      <c r="W185" s="542"/>
      <c r="X185" s="543"/>
      <c r="Y185" s="543"/>
      <c r="Z185" s="543"/>
      <c r="AA185" s="543"/>
      <c r="AB185" s="543"/>
      <c r="AC185" s="543"/>
      <c r="AD185" s="543"/>
      <c r="AE185" s="544"/>
      <c r="AF185" s="267">
        <f>AO175</f>
        <v>1423563.34</v>
      </c>
      <c r="AG185" s="542"/>
      <c r="AH185" s="543"/>
      <c r="AI185" s="543"/>
      <c r="AJ185" s="543"/>
      <c r="AK185" s="543"/>
      <c r="AL185" s="543"/>
      <c r="AM185" s="543"/>
      <c r="AN185" s="543"/>
      <c r="AO185" s="544"/>
      <c r="AP185" s="267">
        <f>AY175</f>
        <v>1564102.95</v>
      </c>
      <c r="AQ185" s="542"/>
      <c r="AR185" s="543"/>
      <c r="AS185" s="543"/>
      <c r="AT185" s="543"/>
      <c r="AU185" s="543"/>
      <c r="AV185" s="543"/>
      <c r="AW185" s="543"/>
      <c r="AX185" s="543"/>
      <c r="AY185" s="544"/>
      <c r="AZ185" s="267">
        <f>BI175</f>
        <v>1460007.67</v>
      </c>
      <c r="BA185" s="542"/>
      <c r="BB185" s="543"/>
      <c r="BC185" s="543"/>
      <c r="BD185" s="543"/>
      <c r="BE185" s="543"/>
      <c r="BF185" s="543"/>
      <c r="BG185" s="543"/>
      <c r="BH185" s="543"/>
      <c r="BI185" s="544"/>
      <c r="BJ185" s="267">
        <f>BS175</f>
        <v>1326455</v>
      </c>
      <c r="BK185" s="527"/>
      <c r="BL185" s="528"/>
      <c r="BM185" s="528"/>
      <c r="BN185" s="528"/>
      <c r="BO185" s="528"/>
      <c r="BP185" s="528"/>
      <c r="BQ185" s="528"/>
      <c r="BR185" s="528"/>
      <c r="BS185" s="529"/>
    </row>
    <row r="186" spans="1:71" s="288" customFormat="1" ht="20.25" customHeight="1">
      <c r="A186" s="82" t="s">
        <v>209</v>
      </c>
      <c r="B186" s="264">
        <f>E175-B185</f>
        <v>361204.22</v>
      </c>
      <c r="C186" s="542"/>
      <c r="D186" s="543"/>
      <c r="E186" s="543"/>
      <c r="F186" s="543"/>
      <c r="G186" s="543"/>
      <c r="H186" s="543"/>
      <c r="I186" s="543"/>
      <c r="J186" s="543"/>
      <c r="K186" s="543"/>
      <c r="L186" s="267">
        <f>O175-L185</f>
        <v>404633.90000000014</v>
      </c>
      <c r="M186" s="542"/>
      <c r="N186" s="543"/>
      <c r="O186" s="543"/>
      <c r="P186" s="543"/>
      <c r="Q186" s="543"/>
      <c r="R186" s="543"/>
      <c r="S186" s="543"/>
      <c r="T186" s="543"/>
      <c r="U186" s="544"/>
      <c r="V186" s="267">
        <f>Y175-V185</f>
        <v>386606</v>
      </c>
      <c r="W186" s="542"/>
      <c r="X186" s="543"/>
      <c r="Y186" s="543"/>
      <c r="Z186" s="543"/>
      <c r="AA186" s="543"/>
      <c r="AB186" s="543"/>
      <c r="AC186" s="543"/>
      <c r="AD186" s="543"/>
      <c r="AE186" s="544"/>
      <c r="AF186" s="267">
        <f>AI175-AF185</f>
        <v>472150.79999999981</v>
      </c>
      <c r="AG186" s="542"/>
      <c r="AH186" s="543"/>
      <c r="AI186" s="543"/>
      <c r="AJ186" s="543"/>
      <c r="AK186" s="543"/>
      <c r="AL186" s="543"/>
      <c r="AM186" s="543"/>
      <c r="AN186" s="543"/>
      <c r="AO186" s="544"/>
      <c r="AP186" s="267">
        <f>AS175-AP185</f>
        <v>599947.7100000002</v>
      </c>
      <c r="AQ186" s="542"/>
      <c r="AR186" s="543"/>
      <c r="AS186" s="543"/>
      <c r="AT186" s="543"/>
      <c r="AU186" s="543"/>
      <c r="AV186" s="543"/>
      <c r="AW186" s="543"/>
      <c r="AX186" s="543"/>
      <c r="AY186" s="544"/>
      <c r="AZ186" s="267">
        <f>BC175-AZ185</f>
        <v>609338.8600000001</v>
      </c>
      <c r="BA186" s="542"/>
      <c r="BB186" s="543"/>
      <c r="BC186" s="543"/>
      <c r="BD186" s="543"/>
      <c r="BE186" s="543"/>
      <c r="BF186" s="543"/>
      <c r="BG186" s="543"/>
      <c r="BH186" s="543"/>
      <c r="BI186" s="544"/>
      <c r="BJ186" s="267">
        <f>BM175-BJ185</f>
        <v>684508</v>
      </c>
      <c r="BK186" s="527"/>
      <c r="BL186" s="528"/>
      <c r="BM186" s="528"/>
      <c r="BN186" s="528"/>
      <c r="BO186" s="528"/>
      <c r="BP186" s="528"/>
      <c r="BQ186" s="528"/>
      <c r="BR186" s="528"/>
      <c r="BS186" s="529"/>
    </row>
    <row r="187" spans="1:71" s="83" customFormat="1" ht="20.25" customHeight="1">
      <c r="A187" s="81" t="s">
        <v>210</v>
      </c>
      <c r="B187" s="263">
        <f>IFERROR(B184/B183,"")</f>
        <v>0.69295500925395026</v>
      </c>
      <c r="C187" s="542"/>
      <c r="D187" s="543"/>
      <c r="E187" s="543"/>
      <c r="F187" s="543"/>
      <c r="G187" s="543"/>
      <c r="H187" s="543"/>
      <c r="I187" s="543"/>
      <c r="J187" s="543"/>
      <c r="K187" s="544"/>
      <c r="L187" s="84">
        <f>IFERROR(L184/L183,"")</f>
        <v>0.70647335450063642</v>
      </c>
      <c r="M187" s="542"/>
      <c r="N187" s="543"/>
      <c r="O187" s="543"/>
      <c r="P187" s="543"/>
      <c r="Q187" s="543"/>
      <c r="R187" s="543"/>
      <c r="S187" s="543"/>
      <c r="T187" s="543"/>
      <c r="U187" s="544"/>
      <c r="V187" s="84">
        <f>IFERROR(V184/V183,"")</f>
        <v>0.7014891188506609</v>
      </c>
      <c r="W187" s="542"/>
      <c r="X187" s="543"/>
      <c r="Y187" s="543"/>
      <c r="Z187" s="543"/>
      <c r="AA187" s="543"/>
      <c r="AB187" s="543"/>
      <c r="AC187" s="543"/>
      <c r="AD187" s="543"/>
      <c r="AE187" s="544"/>
      <c r="AF187" s="84">
        <f>IFERROR(AF184/AF183,"")</f>
        <v>0.71915365206197301</v>
      </c>
      <c r="AG187" s="542"/>
      <c r="AH187" s="543"/>
      <c r="AI187" s="543"/>
      <c r="AJ187" s="543"/>
      <c r="AK187" s="543"/>
      <c r="AL187" s="543"/>
      <c r="AM187" s="543"/>
      <c r="AN187" s="543"/>
      <c r="AO187" s="544"/>
      <c r="AP187" s="84">
        <f>IFERROR(AP184/AP183,"")</f>
        <v>0.69641393245675465</v>
      </c>
      <c r="AQ187" s="542"/>
      <c r="AR187" s="543"/>
      <c r="AS187" s="543"/>
      <c r="AT187" s="543"/>
      <c r="AU187" s="543"/>
      <c r="AV187" s="543"/>
      <c r="AW187" s="543"/>
      <c r="AX187" s="543"/>
      <c r="AY187" s="544"/>
      <c r="AZ187" s="84">
        <f>IFERROR(AZ184/AZ183,"")</f>
        <v>0.69542189127012866</v>
      </c>
      <c r="BA187" s="542"/>
      <c r="BB187" s="543"/>
      <c r="BC187" s="543"/>
      <c r="BD187" s="543"/>
      <c r="BE187" s="543"/>
      <c r="BF187" s="543"/>
      <c r="BG187" s="543"/>
      <c r="BH187" s="543"/>
      <c r="BI187" s="544"/>
      <c r="BJ187" s="84">
        <f>IFERROR(BJ184/BJ183,"")</f>
        <v>0.65003460366982102</v>
      </c>
      <c r="BK187" s="527"/>
      <c r="BL187" s="528"/>
      <c r="BM187" s="528"/>
      <c r="BN187" s="528"/>
      <c r="BO187" s="528"/>
      <c r="BP187" s="528"/>
      <c r="BQ187" s="528"/>
      <c r="BR187" s="528"/>
      <c r="BS187" s="529"/>
    </row>
    <row r="188" spans="1:71" s="288" customFormat="1" ht="20.25" customHeight="1">
      <c r="A188" s="82" t="s">
        <v>211</v>
      </c>
      <c r="B188" s="265">
        <v>8740015.1699999999</v>
      </c>
      <c r="C188" s="542"/>
      <c r="D188" s="543"/>
      <c r="E188" s="543"/>
      <c r="F188" s="543"/>
      <c r="G188" s="543"/>
      <c r="H188" s="543"/>
      <c r="I188" s="543"/>
      <c r="J188" s="543"/>
      <c r="K188" s="544"/>
      <c r="L188" s="190">
        <v>8952329</v>
      </c>
      <c r="M188" s="542"/>
      <c r="N188" s="543"/>
      <c r="O188" s="543"/>
      <c r="P188" s="543"/>
      <c r="Q188" s="543"/>
      <c r="R188" s="543"/>
      <c r="S188" s="543"/>
      <c r="T188" s="543"/>
      <c r="U188" s="544"/>
      <c r="V188" s="190">
        <v>9068745</v>
      </c>
      <c r="W188" s="542"/>
      <c r="X188" s="543"/>
      <c r="Y188" s="543"/>
      <c r="Z188" s="543"/>
      <c r="AA188" s="543"/>
      <c r="AB188" s="543"/>
      <c r="AC188" s="543"/>
      <c r="AD188" s="543"/>
      <c r="AE188" s="544"/>
      <c r="AF188" s="190">
        <v>9116593</v>
      </c>
      <c r="AG188" s="542"/>
      <c r="AH188" s="543"/>
      <c r="AI188" s="543"/>
      <c r="AJ188" s="543"/>
      <c r="AK188" s="543"/>
      <c r="AL188" s="543"/>
      <c r="AM188" s="543"/>
      <c r="AN188" s="543"/>
      <c r="AO188" s="544"/>
      <c r="AP188" s="190">
        <v>9456208</v>
      </c>
      <c r="AQ188" s="542"/>
      <c r="AR188" s="543"/>
      <c r="AS188" s="543"/>
      <c r="AT188" s="543"/>
      <c r="AU188" s="543"/>
      <c r="AV188" s="543"/>
      <c r="AW188" s="543"/>
      <c r="AX188" s="543"/>
      <c r="AY188" s="544"/>
      <c r="AZ188" s="383">
        <v>9375723</v>
      </c>
      <c r="BA188" s="542"/>
      <c r="BB188" s="543"/>
      <c r="BC188" s="543"/>
      <c r="BD188" s="543"/>
      <c r="BE188" s="543"/>
      <c r="BF188" s="543"/>
      <c r="BG188" s="543"/>
      <c r="BH188" s="543"/>
      <c r="BI188" s="544"/>
      <c r="BJ188" s="87">
        <v>8458460</v>
      </c>
      <c r="BK188" s="527"/>
      <c r="BL188" s="528"/>
      <c r="BM188" s="528"/>
      <c r="BN188" s="528"/>
      <c r="BO188" s="528"/>
      <c r="BP188" s="528"/>
      <c r="BQ188" s="528"/>
      <c r="BR188" s="528"/>
      <c r="BS188" s="529"/>
    </row>
    <row r="189" spans="1:71" s="83" customFormat="1" ht="20.25" customHeight="1">
      <c r="A189" s="81" t="s">
        <v>212</v>
      </c>
      <c r="B189" s="266">
        <f>IFERROR(E175/B188,"")</f>
        <v>0.1727776932451251</v>
      </c>
      <c r="C189" s="542"/>
      <c r="D189" s="543"/>
      <c r="E189" s="543"/>
      <c r="F189" s="543"/>
      <c r="G189" s="543"/>
      <c r="H189" s="543"/>
      <c r="I189" s="543"/>
      <c r="J189" s="543"/>
      <c r="K189" s="544"/>
      <c r="L189" s="88">
        <f>IFERROR(O175/L188,"")</f>
        <v>0.1710811644656938</v>
      </c>
      <c r="M189" s="542"/>
      <c r="N189" s="543"/>
      <c r="O189" s="543"/>
      <c r="P189" s="543"/>
      <c r="Q189" s="543"/>
      <c r="R189" s="543"/>
      <c r="S189" s="543"/>
      <c r="T189" s="543"/>
      <c r="U189" s="544"/>
      <c r="V189" s="88">
        <f>IFERROR(Y175/V188,"")</f>
        <v>0.17946616869258095</v>
      </c>
      <c r="W189" s="542"/>
      <c r="X189" s="543"/>
      <c r="Y189" s="543"/>
      <c r="Z189" s="543"/>
      <c r="AA189" s="543"/>
      <c r="AB189" s="543"/>
      <c r="AC189" s="543"/>
      <c r="AD189" s="543"/>
      <c r="AE189" s="544"/>
      <c r="AF189" s="88">
        <f>IFERROR(AI175/AF188,"")</f>
        <v>0.20794107403939169</v>
      </c>
      <c r="AG189" s="542"/>
      <c r="AH189" s="543"/>
      <c r="AI189" s="543"/>
      <c r="AJ189" s="543"/>
      <c r="AK189" s="543"/>
      <c r="AL189" s="543"/>
      <c r="AM189" s="543"/>
      <c r="AN189" s="543"/>
      <c r="AO189" s="544"/>
      <c r="AP189" s="382">
        <f>IFERROR(AS175/AP188,"")</f>
        <v>0.2288497313087868</v>
      </c>
      <c r="AQ189" s="542"/>
      <c r="AR189" s="543"/>
      <c r="AS189" s="543"/>
      <c r="AT189" s="543"/>
      <c r="AU189" s="543"/>
      <c r="AV189" s="543"/>
      <c r="AW189" s="543"/>
      <c r="AX189" s="543"/>
      <c r="AY189" s="544"/>
      <c r="AZ189" s="384">
        <f>IFERROR(BC175/AZ188,"")</f>
        <v>0.22071327512555566</v>
      </c>
      <c r="BA189" s="542"/>
      <c r="BB189" s="543"/>
      <c r="BC189" s="543"/>
      <c r="BD189" s="543"/>
      <c r="BE189" s="543"/>
      <c r="BF189" s="543"/>
      <c r="BG189" s="543"/>
      <c r="BH189" s="543"/>
      <c r="BI189" s="544"/>
      <c r="BJ189" s="88">
        <f>IFERROR(BM175/BJ188,"")</f>
        <v>0.23774575986645324</v>
      </c>
      <c r="BK189" s="527"/>
      <c r="BL189" s="528"/>
      <c r="BM189" s="528"/>
      <c r="BN189" s="528"/>
      <c r="BO189" s="528"/>
      <c r="BP189" s="528"/>
      <c r="BQ189" s="528"/>
      <c r="BR189" s="528"/>
      <c r="BS189" s="529"/>
    </row>
    <row r="190" spans="1:71" s="83" customFormat="1" ht="20.25" customHeight="1">
      <c r="A190" s="81" t="s">
        <v>213</v>
      </c>
      <c r="B190" s="263">
        <f>IFERROR(E175/C175,"")</f>
        <v>9.3535300386280287E-2</v>
      </c>
      <c r="C190" s="542"/>
      <c r="D190" s="543"/>
      <c r="E190" s="543"/>
      <c r="F190" s="543"/>
      <c r="G190" s="543"/>
      <c r="H190" s="543"/>
      <c r="I190" s="543"/>
      <c r="J190" s="543"/>
      <c r="K190" s="544"/>
      <c r="L190" s="84">
        <f>IFERROR(O175/M175,"")</f>
        <v>9.4154337570868954E-2</v>
      </c>
      <c r="M190" s="542"/>
      <c r="N190" s="543"/>
      <c r="O190" s="543"/>
      <c r="P190" s="543"/>
      <c r="Q190" s="543"/>
      <c r="R190" s="543"/>
      <c r="S190" s="543"/>
      <c r="T190" s="543"/>
      <c r="U190" s="544"/>
      <c r="V190" s="84">
        <f>IFERROR(Y175/W175,"")</f>
        <v>9.6266054454625785E-2</v>
      </c>
      <c r="W190" s="542"/>
      <c r="X190" s="543"/>
      <c r="Y190" s="543"/>
      <c r="Z190" s="543"/>
      <c r="AA190" s="543"/>
      <c r="AB190" s="543"/>
      <c r="AC190" s="543"/>
      <c r="AD190" s="543"/>
      <c r="AE190" s="544"/>
      <c r="AF190" s="84">
        <f>IFERROR(AI175/AG175,"")</f>
        <v>0.11823623615003288</v>
      </c>
      <c r="AG190" s="542"/>
      <c r="AH190" s="543"/>
      <c r="AI190" s="543"/>
      <c r="AJ190" s="543"/>
      <c r="AK190" s="543"/>
      <c r="AL190" s="543"/>
      <c r="AM190" s="543"/>
      <c r="AN190" s="543"/>
      <c r="AO190" s="544"/>
      <c r="AP190" s="84">
        <f>IFERROR(AS175/AQ175,"")</f>
        <v>0.12755677450215425</v>
      </c>
      <c r="AQ190" s="542"/>
      <c r="AR190" s="543"/>
      <c r="AS190" s="543"/>
      <c r="AT190" s="543"/>
      <c r="AU190" s="543"/>
      <c r="AV190" s="543"/>
      <c r="AW190" s="543"/>
      <c r="AX190" s="543"/>
      <c r="AY190" s="544"/>
      <c r="AZ190" s="84">
        <f>IFERROR(BC175/BA175,"")</f>
        <v>0.13057600843490058</v>
      </c>
      <c r="BA190" s="542"/>
      <c r="BB190" s="543"/>
      <c r="BC190" s="543"/>
      <c r="BD190" s="543"/>
      <c r="BE190" s="543"/>
      <c r="BF190" s="543"/>
      <c r="BG190" s="543"/>
      <c r="BH190" s="543"/>
      <c r="BI190" s="544"/>
      <c r="BJ190" s="84">
        <f>IFERROR(BM175/BK175,"")</f>
        <v>0.11548701298514842</v>
      </c>
      <c r="BK190" s="527"/>
      <c r="BL190" s="528"/>
      <c r="BM190" s="528"/>
      <c r="BN190" s="528"/>
      <c r="BO190" s="528"/>
      <c r="BP190" s="528"/>
      <c r="BQ190" s="528"/>
      <c r="BR190" s="528"/>
      <c r="BS190" s="529"/>
    </row>
    <row r="191" spans="1:71" s="83" customFormat="1" ht="20.25" customHeight="1">
      <c r="A191" s="81" t="s">
        <v>214</v>
      </c>
      <c r="B191" s="263">
        <f>IFERROR(C110/B183,"")</f>
        <v>0.53378986776920878</v>
      </c>
      <c r="C191" s="542"/>
      <c r="D191" s="543"/>
      <c r="E191" s="543"/>
      <c r="F191" s="543"/>
      <c r="G191" s="543"/>
      <c r="H191" s="543"/>
      <c r="I191" s="543"/>
      <c r="J191" s="543"/>
      <c r="K191" s="544"/>
      <c r="L191" s="84">
        <f>IFERROR(M110/L183,"")</f>
        <v>0.53447041385185334</v>
      </c>
      <c r="M191" s="542"/>
      <c r="N191" s="543"/>
      <c r="O191" s="543"/>
      <c r="P191" s="543"/>
      <c r="Q191" s="543"/>
      <c r="R191" s="543"/>
      <c r="S191" s="543"/>
      <c r="T191" s="543"/>
      <c r="U191" s="544"/>
      <c r="V191" s="84">
        <f>IFERROR(W110/V183,"")</f>
        <v>0.5444780077214898</v>
      </c>
      <c r="W191" s="542"/>
      <c r="X191" s="543"/>
      <c r="Y191" s="543"/>
      <c r="Z191" s="543"/>
      <c r="AA191" s="543"/>
      <c r="AB191" s="543"/>
      <c r="AC191" s="543"/>
      <c r="AD191" s="543"/>
      <c r="AE191" s="544"/>
      <c r="AF191" s="84">
        <f>IFERROR(AG110/AF183,"")</f>
        <v>0.5584883138254676</v>
      </c>
      <c r="AG191" s="542"/>
      <c r="AH191" s="543"/>
      <c r="AI191" s="543"/>
      <c r="AJ191" s="543"/>
      <c r="AK191" s="543"/>
      <c r="AL191" s="543"/>
      <c r="AM191" s="543"/>
      <c r="AN191" s="543"/>
      <c r="AO191" s="544"/>
      <c r="AP191" s="84">
        <f>IFERROR(AQ110/AP183,"")</f>
        <v>0.56280791187597345</v>
      </c>
      <c r="AQ191" s="542"/>
      <c r="AR191" s="543"/>
      <c r="AS191" s="543"/>
      <c r="AT191" s="543"/>
      <c r="AU191" s="543"/>
      <c r="AV191" s="543"/>
      <c r="AW191" s="543"/>
      <c r="AX191" s="543"/>
      <c r="AY191" s="544"/>
      <c r="AZ191" s="84">
        <f>IFERROR(BA110/AZ183,"")</f>
        <v>0.56730261900973611</v>
      </c>
      <c r="BA191" s="542"/>
      <c r="BB191" s="543"/>
      <c r="BC191" s="543"/>
      <c r="BD191" s="543"/>
      <c r="BE191" s="543"/>
      <c r="BF191" s="543"/>
      <c r="BG191" s="543"/>
      <c r="BH191" s="543"/>
      <c r="BI191" s="544"/>
      <c r="BJ191" s="84">
        <f>IFERROR(BK110/BJ183,"")</f>
        <v>0.63012160012698637</v>
      </c>
      <c r="BK191" s="527"/>
      <c r="BL191" s="528"/>
      <c r="BM191" s="528"/>
      <c r="BN191" s="528"/>
      <c r="BO191" s="528"/>
      <c r="BP191" s="528"/>
      <c r="BQ191" s="528"/>
      <c r="BR191" s="528"/>
      <c r="BS191" s="529"/>
    </row>
    <row r="192" spans="1:71" s="83" customFormat="1" ht="20.25" customHeight="1">
      <c r="A192" s="81" t="s">
        <v>215</v>
      </c>
      <c r="B192" s="263">
        <f>IFERROR(C150/B183,"")</f>
        <v>7.4371926836058103E-2</v>
      </c>
      <c r="C192" s="542"/>
      <c r="D192" s="543"/>
      <c r="E192" s="543"/>
      <c r="F192" s="543"/>
      <c r="G192" s="543"/>
      <c r="H192" s="543"/>
      <c r="I192" s="543"/>
      <c r="J192" s="543"/>
      <c r="K192" s="544"/>
      <c r="L192" s="84">
        <f>IFERROR(M150/L183,"")</f>
        <v>6.39768786792098E-2</v>
      </c>
      <c r="M192" s="542"/>
      <c r="N192" s="543"/>
      <c r="O192" s="543"/>
      <c r="P192" s="543"/>
      <c r="Q192" s="543"/>
      <c r="R192" s="543"/>
      <c r="S192" s="543"/>
      <c r="T192" s="543"/>
      <c r="U192" s="544"/>
      <c r="V192" s="84">
        <f>IFERROR(W150/V183,"")</f>
        <v>6.4697110247674605E-2</v>
      </c>
      <c r="W192" s="542"/>
      <c r="X192" s="543"/>
      <c r="Y192" s="543"/>
      <c r="Z192" s="543"/>
      <c r="AA192" s="543"/>
      <c r="AB192" s="543"/>
      <c r="AC192" s="543"/>
      <c r="AD192" s="543"/>
      <c r="AE192" s="544"/>
      <c r="AF192" s="84">
        <f>IFERROR(AG150/AF183,"")</f>
        <v>7.4353464156762139E-2</v>
      </c>
      <c r="AG192" s="542"/>
      <c r="AH192" s="543"/>
      <c r="AI192" s="543"/>
      <c r="AJ192" s="543"/>
      <c r="AK192" s="543"/>
      <c r="AL192" s="543"/>
      <c r="AM192" s="543"/>
      <c r="AN192" s="543"/>
      <c r="AO192" s="544"/>
      <c r="AP192" s="84">
        <f>IFERROR(AQ150/AP183,"")</f>
        <v>8.1816226463188022E-2</v>
      </c>
      <c r="AQ192" s="542"/>
      <c r="AR192" s="543"/>
      <c r="AS192" s="543"/>
      <c r="AT192" s="543"/>
      <c r="AU192" s="543"/>
      <c r="AV192" s="543"/>
      <c r="AW192" s="543"/>
      <c r="AX192" s="543"/>
      <c r="AY192" s="544"/>
      <c r="AZ192" s="84">
        <f>IFERROR(BA150/AZ183,"")</f>
        <v>8.2242626144289704E-2</v>
      </c>
      <c r="BA192" s="542"/>
      <c r="BB192" s="543"/>
      <c r="BC192" s="543"/>
      <c r="BD192" s="543"/>
      <c r="BE192" s="543"/>
      <c r="BF192" s="543"/>
      <c r="BG192" s="543"/>
      <c r="BH192" s="543"/>
      <c r="BI192" s="544"/>
      <c r="BJ192" s="84">
        <f>IFERROR(BK150/BJ183,"")</f>
        <v>8.190488507567352E-2</v>
      </c>
      <c r="BK192" s="527"/>
      <c r="BL192" s="528"/>
      <c r="BM192" s="528"/>
      <c r="BN192" s="528"/>
      <c r="BO192" s="528"/>
      <c r="BP192" s="528"/>
      <c r="BQ192" s="528"/>
      <c r="BR192" s="528"/>
      <c r="BS192" s="529"/>
    </row>
    <row r="193" spans="1:71" s="83" customFormat="1" ht="20.25" customHeight="1">
      <c r="A193" s="81" t="s">
        <v>216</v>
      </c>
      <c r="B193" s="263">
        <f>IFERROR(SUM(C33,C123)/B183,"")</f>
        <v>0.40770066685800793</v>
      </c>
      <c r="C193" s="542"/>
      <c r="D193" s="543"/>
      <c r="E193" s="543"/>
      <c r="F193" s="543"/>
      <c r="G193" s="543"/>
      <c r="H193" s="543"/>
      <c r="I193" s="543"/>
      <c r="J193" s="543"/>
      <c r="K193" s="544"/>
      <c r="L193" s="84">
        <f>IFERROR(SUM(M33,M123)/L183,"")</f>
        <v>0.40214854158163094</v>
      </c>
      <c r="M193" s="542"/>
      <c r="N193" s="543"/>
      <c r="O193" s="543"/>
      <c r="P193" s="543"/>
      <c r="Q193" s="543"/>
      <c r="R193" s="543"/>
      <c r="S193" s="543"/>
      <c r="T193" s="543"/>
      <c r="U193" s="544"/>
      <c r="V193" s="84">
        <f>IFERROR(SUM(W33,W123)/V183,"")</f>
        <v>0.39194781541139107</v>
      </c>
      <c r="W193" s="542"/>
      <c r="X193" s="543"/>
      <c r="Y193" s="543"/>
      <c r="Z193" s="543"/>
      <c r="AA193" s="543"/>
      <c r="AB193" s="543"/>
      <c r="AC193" s="543"/>
      <c r="AD193" s="543"/>
      <c r="AE193" s="544"/>
      <c r="AF193" s="84">
        <f>IFERROR(SUM(AG33,AG123)/AF183,"")</f>
        <v>0.40136839774853167</v>
      </c>
      <c r="AG193" s="542"/>
      <c r="AH193" s="543"/>
      <c r="AI193" s="543"/>
      <c r="AJ193" s="543"/>
      <c r="AK193" s="543"/>
      <c r="AL193" s="543"/>
      <c r="AM193" s="543"/>
      <c r="AN193" s="543"/>
      <c r="AO193" s="544"/>
      <c r="AP193" s="84">
        <f>IFERROR(SUM(AQ33,AQ123)/AP183,"")</f>
        <v>0.39137196043175615</v>
      </c>
      <c r="AQ193" s="542"/>
      <c r="AR193" s="543"/>
      <c r="AS193" s="543"/>
      <c r="AT193" s="543"/>
      <c r="AU193" s="543"/>
      <c r="AV193" s="543"/>
      <c r="AW193" s="543"/>
      <c r="AX193" s="543"/>
      <c r="AY193" s="544"/>
      <c r="AZ193" s="84">
        <f>IFERROR(SUM(BA33,BA123)/AZ183,"")</f>
        <v>0.39302210837794443</v>
      </c>
      <c r="BA193" s="542"/>
      <c r="BB193" s="543"/>
      <c r="BC193" s="543"/>
      <c r="BD193" s="543"/>
      <c r="BE193" s="543"/>
      <c r="BF193" s="543"/>
      <c r="BG193" s="543"/>
      <c r="BH193" s="543"/>
      <c r="BI193" s="544"/>
      <c r="BJ193" s="84">
        <f>IFERROR(SUM(BK33,BK123)/BJ183,"")</f>
        <v>0.44001746292244487</v>
      </c>
      <c r="BK193" s="527"/>
      <c r="BL193" s="528"/>
      <c r="BM193" s="528"/>
      <c r="BN193" s="528"/>
      <c r="BO193" s="528"/>
      <c r="BP193" s="528"/>
      <c r="BQ193" s="528"/>
      <c r="BR193" s="528"/>
      <c r="BS193" s="529"/>
    </row>
    <row r="194" spans="1:71" s="83" customFormat="1" ht="20.25" customHeight="1">
      <c r="A194" s="81" t="s">
        <v>217</v>
      </c>
      <c r="B194" s="263">
        <f>IFERROR(SUM(C72,C148)/B183,"")</f>
        <v>0.16756734592386927</v>
      </c>
      <c r="C194" s="542"/>
      <c r="D194" s="543"/>
      <c r="E194" s="543"/>
      <c r="F194" s="543"/>
      <c r="G194" s="543"/>
      <c r="H194" s="543"/>
      <c r="I194" s="543"/>
      <c r="J194" s="543"/>
      <c r="K194" s="544"/>
      <c r="L194" s="84">
        <f>IFERROR(SUM(M72,M148)/L183,"")</f>
        <v>0.16263920145887076</v>
      </c>
      <c r="M194" s="542"/>
      <c r="N194" s="543"/>
      <c r="O194" s="543"/>
      <c r="P194" s="543"/>
      <c r="Q194" s="543"/>
      <c r="R194" s="543"/>
      <c r="S194" s="543"/>
      <c r="T194" s="543"/>
      <c r="U194" s="544"/>
      <c r="V194" s="84">
        <f>IFERROR(SUM(W72,W148)/V183,"")</f>
        <v>0.17950655961430739</v>
      </c>
      <c r="W194" s="542"/>
      <c r="X194" s="543"/>
      <c r="Y194" s="543"/>
      <c r="Z194" s="543"/>
      <c r="AA194" s="543"/>
      <c r="AB194" s="543"/>
      <c r="AC194" s="543"/>
      <c r="AD194" s="543"/>
      <c r="AE194" s="544"/>
      <c r="AF194" s="84">
        <f>IFERROR(SUM(AG72,AG148)/AF183,"")</f>
        <v>0.18939991539832232</v>
      </c>
      <c r="AG194" s="542"/>
      <c r="AH194" s="543"/>
      <c r="AI194" s="543"/>
      <c r="AJ194" s="543"/>
      <c r="AK194" s="543"/>
      <c r="AL194" s="543"/>
      <c r="AM194" s="543"/>
      <c r="AN194" s="543"/>
      <c r="AO194" s="544"/>
      <c r="AP194" s="84">
        <f>IFERROR(SUM(AQ72,AQ148)/AP183,"")</f>
        <v>0.21814017542794351</v>
      </c>
      <c r="AQ194" s="542"/>
      <c r="AR194" s="543"/>
      <c r="AS194" s="543"/>
      <c r="AT194" s="543"/>
      <c r="AU194" s="543"/>
      <c r="AV194" s="543"/>
      <c r="AW194" s="543"/>
      <c r="AX194" s="543"/>
      <c r="AY194" s="544"/>
      <c r="AZ194" s="84">
        <f>IFERROR(SUM(BA72,BA148)/AZ183,"")</f>
        <v>0.20696202055439369</v>
      </c>
      <c r="BA194" s="542"/>
      <c r="BB194" s="543"/>
      <c r="BC194" s="543"/>
      <c r="BD194" s="543"/>
      <c r="BE194" s="543"/>
      <c r="BF194" s="543"/>
      <c r="BG194" s="543"/>
      <c r="BH194" s="543"/>
      <c r="BI194" s="544"/>
      <c r="BJ194" s="84">
        <f>IFERROR(SUM(BK72,BK148)/BJ183,"")</f>
        <v>0.18530062752926812</v>
      </c>
      <c r="BK194" s="527"/>
      <c r="BL194" s="528"/>
      <c r="BM194" s="528"/>
      <c r="BN194" s="528"/>
      <c r="BO194" s="528"/>
      <c r="BP194" s="528"/>
      <c r="BQ194" s="528"/>
      <c r="BR194" s="528"/>
      <c r="BS194" s="529"/>
    </row>
    <row r="195" spans="1:71" s="83" customFormat="1" ht="20.25" customHeight="1">
      <c r="A195" s="81" t="s">
        <v>218</v>
      </c>
      <c r="B195" s="263">
        <f>IFERROR(SUM(C108)/B183,"")</f>
        <v>3.2893781823389659E-2</v>
      </c>
      <c r="C195" s="542"/>
      <c r="D195" s="543"/>
      <c r="E195" s="543"/>
      <c r="F195" s="543"/>
      <c r="G195" s="543"/>
      <c r="H195" s="543"/>
      <c r="I195" s="543"/>
      <c r="J195" s="543"/>
      <c r="K195" s="544"/>
      <c r="L195" s="84">
        <f>IFERROR(SUM(M108)/L183,"")</f>
        <v>3.3659549490561533E-2</v>
      </c>
      <c r="M195" s="542"/>
      <c r="N195" s="543"/>
      <c r="O195" s="543"/>
      <c r="P195" s="543"/>
      <c r="Q195" s="543"/>
      <c r="R195" s="543"/>
      <c r="S195" s="543"/>
      <c r="T195" s="543"/>
      <c r="U195" s="544"/>
      <c r="V195" s="84">
        <f>IFERROR(SUM(W108)/V183,"")</f>
        <v>3.7720742943465932E-2</v>
      </c>
      <c r="W195" s="542"/>
      <c r="X195" s="543"/>
      <c r="Y195" s="543"/>
      <c r="Z195" s="543"/>
      <c r="AA195" s="543"/>
      <c r="AB195" s="543"/>
      <c r="AC195" s="543"/>
      <c r="AD195" s="543"/>
      <c r="AE195" s="544"/>
      <c r="AF195" s="84">
        <f>IFERROR(SUM(AG108)/AF183,"")</f>
        <v>4.2073464835375808E-2</v>
      </c>
      <c r="AG195" s="542"/>
      <c r="AH195" s="543"/>
      <c r="AI195" s="543"/>
      <c r="AJ195" s="543"/>
      <c r="AK195" s="543"/>
      <c r="AL195" s="543"/>
      <c r="AM195" s="543"/>
      <c r="AN195" s="543"/>
      <c r="AO195" s="544"/>
      <c r="AP195" s="84">
        <f>IFERROR(SUM(AQ108)/AP183,"")</f>
        <v>3.5112002479461737E-2</v>
      </c>
      <c r="AQ195" s="542"/>
      <c r="AR195" s="543"/>
      <c r="AS195" s="543"/>
      <c r="AT195" s="543"/>
      <c r="AU195" s="543"/>
      <c r="AV195" s="543"/>
      <c r="AW195" s="543"/>
      <c r="AX195" s="543"/>
      <c r="AY195" s="544"/>
      <c r="AZ195" s="84">
        <f>IFERROR(SUM(BA108)/AZ183,"")</f>
        <v>4.9561116221687761E-2</v>
      </c>
      <c r="BA195" s="542"/>
      <c r="BB195" s="543"/>
      <c r="BC195" s="543"/>
      <c r="BD195" s="543"/>
      <c r="BE195" s="543"/>
      <c r="BF195" s="543"/>
      <c r="BG195" s="543"/>
      <c r="BH195" s="543"/>
      <c r="BI195" s="544"/>
      <c r="BJ195" s="84">
        <f>IFERROR(SUM(BK108)/BJ183,"")</f>
        <v>8.6708394750946896E-2</v>
      </c>
      <c r="BK195" s="527"/>
      <c r="BL195" s="528"/>
      <c r="BM195" s="528"/>
      <c r="BN195" s="528"/>
      <c r="BO195" s="528"/>
      <c r="BP195" s="528"/>
      <c r="BQ195" s="528"/>
      <c r="BR195" s="528"/>
      <c r="BS195" s="529"/>
    </row>
    <row r="196" spans="1:71" s="83" customFormat="1" ht="20.25" customHeight="1">
      <c r="A196" s="81" t="s">
        <v>219</v>
      </c>
      <c r="B196" s="263">
        <f>IFERROR(C173/B183,"")</f>
        <v>0.39183820539473319</v>
      </c>
      <c r="C196" s="545"/>
      <c r="D196" s="546"/>
      <c r="E196" s="546"/>
      <c r="F196" s="546"/>
      <c r="G196" s="546"/>
      <c r="H196" s="546"/>
      <c r="I196" s="546"/>
      <c r="J196" s="546"/>
      <c r="K196" s="547"/>
      <c r="L196" s="84">
        <f>IFERROR(M173/L183,"")</f>
        <v>0.40155270746893679</v>
      </c>
      <c r="M196" s="545"/>
      <c r="N196" s="546"/>
      <c r="O196" s="546"/>
      <c r="P196" s="546"/>
      <c r="Q196" s="546"/>
      <c r="R196" s="546"/>
      <c r="S196" s="546"/>
      <c r="T196" s="546"/>
      <c r="U196" s="547"/>
      <c r="V196" s="84">
        <f>IFERROR(W173/V183,"")</f>
        <v>0.39082488203083549</v>
      </c>
      <c r="W196" s="545"/>
      <c r="X196" s="546"/>
      <c r="Y196" s="546"/>
      <c r="Z196" s="546"/>
      <c r="AA196" s="546"/>
      <c r="AB196" s="546"/>
      <c r="AC196" s="546"/>
      <c r="AD196" s="546"/>
      <c r="AE196" s="547"/>
      <c r="AF196" s="84">
        <f>IFERROR(AG173/AF183,"")</f>
        <v>0.36715822201777021</v>
      </c>
      <c r="AG196" s="545"/>
      <c r="AH196" s="546"/>
      <c r="AI196" s="546"/>
      <c r="AJ196" s="546"/>
      <c r="AK196" s="546"/>
      <c r="AL196" s="546"/>
      <c r="AM196" s="546"/>
      <c r="AN196" s="546"/>
      <c r="AO196" s="547"/>
      <c r="AP196" s="84">
        <f>IFERROR(AQ173/AP183,"")</f>
        <v>0.35537586166083851</v>
      </c>
      <c r="AQ196" s="545"/>
      <c r="AR196" s="546"/>
      <c r="AS196" s="546"/>
      <c r="AT196" s="546"/>
      <c r="AU196" s="546"/>
      <c r="AV196" s="546"/>
      <c r="AW196" s="546"/>
      <c r="AX196" s="546"/>
      <c r="AY196" s="547"/>
      <c r="AZ196" s="84">
        <f>IFERROR(BA173/AZ183,"")</f>
        <v>0.35045475484597416</v>
      </c>
      <c r="BA196" s="545"/>
      <c r="BB196" s="546"/>
      <c r="BC196" s="546"/>
      <c r="BD196" s="546"/>
      <c r="BE196" s="546"/>
      <c r="BF196" s="546"/>
      <c r="BG196" s="546"/>
      <c r="BH196" s="546"/>
      <c r="BI196" s="547"/>
      <c r="BJ196" s="84">
        <f>IFERROR(BK173/BJ183,"")</f>
        <v>0.28797351479734012</v>
      </c>
      <c r="BK196" s="530"/>
      <c r="BL196" s="531"/>
      <c r="BM196" s="531"/>
      <c r="BN196" s="531"/>
      <c r="BO196" s="531"/>
      <c r="BP196" s="531"/>
      <c r="BQ196" s="531"/>
      <c r="BR196" s="531"/>
      <c r="BS196" s="532"/>
    </row>
    <row r="197" spans="1:71" s="17" customFormat="1">
      <c r="B197" s="40"/>
      <c r="C197" s="40"/>
      <c r="D197" s="39"/>
      <c r="E197" s="40"/>
      <c r="F197" s="40"/>
      <c r="G197" s="40"/>
      <c r="H197" s="40"/>
      <c r="I197" s="40"/>
      <c r="J197" s="40"/>
      <c r="K197" s="40"/>
      <c r="L197" s="40"/>
      <c r="M197" s="40"/>
      <c r="N197" s="39"/>
      <c r="O197" s="40"/>
      <c r="P197" s="40"/>
      <c r="Q197" s="40"/>
      <c r="R197" s="40"/>
      <c r="S197" s="40"/>
      <c r="T197" s="40"/>
      <c r="U197" s="40"/>
      <c r="V197" s="40"/>
      <c r="W197" s="40"/>
      <c r="X197" s="39"/>
      <c r="Y197" s="40"/>
      <c r="Z197" s="40"/>
      <c r="AA197" s="40"/>
      <c r="AB197" s="40"/>
      <c r="AC197" s="40"/>
      <c r="AD197" s="40"/>
      <c r="AE197" s="40"/>
      <c r="AF197" s="40"/>
      <c r="AG197" s="40"/>
      <c r="AH197" s="39"/>
      <c r="AI197" s="40"/>
      <c r="AJ197" s="40"/>
      <c r="AK197" s="40"/>
      <c r="AL197" s="40"/>
      <c r="AM197" s="40"/>
      <c r="AN197" s="40"/>
      <c r="AO197" s="40"/>
      <c r="AP197" s="40"/>
      <c r="AQ197" s="40"/>
      <c r="AR197" s="39"/>
      <c r="AS197" s="40"/>
      <c r="AT197" s="40"/>
      <c r="AU197" s="40"/>
      <c r="AV197" s="40"/>
      <c r="AW197" s="40"/>
      <c r="AX197" s="40"/>
      <c r="AY197" s="40"/>
      <c r="AZ197" s="40"/>
      <c r="BA197" s="40"/>
      <c r="BB197" s="39"/>
      <c r="BC197" s="40"/>
      <c r="BD197" s="40"/>
      <c r="BE197" s="40"/>
      <c r="BF197" s="40"/>
      <c r="BG197" s="40"/>
      <c r="BH197" s="40"/>
      <c r="BI197" s="40"/>
      <c r="BJ197" s="40"/>
      <c r="BK197" s="40"/>
      <c r="BL197" s="39"/>
      <c r="BM197" s="40"/>
      <c r="BN197" s="40"/>
      <c r="BO197" s="40"/>
      <c r="BP197" s="40"/>
      <c r="BQ197" s="40"/>
      <c r="BR197" s="40"/>
      <c r="BS197" s="40"/>
    </row>
    <row r="198" spans="1:71" s="17" customFormat="1">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row>
    <row r="199" spans="1:71" s="17" customFormat="1" ht="15">
      <c r="B199" s="19"/>
      <c r="L199" s="19"/>
      <c r="V199" s="19"/>
      <c r="AF199" s="19"/>
      <c r="AP199" s="19"/>
      <c r="AZ199" s="19"/>
      <c r="BJ199" s="19"/>
    </row>
    <row r="200" spans="1:71" s="17" customFormat="1"/>
    <row r="201" spans="1:71" s="17" customFormat="1"/>
    <row r="202" spans="1:71" s="17" customFormat="1">
      <c r="AQ202" s="17" t="s">
        <v>290</v>
      </c>
    </row>
    <row r="203" spans="1:71" s="17" customFormat="1"/>
    <row r="204" spans="1:71" s="17" customFormat="1"/>
    <row r="205" spans="1:71" s="17" customFormat="1"/>
    <row r="206" spans="1:71" s="17" customFormat="1"/>
    <row r="207" spans="1:71" s="17" customFormat="1"/>
    <row r="208" spans="1:71"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sheetData>
  <sheetProtection formatColumns="0" insertRows="0"/>
  <mergeCells count="28">
    <mergeCell ref="AI5:AM5"/>
    <mergeCell ref="AQ177:AY196"/>
    <mergeCell ref="AQ176:AY176"/>
    <mergeCell ref="AP2:AY2"/>
    <mergeCell ref="AG177:AO196"/>
    <mergeCell ref="AG176:AO176"/>
    <mergeCell ref="AF2:AO2"/>
    <mergeCell ref="E5:I5"/>
    <mergeCell ref="O5:S5"/>
    <mergeCell ref="C177:K196"/>
    <mergeCell ref="C176:K176"/>
    <mergeCell ref="B2:K2"/>
    <mergeCell ref="BJ2:BS2"/>
    <mergeCell ref="BM5:BQ5"/>
    <mergeCell ref="BK176:BS176"/>
    <mergeCell ref="BK177:BS196"/>
    <mergeCell ref="L2:U2"/>
    <mergeCell ref="M176:U176"/>
    <mergeCell ref="M177:U196"/>
    <mergeCell ref="AZ2:BI2"/>
    <mergeCell ref="BC5:BG5"/>
    <mergeCell ref="BA176:BI176"/>
    <mergeCell ref="BA177:BI196"/>
    <mergeCell ref="Y5:AC5"/>
    <mergeCell ref="W177:AE196"/>
    <mergeCell ref="W176:AE176"/>
    <mergeCell ref="V2:AE2"/>
    <mergeCell ref="AS5:AW5"/>
  </mergeCells>
  <dataValidations count="2">
    <dataValidation type="custom" operator="greaterThanOrEqual" allowBlank="1" showInputMessage="1" showErrorMessage="1" errorTitle="data type error" error="value must be a number" sqref="L177:L179 V181 L181 L188 V177:V179 V188 B177:B179 B181 B188 V35:V70 AF181 AF177:AF179 AF188 O170:U172 B114:B121 V114:V121 V10:V31 AP114:AP121 AF35:AF70 B35:B70 AF10:AF31 AP35:AP70 AS170:AY172 B10:B31 L114:L121 AF170:AF171 L10:L31 AP177:AP179 AP181 AP10:AP31 E35:K71 AF103:AF106 L35:L70 AP103:AP106 V170:V171 L103:L106 AP125:AP146 L170:L171 AS10:AY32 V125:V146 AI103:AO107 B125:B146 AS35:AY71 E103:K107 L125:L146 E170:K172 AI10:AO32 Y10:AE32 O35:U71 Y170:AE172 AZ170:AZ171 O10:U32 Y103:AE107 AS103:AY107 AZ125:AZ146 Y35:AE71 AZ114:AZ121 AI35:AO71 AZ103:AZ106 AP188 E10:K32 AZ35:AZ70 BC10:BI32 AZ181 AZ177:AZ179 AZ188 AF114:AF121 BC35:BI71 BC103:BI107 BJ103:BJ106 AF125:AF146 AZ10:AZ31 AI152:AP161 BC125:BI147 Y125:AE147 O125:U147 AI125:AO147 AS125:AY147 E125:K147 BC114:BI122 Y114:AE122 O114:U122 E114:K122 AS114:AY122 AI114:AO122 BC161:BC163 BC152:BI160 BE161:BI163 BM114:BS122 BJ10:BJ31 BJ181 BJ177:BJ179 BJ188 BM10:BS32 BJ35:BJ70 BM125:BS147 BJ114:BJ121 BJ125:BJ146 BM35:BS71 AP162:AP171 BJ152:BJ171 BM152:BS172 BC164:BI172 B152:B171 E152:L169 Y152:AF169 AS152:AZ169 O152:V169 AI162:AO172 BM74:BS107 BC74:BJ102 AS74:AZ102 O74:U107 E74:L102 B74:B106 AI74:AP102 Y74:AF102 V74:V106" xr:uid="{00000000-0002-0000-0200-000000000000}">
      <formula1>ISNUMBER(B10)</formula1>
    </dataValidation>
    <dataValidation type="whole" operator="greaterThanOrEqual" allowBlank="1" showInputMessage="1" showErrorMessage="1" errorTitle="Data Type Error" error="Value must be a number greater than or equal to 0." sqref="L147:N147 L172:N172 L122:N122 L107:N107 L71:N71 L32:N32 V172:X172 V122:X122 V107:X107 V71:X71 V32:X32 B147:D147 B172:D172 B122:D122 B107:D107 B71:D71 B32:D32 V147:X147 AF172:AH172 AF122:AH122 AF107:AH107 AF71:AH71 AF32:AH32 AF147:AH147 C114:D121 M35:N70 AQ125:AR146 W114:X121 AQ114:AR121 AG114:AH121 AG35:AH70 W35:X70 AQ35:AR70 C10:D31 AQ10:AR31 W10:X31 M10:N31 AP172:AR172 AP122:AR122 AP107:AR107 AP71:AR71 AP32:AR32 AP147:AR147 BA114:BB121 BA10:BB31 W125:X146 M125:N146 C125:D146 BA125:BB146 C35:D70 AG125:AH146 AG10:AH31 AZ172:BB172 AZ122:BB122 AZ107:BB107 AZ71:BB71 AZ32:BB32 AZ147:BB147 BA35:BB70 M114:N121 W152:X171 BK125:BL146 BK114:BL121 BJ172:BL172 BJ122:BL122 BJ107:BL107 BJ71:BL71 BJ32:BL32 BJ147:BL147 BK35:BL70 BK10:BL31 BK152:BL171 AG152:AH171 AQ152:AR171 C152:D171 M152:N171 BA152:BB171 BK74:BL106 BA74:BB106 M74:N106 W74:X106 AG74:AH106 AQ74:AR106 C74:D106" xr:uid="{00000000-0002-0000-0200-000001000000}">
      <formula1>0</formula1>
    </dataValidation>
  </dataValidations>
  <printOptions horizontalCentered="1" gridLines="1"/>
  <pageMargins left="0" right="0" top="0" bottom="0" header="0.3" footer="0.25"/>
  <pageSetup paperSize="17" scale="19" fitToHeight="0" orientation="landscape" r:id="rId1"/>
  <headerFooter>
    <oddHeader>&amp;C&amp;"-,Bold"&amp;22Peru State College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76"/>
  <sheetViews>
    <sheetView showGridLines="0" zoomScaleNormal="100" workbookViewId="0">
      <pane xSplit="1" ySplit="3" topLeftCell="B4" activePane="bottomRight" state="frozen"/>
      <selection pane="topRight" activeCell="B1" sqref="B1"/>
      <selection pane="bottomLeft" activeCell="A4" sqref="A4"/>
      <selection pane="bottomRight" activeCell="B1" sqref="B1"/>
    </sheetView>
  </sheetViews>
  <sheetFormatPr defaultColWidth="11.42578125" defaultRowHeight="15"/>
  <cols>
    <col min="1" max="1" width="32.5703125" style="3" customWidth="1"/>
    <col min="2" max="2" width="12.7109375" style="3" customWidth="1"/>
    <col min="3" max="3" width="12.7109375" style="3" hidden="1" customWidth="1"/>
    <col min="4" max="4" width="13.42578125" style="3" hidden="1" customWidth="1"/>
    <col min="5" max="8" width="13.28515625" style="3" hidden="1" customWidth="1"/>
    <col min="9" max="13" width="13.28515625" style="3" customWidth="1"/>
    <col min="14" max="14" width="13.7109375" style="7" customWidth="1"/>
    <col min="15" max="36" width="11.42578125" style="98"/>
    <col min="37" max="16384" width="11.42578125" style="3"/>
  </cols>
  <sheetData>
    <row r="1" spans="1:14">
      <c r="B1" s="42"/>
      <c r="C1" s="42"/>
      <c r="D1" s="42"/>
      <c r="E1" s="42"/>
      <c r="F1" s="42"/>
      <c r="G1" s="42"/>
      <c r="H1" s="42"/>
      <c r="I1" s="42"/>
      <c r="J1" s="42"/>
      <c r="K1" s="42"/>
      <c r="L1" s="42"/>
      <c r="M1" s="42"/>
      <c r="N1" s="377"/>
    </row>
    <row r="2" spans="1:14">
      <c r="A2" s="2" t="s">
        <v>220</v>
      </c>
      <c r="B2" s="89" t="s">
        <v>221</v>
      </c>
      <c r="C2" s="43" t="s">
        <v>222</v>
      </c>
      <c r="D2" s="43" t="s">
        <v>222</v>
      </c>
      <c r="E2" s="43" t="s">
        <v>222</v>
      </c>
      <c r="F2" s="89" t="s">
        <v>222</v>
      </c>
      <c r="G2" s="89" t="s">
        <v>222</v>
      </c>
      <c r="H2" s="89" t="s">
        <v>222</v>
      </c>
      <c r="I2" s="89" t="s">
        <v>222</v>
      </c>
      <c r="J2" s="89" t="s">
        <v>222</v>
      </c>
      <c r="K2" s="89" t="s">
        <v>222</v>
      </c>
      <c r="L2" s="89" t="s">
        <v>223</v>
      </c>
      <c r="M2" s="89" t="s">
        <v>223</v>
      </c>
      <c r="N2" s="378" t="s">
        <v>224</v>
      </c>
    </row>
    <row r="3" spans="1:14">
      <c r="A3" s="191"/>
      <c r="B3" s="43" t="s">
        <v>225</v>
      </c>
      <c r="C3" s="43" t="s">
        <v>1</v>
      </c>
      <c r="D3" s="43" t="s">
        <v>2</v>
      </c>
      <c r="E3" s="192" t="s">
        <v>3</v>
      </c>
      <c r="F3" s="192" t="s">
        <v>4</v>
      </c>
      <c r="G3" s="192" t="s">
        <v>5</v>
      </c>
      <c r="H3" s="192" t="s">
        <v>6</v>
      </c>
      <c r="I3" s="192" t="s">
        <v>7</v>
      </c>
      <c r="J3" s="192" t="s">
        <v>8</v>
      </c>
      <c r="K3" s="192" t="s">
        <v>9</v>
      </c>
      <c r="L3" s="192" t="s">
        <v>10</v>
      </c>
      <c r="M3" s="192" t="s">
        <v>226</v>
      </c>
      <c r="N3" s="379" t="s">
        <v>227</v>
      </c>
    </row>
    <row r="4" spans="1:14">
      <c r="A4" s="193" t="s">
        <v>228</v>
      </c>
      <c r="B4" s="194"/>
      <c r="C4" s="195">
        <v>2630209.83</v>
      </c>
      <c r="D4" s="196">
        <f>C67-C62</f>
        <v>2193767.7650000006</v>
      </c>
      <c r="E4" s="196">
        <v>3180806.45</v>
      </c>
      <c r="F4" s="196">
        <v>3577498.0300000003</v>
      </c>
      <c r="G4" s="196">
        <v>3818782.3800000008</v>
      </c>
      <c r="H4" s="196">
        <f>G63-G62</f>
        <v>3926440.74</v>
      </c>
      <c r="I4" s="342">
        <f>H63-H62</f>
        <v>4241127.3100000005</v>
      </c>
      <c r="J4" s="323">
        <v>1910026</v>
      </c>
      <c r="K4" s="311">
        <f t="shared" ref="K4:M4" si="0">J63-J62</f>
        <v>1789120</v>
      </c>
      <c r="L4" s="335">
        <f t="shared" si="0"/>
        <v>2712900</v>
      </c>
      <c r="M4" s="335">
        <f t="shared" si="0"/>
        <v>4089370.9799999995</v>
      </c>
      <c r="N4" s="195">
        <v>5366302</v>
      </c>
    </row>
    <row r="5" spans="1:14">
      <c r="A5" s="197"/>
      <c r="B5" s="44"/>
      <c r="C5" s="45"/>
      <c r="D5" s="108"/>
      <c r="E5" s="108"/>
      <c r="F5" s="108"/>
      <c r="G5" s="108"/>
      <c r="H5" s="108"/>
      <c r="I5" s="53"/>
      <c r="J5" s="324"/>
      <c r="K5" s="312"/>
      <c r="L5" s="336"/>
      <c r="M5" s="336"/>
      <c r="N5" s="312"/>
    </row>
    <row r="6" spans="1:14">
      <c r="A6" s="197" t="s">
        <v>229</v>
      </c>
      <c r="B6" s="44" t="s">
        <v>230</v>
      </c>
      <c r="C6" s="45" t="s">
        <v>231</v>
      </c>
      <c r="D6" s="108" t="s">
        <v>231</v>
      </c>
      <c r="E6" s="108" t="s">
        <v>231</v>
      </c>
      <c r="F6" s="108" t="s">
        <v>231</v>
      </c>
      <c r="G6" s="108" t="s">
        <v>231</v>
      </c>
      <c r="H6" s="108" t="s">
        <v>231</v>
      </c>
      <c r="I6" s="53" t="s">
        <v>231</v>
      </c>
      <c r="J6" s="324" t="s">
        <v>231</v>
      </c>
      <c r="K6" s="312" t="s">
        <v>231</v>
      </c>
      <c r="L6" s="336" t="s">
        <v>231</v>
      </c>
      <c r="M6" s="336" t="s">
        <v>231</v>
      </c>
      <c r="N6" s="312" t="s">
        <v>231</v>
      </c>
    </row>
    <row r="7" spans="1:14">
      <c r="A7" s="198" t="s">
        <v>16</v>
      </c>
      <c r="B7" s="90" t="s">
        <v>230</v>
      </c>
      <c r="C7" s="91">
        <v>7736667.2800000003</v>
      </c>
      <c r="D7" s="106">
        <v>7821151.54</v>
      </c>
      <c r="E7" s="106">
        <v>8740015.1699999999</v>
      </c>
      <c r="F7" s="109">
        <v>8952329.3699999992</v>
      </c>
      <c r="G7" s="106">
        <v>9058008.8599999994</v>
      </c>
      <c r="H7" s="106">
        <v>8782287</v>
      </c>
      <c r="I7" s="320">
        <v>9113426</v>
      </c>
      <c r="J7" s="325">
        <v>9078904</v>
      </c>
      <c r="K7" s="312">
        <v>8935931</v>
      </c>
      <c r="L7" s="336">
        <v>8935931</v>
      </c>
      <c r="M7" s="336">
        <v>8935931</v>
      </c>
      <c r="N7" s="312">
        <f>M7</f>
        <v>8935931</v>
      </c>
    </row>
    <row r="8" spans="1:14">
      <c r="A8" s="198" t="s">
        <v>232</v>
      </c>
      <c r="B8" s="90"/>
      <c r="C8" s="92">
        <v>-122237</v>
      </c>
      <c r="D8" s="110">
        <v>-161487.5</v>
      </c>
      <c r="E8" s="110">
        <v>-112877</v>
      </c>
      <c r="F8" s="111">
        <v>-135693.87</v>
      </c>
      <c r="G8" s="110">
        <v>-119710</v>
      </c>
      <c r="H8" s="110">
        <v>-110813</v>
      </c>
      <c r="I8" s="100">
        <v>-144913</v>
      </c>
      <c r="J8" s="325">
        <v>0</v>
      </c>
      <c r="K8" s="312" t="s">
        <v>233</v>
      </c>
      <c r="L8" s="336"/>
      <c r="M8" s="336"/>
      <c r="N8" s="312"/>
    </row>
    <row r="9" spans="1:14">
      <c r="A9" s="199" t="s">
        <v>234</v>
      </c>
      <c r="B9" s="93"/>
      <c r="C9" s="94">
        <v>-1250867.83</v>
      </c>
      <c r="D9" s="112">
        <v>-1290598.67</v>
      </c>
      <c r="E9" s="112">
        <v>-1337452.6599999999</v>
      </c>
      <c r="F9" s="113">
        <v>-1395881</v>
      </c>
      <c r="G9" s="112">
        <v>-1507822.22</v>
      </c>
      <c r="H9" s="112">
        <v>-1784901</v>
      </c>
      <c r="I9" s="343">
        <v>-2019138</v>
      </c>
      <c r="J9" s="326">
        <v>-2069346</v>
      </c>
      <c r="K9" s="313">
        <v>-2010963</v>
      </c>
      <c r="L9" s="337">
        <v>-1965905</v>
      </c>
      <c r="M9" s="337">
        <v>-1965905</v>
      </c>
      <c r="N9" s="313">
        <f>M9</f>
        <v>-1965905</v>
      </c>
    </row>
    <row r="10" spans="1:14">
      <c r="A10" s="198" t="s">
        <v>235</v>
      </c>
      <c r="B10" s="44"/>
      <c r="C10" s="46">
        <f t="shared" ref="C10:H10" si="1">SUM(C8:C9)</f>
        <v>-1373104.83</v>
      </c>
      <c r="D10" s="114">
        <f t="shared" si="1"/>
        <v>-1452086.17</v>
      </c>
      <c r="E10" s="114">
        <f t="shared" si="1"/>
        <v>-1450329.66</v>
      </c>
      <c r="F10" s="115">
        <f t="shared" si="1"/>
        <v>-1531574.87</v>
      </c>
      <c r="G10" s="114">
        <f t="shared" si="1"/>
        <v>-1627532.22</v>
      </c>
      <c r="H10" s="114">
        <f t="shared" si="1"/>
        <v>-1895714</v>
      </c>
      <c r="I10" s="54">
        <f t="shared" ref="I10" si="2">SUM(I8:I9)</f>
        <v>-2164051</v>
      </c>
      <c r="J10" s="325">
        <f>SUM(J8:J9)</f>
        <v>-2069346</v>
      </c>
      <c r="K10" s="312">
        <f>SUM(K8:K9)</f>
        <v>-2010963</v>
      </c>
      <c r="L10" s="336">
        <v>-1965905</v>
      </c>
      <c r="M10" s="336">
        <f>SUM(M8:M9)</f>
        <v>-1965905</v>
      </c>
      <c r="N10" s="312">
        <f>L10</f>
        <v>-1965905</v>
      </c>
    </row>
    <row r="11" spans="1:14" ht="18" customHeight="1">
      <c r="A11" s="200" t="s">
        <v>236</v>
      </c>
      <c r="B11" s="95"/>
      <c r="C11" s="96" t="s">
        <v>237</v>
      </c>
      <c r="D11" s="116" t="s">
        <v>237</v>
      </c>
      <c r="E11" s="116" t="s">
        <v>237</v>
      </c>
      <c r="F11" s="117" t="s">
        <v>237</v>
      </c>
      <c r="G11" s="116" t="s">
        <v>237</v>
      </c>
      <c r="H11" s="116" t="s">
        <v>237</v>
      </c>
      <c r="I11" s="344" t="s">
        <v>237</v>
      </c>
      <c r="J11" s="327" t="s">
        <v>237</v>
      </c>
      <c r="K11" s="314" t="s">
        <v>237</v>
      </c>
      <c r="L11" s="338" t="s">
        <v>237</v>
      </c>
      <c r="M11" s="338" t="s">
        <v>237</v>
      </c>
      <c r="N11" s="314" t="s">
        <v>237</v>
      </c>
    </row>
    <row r="12" spans="1:14">
      <c r="A12" s="198" t="s">
        <v>238</v>
      </c>
      <c r="B12" s="44" t="s">
        <v>230</v>
      </c>
      <c r="C12" s="45">
        <f t="shared" ref="C12:L12" si="3">C7+C10</f>
        <v>6363562.4500000002</v>
      </c>
      <c r="D12" s="118">
        <f t="shared" si="3"/>
        <v>6369065.3700000001</v>
      </c>
      <c r="E12" s="118">
        <f t="shared" si="3"/>
        <v>7289685.5099999998</v>
      </c>
      <c r="F12" s="118">
        <f t="shared" si="3"/>
        <v>7420754.4999999991</v>
      </c>
      <c r="G12" s="118">
        <f t="shared" si="3"/>
        <v>7430476.6399999997</v>
      </c>
      <c r="H12" s="118">
        <f t="shared" si="3"/>
        <v>6886573</v>
      </c>
      <c r="I12" s="345">
        <f t="shared" si="3"/>
        <v>6949375</v>
      </c>
      <c r="J12" s="325">
        <f t="shared" si="3"/>
        <v>7009558</v>
      </c>
      <c r="K12" s="312">
        <f t="shared" si="3"/>
        <v>6924968</v>
      </c>
      <c r="L12" s="336">
        <f t="shared" si="3"/>
        <v>6970026</v>
      </c>
      <c r="M12" s="336">
        <f t="shared" ref="M12:N12" si="4">M7+M10</f>
        <v>6970026</v>
      </c>
      <c r="N12" s="312">
        <f t="shared" si="4"/>
        <v>6970026</v>
      </c>
    </row>
    <row r="13" spans="1:14">
      <c r="A13" s="198" t="s">
        <v>239</v>
      </c>
      <c r="B13" s="90"/>
      <c r="C13" s="91"/>
      <c r="D13" s="106"/>
      <c r="E13" s="109"/>
      <c r="F13" s="109"/>
      <c r="G13" s="109"/>
      <c r="H13" s="109"/>
      <c r="I13" s="346"/>
      <c r="J13" s="325"/>
      <c r="K13" s="312"/>
      <c r="L13" s="336"/>
      <c r="M13" s="336"/>
      <c r="N13" s="312"/>
    </row>
    <row r="14" spans="1:14">
      <c r="A14" s="198"/>
      <c r="B14" s="44"/>
      <c r="C14" s="45"/>
      <c r="D14" s="108"/>
      <c r="E14" s="118"/>
      <c r="F14" s="118"/>
      <c r="G14" s="118"/>
      <c r="H14" s="118"/>
      <c r="I14" s="345"/>
      <c r="J14" s="325"/>
      <c r="K14" s="312"/>
      <c r="L14" s="336"/>
      <c r="M14" s="336"/>
      <c r="N14" s="312"/>
    </row>
    <row r="15" spans="1:14">
      <c r="A15" s="197" t="s">
        <v>240</v>
      </c>
      <c r="B15" s="44" t="s">
        <v>230</v>
      </c>
      <c r="C15" s="45" t="s">
        <v>231</v>
      </c>
      <c r="D15" s="108" t="s">
        <v>231</v>
      </c>
      <c r="E15" s="118" t="s">
        <v>231</v>
      </c>
      <c r="F15" s="118" t="s">
        <v>231</v>
      </c>
      <c r="G15" s="118"/>
      <c r="H15" s="118"/>
      <c r="I15" s="53" t="s">
        <v>231</v>
      </c>
      <c r="J15" s="324" t="s">
        <v>231</v>
      </c>
      <c r="K15" s="312" t="s">
        <v>231</v>
      </c>
      <c r="L15" s="336" t="s">
        <v>231</v>
      </c>
      <c r="M15" s="336" t="s">
        <v>231</v>
      </c>
      <c r="N15" s="312" t="s">
        <v>231</v>
      </c>
    </row>
    <row r="16" spans="1:14" s="98" customFormat="1">
      <c r="A16" s="201" t="s">
        <v>241</v>
      </c>
      <c r="B16" s="97">
        <v>62</v>
      </c>
      <c r="C16" s="91">
        <v>30950.55</v>
      </c>
      <c r="D16" s="106">
        <v>33675.51</v>
      </c>
      <c r="E16" s="109">
        <v>39402.75</v>
      </c>
      <c r="F16" s="109">
        <v>38989.9</v>
      </c>
      <c r="G16" s="109">
        <v>15437.33</v>
      </c>
      <c r="H16" s="109">
        <v>27959</v>
      </c>
      <c r="I16" s="346">
        <v>1350</v>
      </c>
      <c r="J16" s="325">
        <v>130</v>
      </c>
      <c r="K16" s="312">
        <v>970</v>
      </c>
      <c r="L16" s="336">
        <v>970</v>
      </c>
      <c r="M16" s="336">
        <v>970</v>
      </c>
      <c r="N16" s="312">
        <f>M16</f>
        <v>970</v>
      </c>
    </row>
    <row r="17" spans="1:14" s="98" customFormat="1">
      <c r="A17" s="201" t="s">
        <v>242</v>
      </c>
      <c r="B17" s="97">
        <v>67</v>
      </c>
      <c r="C17" s="91">
        <v>16038.33</v>
      </c>
      <c r="D17" s="106">
        <v>14420</v>
      </c>
      <c r="E17" s="109">
        <v>16230</v>
      </c>
      <c r="F17" s="109">
        <v>24270</v>
      </c>
      <c r="G17" s="109">
        <v>20415</v>
      </c>
      <c r="H17" s="109">
        <v>17865</v>
      </c>
      <c r="I17" s="346">
        <v>20615</v>
      </c>
      <c r="J17" s="325">
        <f>19605</f>
        <v>19605</v>
      </c>
      <c r="K17" s="312">
        <v>16650</v>
      </c>
      <c r="L17" s="336">
        <v>16650</v>
      </c>
      <c r="M17" s="336">
        <v>16650</v>
      </c>
      <c r="N17" s="312">
        <f t="shared" ref="N17:N19" si="5">M17</f>
        <v>16650</v>
      </c>
    </row>
    <row r="18" spans="1:14" s="98" customFormat="1">
      <c r="A18" s="201" t="s">
        <v>243</v>
      </c>
      <c r="B18" s="97">
        <v>68</v>
      </c>
      <c r="C18" s="91">
        <v>13270</v>
      </c>
      <c r="D18" s="109">
        <v>12960</v>
      </c>
      <c r="E18" s="109">
        <v>16620</v>
      </c>
      <c r="F18" s="109">
        <v>23800</v>
      </c>
      <c r="G18" s="109">
        <v>26075</v>
      </c>
      <c r="H18" s="109">
        <v>22850</v>
      </c>
      <c r="I18" s="346">
        <v>15400</v>
      </c>
      <c r="J18" s="325">
        <f>16775</f>
        <v>16775</v>
      </c>
      <c r="K18" s="312">
        <v>16100</v>
      </c>
      <c r="L18" s="336">
        <v>16100</v>
      </c>
      <c r="M18" s="336">
        <v>16100</v>
      </c>
      <c r="N18" s="312">
        <f t="shared" si="5"/>
        <v>16100</v>
      </c>
    </row>
    <row r="19" spans="1:14" s="98" customFormat="1">
      <c r="A19" s="201" t="s">
        <v>244</v>
      </c>
      <c r="B19" s="97">
        <v>57</v>
      </c>
      <c r="C19" s="91">
        <v>85005</v>
      </c>
      <c r="D19" s="109">
        <v>88198</v>
      </c>
      <c r="E19" s="109">
        <v>86888</v>
      </c>
      <c r="F19" s="109">
        <v>108327</v>
      </c>
      <c r="G19" s="109">
        <v>102487.5</v>
      </c>
      <c r="H19" s="109">
        <v>100050</v>
      </c>
      <c r="I19" s="346">
        <v>103163</v>
      </c>
      <c r="J19" s="325">
        <f>87403</f>
        <v>87403</v>
      </c>
      <c r="K19" s="312">
        <v>86900</v>
      </c>
      <c r="L19" s="336">
        <v>86900</v>
      </c>
      <c r="M19" s="336">
        <v>86900</v>
      </c>
      <c r="N19" s="312">
        <f t="shared" si="5"/>
        <v>86900</v>
      </c>
    </row>
    <row r="20" spans="1:14" s="98" customFormat="1">
      <c r="A20" s="201" t="s">
        <v>245</v>
      </c>
      <c r="B20" s="97">
        <v>53</v>
      </c>
      <c r="C20" s="91"/>
      <c r="D20" s="109">
        <v>0</v>
      </c>
      <c r="E20" s="109"/>
      <c r="F20" s="109"/>
      <c r="G20" s="109"/>
      <c r="H20" s="109"/>
      <c r="I20" s="346"/>
      <c r="J20" s="325"/>
      <c r="K20" s="312"/>
      <c r="L20" s="336"/>
      <c r="M20" s="336"/>
      <c r="N20" s="312"/>
    </row>
    <row r="21" spans="1:14" s="98" customFormat="1">
      <c r="A21" s="201" t="s">
        <v>246</v>
      </c>
      <c r="B21" s="97">
        <v>48</v>
      </c>
      <c r="C21" s="91">
        <v>78216.740000000005</v>
      </c>
      <c r="D21" s="109">
        <v>104735.33</v>
      </c>
      <c r="E21" s="109">
        <v>103179.78</v>
      </c>
      <c r="F21" s="109">
        <v>167972.46</v>
      </c>
      <c r="G21" s="109">
        <v>158855.81</v>
      </c>
      <c r="H21" s="109">
        <v>155078</v>
      </c>
      <c r="I21" s="346">
        <v>159902</v>
      </c>
      <c r="J21" s="325">
        <f>135474</f>
        <v>135474</v>
      </c>
      <c r="K21" s="312">
        <v>134695</v>
      </c>
      <c r="L21" s="336">
        <v>134695</v>
      </c>
      <c r="M21" s="336">
        <v>134695</v>
      </c>
      <c r="N21" s="312">
        <f t="shared" ref="N21:N26" si="6">M21</f>
        <v>134695</v>
      </c>
    </row>
    <row r="22" spans="1:14" s="98" customFormat="1">
      <c r="A22" s="201" t="s">
        <v>247</v>
      </c>
      <c r="B22" s="97">
        <v>68</v>
      </c>
      <c r="C22" s="91">
        <v>0</v>
      </c>
      <c r="D22" s="109">
        <v>0</v>
      </c>
      <c r="E22" s="109">
        <v>3459.42</v>
      </c>
      <c r="F22" s="109">
        <v>11102.05</v>
      </c>
      <c r="G22" s="109">
        <v>9910.16</v>
      </c>
      <c r="H22" s="109">
        <v>8662</v>
      </c>
      <c r="I22" s="346">
        <v>8245</v>
      </c>
      <c r="J22" s="325">
        <f>7968</f>
        <v>7968</v>
      </c>
      <c r="K22" s="312">
        <v>7818</v>
      </c>
      <c r="L22" s="336">
        <v>7818</v>
      </c>
      <c r="M22" s="336">
        <v>7818</v>
      </c>
      <c r="N22" s="312">
        <f t="shared" si="6"/>
        <v>7818</v>
      </c>
    </row>
    <row r="23" spans="1:14" s="98" customFormat="1">
      <c r="A23" s="201" t="s">
        <v>248</v>
      </c>
      <c r="B23" s="97">
        <v>62</v>
      </c>
      <c r="C23" s="91">
        <v>5653</v>
      </c>
      <c r="D23" s="109">
        <v>5696</v>
      </c>
      <c r="E23" s="109">
        <v>5789</v>
      </c>
      <c r="F23" s="109">
        <v>3400</v>
      </c>
      <c r="G23" s="109">
        <v>3600</v>
      </c>
      <c r="H23" s="109">
        <v>3250</v>
      </c>
      <c r="I23" s="346">
        <v>2025</v>
      </c>
      <c r="J23" s="325">
        <f>1570</f>
        <v>1570</v>
      </c>
      <c r="K23" s="312">
        <v>2790</v>
      </c>
      <c r="L23" s="336">
        <v>2790</v>
      </c>
      <c r="M23" s="336">
        <v>2790</v>
      </c>
      <c r="N23" s="312">
        <f t="shared" si="6"/>
        <v>2790</v>
      </c>
    </row>
    <row r="24" spans="1:14" s="98" customFormat="1">
      <c r="A24" s="201" t="s">
        <v>249</v>
      </c>
      <c r="B24" s="97">
        <v>56</v>
      </c>
      <c r="C24" s="91">
        <v>87857.5</v>
      </c>
      <c r="D24" s="109">
        <v>87673.64</v>
      </c>
      <c r="E24" s="109">
        <v>88164.23</v>
      </c>
      <c r="F24" s="109">
        <v>86029.97</v>
      </c>
      <c r="G24" s="109">
        <v>81265.53</v>
      </c>
      <c r="H24" s="109">
        <v>77986</v>
      </c>
      <c r="I24" s="346">
        <v>78838</v>
      </c>
      <c r="J24" s="325">
        <f>76066</f>
        <v>76066</v>
      </c>
      <c r="K24" s="312">
        <v>75259</v>
      </c>
      <c r="L24" s="336">
        <v>75259</v>
      </c>
      <c r="M24" s="336">
        <v>75259</v>
      </c>
      <c r="N24" s="312">
        <f t="shared" si="6"/>
        <v>75259</v>
      </c>
    </row>
    <row r="25" spans="1:14" s="98" customFormat="1">
      <c r="A25" s="201" t="s">
        <v>250</v>
      </c>
      <c r="B25" s="97">
        <v>44</v>
      </c>
      <c r="C25" s="91">
        <v>137440.5</v>
      </c>
      <c r="D25" s="109">
        <v>178485.25</v>
      </c>
      <c r="E25" s="109">
        <v>189857.3</v>
      </c>
      <c r="F25" s="109">
        <v>223167.6</v>
      </c>
      <c r="G25" s="109">
        <v>209787.1</v>
      </c>
      <c r="H25" s="109">
        <v>203899</v>
      </c>
      <c r="I25" s="346">
        <v>209530</v>
      </c>
      <c r="J25" s="325">
        <f>176775</f>
        <v>176775</v>
      </c>
      <c r="K25" s="312">
        <v>176245</v>
      </c>
      <c r="L25" s="336">
        <v>176245</v>
      </c>
      <c r="M25" s="336">
        <v>176245</v>
      </c>
      <c r="N25" s="312">
        <f t="shared" si="6"/>
        <v>176245</v>
      </c>
    </row>
    <row r="26" spans="1:14" s="98" customFormat="1">
      <c r="A26" s="201" t="s">
        <v>251</v>
      </c>
      <c r="B26" s="90" t="s">
        <v>252</v>
      </c>
      <c r="C26" s="91">
        <v>55089.760000000002</v>
      </c>
      <c r="D26" s="109">
        <v>12313.470000000001</v>
      </c>
      <c r="E26" s="109">
        <v>27738.78</v>
      </c>
      <c r="F26" s="109">
        <v>39643.1</v>
      </c>
      <c r="G26" s="109">
        <v>31776</v>
      </c>
      <c r="H26" s="109">
        <v>34248</v>
      </c>
      <c r="I26" s="346">
        <v>92553</v>
      </c>
      <c r="J26" s="325">
        <v>101267</v>
      </c>
      <c r="K26" s="312">
        <v>41142</v>
      </c>
      <c r="L26" s="336">
        <v>41142</v>
      </c>
      <c r="M26" s="336">
        <v>41142</v>
      </c>
      <c r="N26" s="312">
        <f t="shared" si="6"/>
        <v>41142</v>
      </c>
    </row>
    <row r="27" spans="1:14" s="98" customFormat="1">
      <c r="A27" s="201"/>
      <c r="B27" s="90"/>
      <c r="C27" s="91"/>
      <c r="D27" s="109"/>
      <c r="E27" s="109"/>
      <c r="F27" s="109"/>
      <c r="G27" s="109"/>
      <c r="H27" s="109"/>
      <c r="I27" s="346"/>
      <c r="J27" s="325"/>
      <c r="K27" s="312"/>
      <c r="L27" s="336"/>
      <c r="M27" s="336"/>
      <c r="N27" s="312"/>
    </row>
    <row r="28" spans="1:14">
      <c r="A28" s="202" t="s">
        <v>62</v>
      </c>
      <c r="B28" s="47"/>
      <c r="C28" s="48"/>
      <c r="D28" s="119"/>
      <c r="E28" s="120"/>
      <c r="F28" s="120"/>
      <c r="G28" s="120"/>
      <c r="H28" s="120"/>
      <c r="I28" s="322"/>
      <c r="J28" s="328"/>
      <c r="K28" s="315"/>
      <c r="L28" s="339"/>
      <c r="M28" s="339"/>
      <c r="N28" s="315"/>
    </row>
    <row r="29" spans="1:14">
      <c r="A29" s="198" t="s">
        <v>253</v>
      </c>
      <c r="B29" s="44" t="s">
        <v>230</v>
      </c>
      <c r="C29" s="45">
        <f t="shared" ref="C29:H29" si="7">SUM(C16:C28)</f>
        <v>509521.38</v>
      </c>
      <c r="D29" s="108">
        <f t="shared" si="7"/>
        <v>538157.19999999995</v>
      </c>
      <c r="E29" s="118">
        <f t="shared" si="7"/>
        <v>577329.26</v>
      </c>
      <c r="F29" s="118">
        <f t="shared" si="7"/>
        <v>726702.07999999996</v>
      </c>
      <c r="G29" s="121">
        <f t="shared" si="7"/>
        <v>659609.42999999993</v>
      </c>
      <c r="H29" s="121">
        <f t="shared" si="7"/>
        <v>651847</v>
      </c>
      <c r="I29" s="347">
        <f t="shared" ref="I29" si="8">SUM(I16:I28)</f>
        <v>691621</v>
      </c>
      <c r="J29" s="325">
        <f>SUM(J16:J28)</f>
        <v>623033</v>
      </c>
      <c r="K29" s="312">
        <f t="shared" ref="K29:L29" si="9">SUM(K16:K28)</f>
        <v>558569</v>
      </c>
      <c r="L29" s="336">
        <f t="shared" si="9"/>
        <v>558569</v>
      </c>
      <c r="M29" s="336">
        <f t="shared" ref="M29:N29" si="10">SUM(M16:M28)</f>
        <v>558569</v>
      </c>
      <c r="N29" s="312">
        <f t="shared" si="10"/>
        <v>558569</v>
      </c>
    </row>
    <row r="30" spans="1:14">
      <c r="A30" s="198"/>
      <c r="B30" s="203"/>
      <c r="C30" s="49"/>
      <c r="D30" s="122"/>
      <c r="E30" s="123"/>
      <c r="F30" s="123"/>
      <c r="G30" s="124"/>
      <c r="H30" s="124"/>
      <c r="I30" s="345"/>
      <c r="J30" s="325"/>
      <c r="K30" s="312"/>
      <c r="L30" s="336"/>
      <c r="M30" s="336"/>
      <c r="N30" s="312"/>
    </row>
    <row r="31" spans="1:14">
      <c r="A31" s="197" t="s">
        <v>254</v>
      </c>
      <c r="B31" s="44" t="s">
        <v>230</v>
      </c>
      <c r="C31" s="45" t="s">
        <v>231</v>
      </c>
      <c r="D31" s="108" t="s">
        <v>231</v>
      </c>
      <c r="E31" s="118" t="s">
        <v>231</v>
      </c>
      <c r="F31" s="118" t="s">
        <v>231</v>
      </c>
      <c r="G31" s="124" t="s">
        <v>231</v>
      </c>
      <c r="H31" s="124" t="s">
        <v>231</v>
      </c>
      <c r="I31" s="345" t="s">
        <v>231</v>
      </c>
      <c r="J31" s="325" t="s">
        <v>231</v>
      </c>
      <c r="K31" s="312" t="s">
        <v>231</v>
      </c>
      <c r="L31" s="336" t="s">
        <v>231</v>
      </c>
      <c r="M31" s="336" t="s">
        <v>231</v>
      </c>
      <c r="N31" s="312" t="s">
        <v>231</v>
      </c>
    </row>
    <row r="32" spans="1:14" s="98" customFormat="1">
      <c r="A32" s="201" t="s">
        <v>255</v>
      </c>
      <c r="B32" s="97">
        <v>62</v>
      </c>
      <c r="C32" s="91">
        <v>75609</v>
      </c>
      <c r="D32" s="109">
        <v>78515.59</v>
      </c>
      <c r="E32" s="109">
        <v>93383.4</v>
      </c>
      <c r="F32" s="109">
        <v>93409.46</v>
      </c>
      <c r="G32" s="125">
        <v>130325.4</v>
      </c>
      <c r="H32" s="125">
        <v>137400.03</v>
      </c>
      <c r="I32" s="346">
        <v>134349</v>
      </c>
      <c r="J32" s="325">
        <v>64025</v>
      </c>
      <c r="K32" s="312">
        <v>60893</v>
      </c>
      <c r="L32" s="336">
        <v>60893</v>
      </c>
      <c r="M32" s="312">
        <f>L32</f>
        <v>60893</v>
      </c>
      <c r="N32" s="312">
        <f>M32</f>
        <v>60893</v>
      </c>
    </row>
    <row r="33" spans="1:14" s="98" customFormat="1">
      <c r="A33" s="204" t="s">
        <v>256</v>
      </c>
      <c r="B33" s="97">
        <v>51</v>
      </c>
      <c r="C33" s="91">
        <v>21925.54</v>
      </c>
      <c r="D33" s="109">
        <v>25183.1</v>
      </c>
      <c r="E33" s="109">
        <v>21364.49</v>
      </c>
      <c r="F33" s="109">
        <v>20641.490000000002</v>
      </c>
      <c r="G33" s="125">
        <v>16851.169999999998</v>
      </c>
      <c r="H33" s="125">
        <v>20666.84</v>
      </c>
      <c r="I33" s="346">
        <v>26311</v>
      </c>
      <c r="J33" s="325">
        <v>27268</v>
      </c>
      <c r="K33" s="312">
        <v>2950</v>
      </c>
      <c r="L33" s="336">
        <v>2950</v>
      </c>
      <c r="M33" s="312">
        <f t="shared" ref="M33:N49" si="11">L33</f>
        <v>2950</v>
      </c>
      <c r="N33" s="312">
        <f t="shared" si="11"/>
        <v>2950</v>
      </c>
    </row>
    <row r="34" spans="1:14" s="98" customFormat="1">
      <c r="A34" s="201" t="s">
        <v>257</v>
      </c>
      <c r="B34" s="97" t="s">
        <v>252</v>
      </c>
      <c r="C34" s="91">
        <v>0</v>
      </c>
      <c r="D34" s="109">
        <v>1609.88</v>
      </c>
      <c r="E34" s="109">
        <v>40</v>
      </c>
      <c r="F34" s="109">
        <v>0</v>
      </c>
      <c r="G34" s="125"/>
      <c r="H34" s="125">
        <v>0</v>
      </c>
      <c r="I34" s="346">
        <v>0</v>
      </c>
      <c r="J34" s="325">
        <f t="shared" ref="J34:J48" si="12">I34</f>
        <v>0</v>
      </c>
      <c r="K34" s="312">
        <v>266</v>
      </c>
      <c r="L34" s="336">
        <v>266</v>
      </c>
      <c r="M34" s="312">
        <f t="shared" si="11"/>
        <v>266</v>
      </c>
      <c r="N34" s="312">
        <f t="shared" si="11"/>
        <v>266</v>
      </c>
    </row>
    <row r="35" spans="1:14" s="98" customFormat="1">
      <c r="A35" s="201" t="s">
        <v>258</v>
      </c>
      <c r="B35" s="97">
        <v>63</v>
      </c>
      <c r="C35" s="91">
        <v>7005</v>
      </c>
      <c r="D35" s="109">
        <v>8340</v>
      </c>
      <c r="E35" s="109">
        <v>9462.5</v>
      </c>
      <c r="F35" s="109">
        <v>5300</v>
      </c>
      <c r="G35" s="125">
        <v>5275</v>
      </c>
      <c r="H35" s="125">
        <v>4996</v>
      </c>
      <c r="I35" s="346">
        <v>5018</v>
      </c>
      <c r="J35" s="325">
        <v>5525</v>
      </c>
      <c r="K35" s="312">
        <v>4700</v>
      </c>
      <c r="L35" s="336">
        <v>4700</v>
      </c>
      <c r="M35" s="312">
        <f t="shared" si="11"/>
        <v>4700</v>
      </c>
      <c r="N35" s="312">
        <f t="shared" si="11"/>
        <v>4700</v>
      </c>
    </row>
    <row r="36" spans="1:14" s="98" customFormat="1">
      <c r="A36" s="201" t="s">
        <v>259</v>
      </c>
      <c r="B36" s="97">
        <v>63</v>
      </c>
      <c r="C36" s="91">
        <v>17810</v>
      </c>
      <c r="D36" s="109">
        <v>21325</v>
      </c>
      <c r="E36" s="109">
        <v>17910</v>
      </c>
      <c r="F36" s="109">
        <v>14602</v>
      </c>
      <c r="G36" s="125">
        <v>13720</v>
      </c>
      <c r="H36" s="125">
        <v>14979</v>
      </c>
      <c r="I36" s="346">
        <v>9081</v>
      </c>
      <c r="J36" s="325">
        <v>20616</v>
      </c>
      <c r="K36" s="312">
        <v>20477</v>
      </c>
      <c r="L36" s="336">
        <v>20477</v>
      </c>
      <c r="M36" s="312">
        <f t="shared" si="11"/>
        <v>20477</v>
      </c>
      <c r="N36" s="312">
        <f t="shared" si="11"/>
        <v>20477</v>
      </c>
    </row>
    <row r="37" spans="1:14" s="98" customFormat="1">
      <c r="A37" s="201" t="s">
        <v>260</v>
      </c>
      <c r="B37" s="97">
        <v>41</v>
      </c>
      <c r="C37" s="91">
        <v>336.88</v>
      </c>
      <c r="D37" s="109">
        <v>418.59</v>
      </c>
      <c r="E37" s="109">
        <v>304.29000000000002</v>
      </c>
      <c r="F37" s="109">
        <v>234.65</v>
      </c>
      <c r="G37" s="125">
        <v>55.9</v>
      </c>
      <c r="H37" s="125">
        <v>68.7</v>
      </c>
      <c r="I37" s="346">
        <v>133</v>
      </c>
      <c r="J37" s="325">
        <v>0</v>
      </c>
      <c r="K37" s="312"/>
      <c r="L37" s="336"/>
      <c r="M37" s="312">
        <f t="shared" si="11"/>
        <v>0</v>
      </c>
      <c r="N37" s="312">
        <f t="shared" si="11"/>
        <v>0</v>
      </c>
    </row>
    <row r="38" spans="1:14" s="98" customFormat="1">
      <c r="A38" s="201" t="s">
        <v>261</v>
      </c>
      <c r="B38" s="97">
        <v>56</v>
      </c>
      <c r="C38" s="91">
        <v>22198.63</v>
      </c>
      <c r="D38" s="109">
        <v>33566.239999999998</v>
      </c>
      <c r="E38" s="109">
        <v>33409.46</v>
      </c>
      <c r="F38" s="109">
        <v>25575.61</v>
      </c>
      <c r="G38" s="125">
        <v>22835.53</v>
      </c>
      <c r="H38" s="125">
        <v>21487</v>
      </c>
      <c r="I38" s="346">
        <v>20907</v>
      </c>
      <c r="J38" s="325">
        <v>9186</v>
      </c>
      <c r="K38" s="312">
        <v>16467</v>
      </c>
      <c r="L38" s="336">
        <v>16467</v>
      </c>
      <c r="M38" s="312">
        <f t="shared" si="11"/>
        <v>16467</v>
      </c>
      <c r="N38" s="312">
        <f t="shared" si="11"/>
        <v>16467</v>
      </c>
    </row>
    <row r="39" spans="1:14" s="98" customFormat="1">
      <c r="A39" s="201" t="s">
        <v>262</v>
      </c>
      <c r="B39" s="97">
        <v>62</v>
      </c>
      <c r="C39" s="91">
        <v>1215</v>
      </c>
      <c r="D39" s="109">
        <v>3122</v>
      </c>
      <c r="E39" s="109">
        <v>8276</v>
      </c>
      <c r="F39" s="109">
        <v>4456</v>
      </c>
      <c r="G39" s="125">
        <v>85</v>
      </c>
      <c r="H39" s="125">
        <v>975</v>
      </c>
      <c r="I39" s="346">
        <v>0</v>
      </c>
      <c r="J39" s="325">
        <v>3330</v>
      </c>
      <c r="K39" s="312">
        <v>350</v>
      </c>
      <c r="L39" s="336">
        <v>350</v>
      </c>
      <c r="M39" s="312">
        <f t="shared" si="11"/>
        <v>350</v>
      </c>
      <c r="N39" s="312">
        <f t="shared" si="11"/>
        <v>350</v>
      </c>
    </row>
    <row r="40" spans="1:14" s="98" customFormat="1">
      <c r="A40" s="201" t="s">
        <v>263</v>
      </c>
      <c r="B40" s="97">
        <v>63</v>
      </c>
      <c r="C40" s="91">
        <v>0</v>
      </c>
      <c r="D40" s="109">
        <v>0</v>
      </c>
      <c r="E40" s="109">
        <v>0</v>
      </c>
      <c r="F40" s="109">
        <v>0</v>
      </c>
      <c r="G40" s="125">
        <v>0</v>
      </c>
      <c r="H40" s="125">
        <v>0</v>
      </c>
      <c r="I40" s="346">
        <v>0</v>
      </c>
      <c r="J40" s="325">
        <f t="shared" si="12"/>
        <v>0</v>
      </c>
      <c r="K40" s="312"/>
      <c r="L40" s="336"/>
      <c r="M40" s="312">
        <f t="shared" si="11"/>
        <v>0</v>
      </c>
      <c r="N40" s="312">
        <f t="shared" si="11"/>
        <v>0</v>
      </c>
    </row>
    <row r="41" spans="1:14" s="98" customFormat="1">
      <c r="A41" s="201" t="s">
        <v>264</v>
      </c>
      <c r="B41" s="97">
        <v>62</v>
      </c>
      <c r="C41" s="91">
        <v>0</v>
      </c>
      <c r="D41" s="109">
        <v>0</v>
      </c>
      <c r="E41" s="109">
        <v>0</v>
      </c>
      <c r="F41" s="109">
        <v>0</v>
      </c>
      <c r="G41" s="125">
        <v>0</v>
      </c>
      <c r="H41" s="125">
        <v>0</v>
      </c>
      <c r="I41" s="346">
        <v>0</v>
      </c>
      <c r="J41" s="325">
        <f t="shared" si="12"/>
        <v>0</v>
      </c>
      <c r="K41" s="312"/>
      <c r="L41" s="336"/>
      <c r="M41" s="312">
        <f t="shared" si="11"/>
        <v>0</v>
      </c>
      <c r="N41" s="312">
        <f t="shared" si="11"/>
        <v>0</v>
      </c>
    </row>
    <row r="42" spans="1:14" s="98" customFormat="1">
      <c r="A42" s="201" t="s">
        <v>265</v>
      </c>
      <c r="B42" s="97">
        <v>11</v>
      </c>
      <c r="C42" s="91">
        <v>0</v>
      </c>
      <c r="D42" s="109">
        <v>0</v>
      </c>
      <c r="E42" s="109">
        <v>0</v>
      </c>
      <c r="F42" s="109">
        <v>0</v>
      </c>
      <c r="G42" s="125">
        <v>0</v>
      </c>
      <c r="H42" s="125">
        <v>0</v>
      </c>
      <c r="I42" s="346">
        <v>0</v>
      </c>
      <c r="J42" s="325">
        <f t="shared" si="12"/>
        <v>0</v>
      </c>
      <c r="K42" s="312"/>
      <c r="L42" s="336"/>
      <c r="M42" s="312">
        <f t="shared" si="11"/>
        <v>0</v>
      </c>
      <c r="N42" s="312">
        <f t="shared" si="11"/>
        <v>0</v>
      </c>
    </row>
    <row r="43" spans="1:14" s="98" customFormat="1">
      <c r="A43" s="201" t="s">
        <v>266</v>
      </c>
      <c r="B43" s="97">
        <v>81</v>
      </c>
      <c r="C43" s="91">
        <v>224440</v>
      </c>
      <c r="D43" s="109">
        <v>242304</v>
      </c>
      <c r="E43" s="109">
        <v>262176</v>
      </c>
      <c r="F43" s="109">
        <v>306934</v>
      </c>
      <c r="G43" s="125">
        <v>323529</v>
      </c>
      <c r="H43" s="125">
        <v>312603</v>
      </c>
      <c r="I43" s="346">
        <v>424872</v>
      </c>
      <c r="J43" s="325">
        <v>445243</v>
      </c>
      <c r="K43" s="312">
        <v>429312</v>
      </c>
      <c r="L43" s="336">
        <v>429312</v>
      </c>
      <c r="M43" s="312">
        <f t="shared" si="11"/>
        <v>429312</v>
      </c>
      <c r="N43" s="312">
        <f t="shared" si="11"/>
        <v>429312</v>
      </c>
    </row>
    <row r="44" spans="1:14" s="98" customFormat="1">
      <c r="A44" s="201" t="s">
        <v>267</v>
      </c>
      <c r="B44" s="97">
        <v>81</v>
      </c>
      <c r="C44" s="91">
        <v>6000</v>
      </c>
      <c r="D44" s="109">
        <v>0</v>
      </c>
      <c r="E44" s="109">
        <v>21000</v>
      </c>
      <c r="F44" s="109">
        <v>24000</v>
      </c>
      <c r="G44" s="125">
        <v>18000</v>
      </c>
      <c r="H44" s="125">
        <v>21000</v>
      </c>
      <c r="I44" s="346">
        <v>21000</v>
      </c>
      <c r="J44" s="325">
        <v>7500</v>
      </c>
      <c r="K44" s="312"/>
      <c r="L44" s="336"/>
      <c r="M44" s="312">
        <f t="shared" si="11"/>
        <v>0</v>
      </c>
      <c r="N44" s="312">
        <f t="shared" si="11"/>
        <v>0</v>
      </c>
    </row>
    <row r="45" spans="1:14" s="98" customFormat="1">
      <c r="A45" s="201" t="s">
        <v>268</v>
      </c>
      <c r="B45" s="97">
        <v>81</v>
      </c>
      <c r="C45" s="91">
        <v>32010</v>
      </c>
      <c r="D45" s="109">
        <v>23350</v>
      </c>
      <c r="E45" s="109">
        <v>14250</v>
      </c>
      <c r="F45" s="109">
        <v>38940</v>
      </c>
      <c r="G45" s="125">
        <v>29400</v>
      </c>
      <c r="H45" s="125">
        <v>25407</v>
      </c>
      <c r="I45" s="346">
        <v>23940</v>
      </c>
      <c r="J45" s="325">
        <v>22500</v>
      </c>
      <c r="K45" s="312"/>
      <c r="L45" s="336"/>
      <c r="M45" s="312">
        <f t="shared" si="11"/>
        <v>0</v>
      </c>
      <c r="N45" s="312">
        <f t="shared" si="11"/>
        <v>0</v>
      </c>
    </row>
    <row r="46" spans="1:14" s="98" customFormat="1">
      <c r="A46" s="201" t="s">
        <v>269</v>
      </c>
      <c r="B46" s="97">
        <v>44</v>
      </c>
      <c r="C46" s="91">
        <v>0</v>
      </c>
      <c r="D46" s="109">
        <v>0</v>
      </c>
      <c r="E46" s="109">
        <v>0</v>
      </c>
      <c r="F46" s="109"/>
      <c r="G46" s="125"/>
      <c r="H46" s="125">
        <v>0</v>
      </c>
      <c r="I46" s="346">
        <v>0</v>
      </c>
      <c r="J46" s="325">
        <f t="shared" si="12"/>
        <v>0</v>
      </c>
      <c r="K46" s="312"/>
      <c r="L46" s="336"/>
      <c r="M46" s="312">
        <f t="shared" si="11"/>
        <v>0</v>
      </c>
      <c r="N46" s="312">
        <f t="shared" si="11"/>
        <v>0</v>
      </c>
    </row>
    <row r="47" spans="1:14" s="98" customFormat="1">
      <c r="A47" s="201" t="s">
        <v>270</v>
      </c>
      <c r="B47" s="97">
        <v>76</v>
      </c>
      <c r="C47" s="91">
        <v>0</v>
      </c>
      <c r="D47" s="109">
        <v>0</v>
      </c>
      <c r="E47" s="109">
        <v>0</v>
      </c>
      <c r="F47" s="109">
        <v>0</v>
      </c>
      <c r="G47" s="125">
        <v>0</v>
      </c>
      <c r="H47" s="125">
        <v>0</v>
      </c>
      <c r="I47" s="346">
        <v>0</v>
      </c>
      <c r="J47" s="325">
        <f t="shared" si="12"/>
        <v>0</v>
      </c>
      <c r="K47" s="312"/>
      <c r="L47" s="336"/>
      <c r="M47" s="312">
        <f t="shared" si="11"/>
        <v>0</v>
      </c>
      <c r="N47" s="312">
        <f t="shared" si="11"/>
        <v>0</v>
      </c>
    </row>
    <row r="48" spans="1:14" s="98" customFormat="1">
      <c r="A48" s="201" t="s">
        <v>271</v>
      </c>
      <c r="B48" s="97">
        <v>11</v>
      </c>
      <c r="C48" s="91">
        <v>109452.94</v>
      </c>
      <c r="D48" s="109">
        <v>-139307.63</v>
      </c>
      <c r="E48" s="109">
        <v>0</v>
      </c>
      <c r="F48" s="109">
        <v>0</v>
      </c>
      <c r="G48" s="125">
        <v>0</v>
      </c>
      <c r="H48" s="125">
        <v>0</v>
      </c>
      <c r="I48" s="346">
        <v>0</v>
      </c>
      <c r="J48" s="325">
        <f t="shared" si="12"/>
        <v>0</v>
      </c>
      <c r="K48" s="312"/>
      <c r="L48" s="336"/>
      <c r="M48" s="312">
        <f t="shared" si="11"/>
        <v>0</v>
      </c>
      <c r="N48" s="312">
        <f t="shared" si="11"/>
        <v>0</v>
      </c>
    </row>
    <row r="49" spans="1:14" s="98" customFormat="1">
      <c r="A49" s="201" t="s">
        <v>251</v>
      </c>
      <c r="B49" s="97" t="s">
        <v>252</v>
      </c>
      <c r="C49" s="91">
        <v>12644.46</v>
      </c>
      <c r="D49" s="109">
        <v>122523.99</v>
      </c>
      <c r="E49" s="109">
        <v>305946.96999999997</v>
      </c>
      <c r="F49" s="109">
        <v>207539.58000000002</v>
      </c>
      <c r="G49" s="125">
        <v>209831.28999999998</v>
      </c>
      <c r="H49" s="125">
        <v>-17818</v>
      </c>
      <c r="I49" s="346">
        <v>-450739</v>
      </c>
      <c r="J49" s="325">
        <v>465599</v>
      </c>
      <c r="K49" s="312">
        <v>193899</v>
      </c>
      <c r="L49" s="336">
        <v>0</v>
      </c>
      <c r="M49" s="312">
        <f t="shared" si="11"/>
        <v>0</v>
      </c>
      <c r="N49" s="312">
        <f t="shared" si="11"/>
        <v>0</v>
      </c>
    </row>
    <row r="50" spans="1:14" s="98" customFormat="1">
      <c r="A50" s="201" t="s">
        <v>272</v>
      </c>
      <c r="B50" s="97"/>
      <c r="C50" s="91"/>
      <c r="D50" s="109">
        <v>172954</v>
      </c>
      <c r="E50" s="109">
        <v>-14621.6</v>
      </c>
      <c r="F50" s="109"/>
      <c r="G50" s="125"/>
      <c r="H50" s="125">
        <v>0</v>
      </c>
      <c r="I50" s="346"/>
      <c r="J50" s="329"/>
      <c r="K50" s="316"/>
      <c r="L50" s="316"/>
      <c r="M50" s="316"/>
      <c r="N50" s="316"/>
    </row>
    <row r="51" spans="1:14" s="98" customFormat="1">
      <c r="A51" s="201" t="s">
        <v>273</v>
      </c>
      <c r="B51" s="97"/>
      <c r="C51" s="91"/>
      <c r="D51" s="109"/>
      <c r="E51" s="109">
        <v>-330000</v>
      </c>
      <c r="F51" s="109">
        <v>-135977.60000000001</v>
      </c>
      <c r="G51" s="125">
        <v>-235625</v>
      </c>
      <c r="H51" s="125">
        <v>-142810</v>
      </c>
      <c r="I51" s="346">
        <v>-198970</v>
      </c>
      <c r="J51" s="330">
        <v>-208642</v>
      </c>
      <c r="K51" s="316">
        <v>-73753</v>
      </c>
      <c r="L51" s="316"/>
      <c r="M51" s="316"/>
      <c r="N51" s="316"/>
    </row>
    <row r="52" spans="1:14" s="98" customFormat="1">
      <c r="A52" s="201" t="s">
        <v>274</v>
      </c>
      <c r="B52" s="90"/>
      <c r="C52" s="91"/>
      <c r="D52" s="109"/>
      <c r="E52" s="109"/>
      <c r="F52" s="109"/>
      <c r="G52" s="125"/>
      <c r="H52" s="125"/>
      <c r="I52" s="346"/>
      <c r="J52" s="330"/>
      <c r="K52" s="312"/>
      <c r="L52" s="336"/>
      <c r="M52" s="336"/>
      <c r="N52" s="312"/>
    </row>
    <row r="53" spans="1:14">
      <c r="A53" s="202" t="s">
        <v>62</v>
      </c>
      <c r="B53" s="47"/>
      <c r="C53" s="48"/>
      <c r="D53" s="108"/>
      <c r="E53" s="120"/>
      <c r="F53" s="120"/>
      <c r="G53" s="126"/>
      <c r="H53" s="126"/>
      <c r="I53" s="322"/>
      <c r="J53" s="331"/>
      <c r="K53" s="317"/>
      <c r="L53" s="340"/>
      <c r="M53" s="340"/>
      <c r="N53" s="317"/>
    </row>
    <row r="54" spans="1:14">
      <c r="A54" s="205" t="s">
        <v>275</v>
      </c>
      <c r="B54" s="50" t="s">
        <v>230</v>
      </c>
      <c r="C54" s="51">
        <f t="shared" ref="C54:I54" si="13">SUM(C32:C53)</f>
        <v>530647.45000000007</v>
      </c>
      <c r="D54" s="127">
        <f t="shared" si="13"/>
        <v>593904.76</v>
      </c>
      <c r="E54" s="128">
        <f t="shared" si="13"/>
        <v>442901.51</v>
      </c>
      <c r="F54" s="128">
        <f t="shared" si="13"/>
        <v>605655.19000000006</v>
      </c>
      <c r="G54" s="128">
        <f t="shared" si="13"/>
        <v>534283.29</v>
      </c>
      <c r="H54" s="128">
        <f t="shared" si="13"/>
        <v>398954.57000000007</v>
      </c>
      <c r="I54" s="347">
        <f t="shared" si="13"/>
        <v>15902</v>
      </c>
      <c r="J54" s="325">
        <f>SUM(J32:J53)</f>
        <v>862150</v>
      </c>
      <c r="K54" s="312">
        <f>SUM(K32:K53)</f>
        <v>655561</v>
      </c>
      <c r="L54" s="336">
        <f>SUM(L32:L53)</f>
        <v>535415</v>
      </c>
      <c r="M54" s="336">
        <f>SUM(M32:M53)</f>
        <v>535415</v>
      </c>
      <c r="N54" s="312">
        <f>SUM(N32:N53)</f>
        <v>535415</v>
      </c>
    </row>
    <row r="55" spans="1:14">
      <c r="A55" s="198"/>
      <c r="B55" s="52"/>
      <c r="C55" s="49"/>
      <c r="D55" s="129"/>
      <c r="E55" s="118"/>
      <c r="F55" s="118"/>
      <c r="G55" s="118"/>
      <c r="H55" s="118"/>
      <c r="I55" s="345"/>
      <c r="J55" s="325"/>
      <c r="K55" s="312"/>
      <c r="L55" s="336"/>
      <c r="M55" s="336"/>
      <c r="N55" s="312"/>
    </row>
    <row r="56" spans="1:14">
      <c r="A56" s="198" t="s">
        <v>276</v>
      </c>
      <c r="B56" s="52" t="s">
        <v>230</v>
      </c>
      <c r="C56" s="53">
        <f t="shared" ref="C56:G56" si="14">C12+C29+C54</f>
        <v>7403731.2800000003</v>
      </c>
      <c r="D56" s="129">
        <f t="shared" si="14"/>
        <v>7501127.3300000001</v>
      </c>
      <c r="E56" s="124">
        <f t="shared" si="14"/>
        <v>8309916.2799999993</v>
      </c>
      <c r="F56" s="124">
        <f t="shared" si="14"/>
        <v>8753111.7699999996</v>
      </c>
      <c r="G56" s="124">
        <f t="shared" si="14"/>
        <v>8624369.3599999994</v>
      </c>
      <c r="H56" s="124">
        <f>H12+H29+H54</f>
        <v>7937374.5700000003</v>
      </c>
      <c r="I56" s="345">
        <f>I12+I29+I54</f>
        <v>7656898</v>
      </c>
      <c r="J56" s="325">
        <f>J12+J29+J54</f>
        <v>8494741</v>
      </c>
      <c r="K56" s="312">
        <f>K12+K29+K54</f>
        <v>8139098</v>
      </c>
      <c r="L56" s="336">
        <f>L54+L29+L12</f>
        <v>8064010</v>
      </c>
      <c r="M56" s="336">
        <f>M54+M29+M12</f>
        <v>8064010</v>
      </c>
      <c r="N56" s="312">
        <f>N54+N29+N12</f>
        <v>8064010</v>
      </c>
    </row>
    <row r="57" spans="1:14">
      <c r="A57" s="198" t="s">
        <v>277</v>
      </c>
      <c r="B57" s="52" t="s">
        <v>230</v>
      </c>
      <c r="C57" s="54">
        <f>C56+C4</f>
        <v>10033941.109999999</v>
      </c>
      <c r="D57" s="130">
        <f>D56+D4</f>
        <v>9694895.0950000007</v>
      </c>
      <c r="E57" s="130">
        <v>11490722.73</v>
      </c>
      <c r="F57" s="130">
        <v>12330609.800000001</v>
      </c>
      <c r="G57" s="130">
        <v>12443151.74</v>
      </c>
      <c r="H57" s="130">
        <f>H56+H4</f>
        <v>11863815.310000001</v>
      </c>
      <c r="I57" s="348">
        <f t="shared" ref="I57" si="15">I56+I4</f>
        <v>11898025.310000001</v>
      </c>
      <c r="J57" s="325">
        <f t="shared" ref="J57:L57" si="16">J56+J4</f>
        <v>10404767</v>
      </c>
      <c r="K57" s="312">
        <f t="shared" si="16"/>
        <v>9928218</v>
      </c>
      <c r="L57" s="336">
        <f t="shared" si="16"/>
        <v>10776910</v>
      </c>
      <c r="M57" s="336">
        <f t="shared" ref="M57:N57" si="17">M56+M4</f>
        <v>12153380.98</v>
      </c>
      <c r="N57" s="312">
        <f t="shared" si="17"/>
        <v>13430312</v>
      </c>
    </row>
    <row r="58" spans="1:14">
      <c r="A58" s="198" t="s">
        <v>278</v>
      </c>
      <c r="B58" s="99" t="s">
        <v>230</v>
      </c>
      <c r="C58" s="100">
        <v>-6412626.8300000001</v>
      </c>
      <c r="D58" s="131">
        <v>-5757755.7400000012</v>
      </c>
      <c r="E58" s="131">
        <v>-6634436.29</v>
      </c>
      <c r="F58" s="131">
        <v>-6664095.4199999999</v>
      </c>
      <c r="G58" s="131">
        <v>-6206099</v>
      </c>
      <c r="H58" s="131">
        <v>-5603354</v>
      </c>
      <c r="I58" s="349">
        <f>-6927855-12055</f>
        <v>-6939910</v>
      </c>
      <c r="J58" s="325">
        <v>-5691885</v>
      </c>
      <c r="K58" s="312">
        <v>-4879401</v>
      </c>
      <c r="L58" s="336">
        <f>K58*1.02</f>
        <v>-4976989.0200000005</v>
      </c>
      <c r="M58" s="336">
        <f>L58*1.02</f>
        <v>-5076528.800400001</v>
      </c>
      <c r="N58" s="312">
        <f>M58*1.02</f>
        <v>-5178059.3764080014</v>
      </c>
    </row>
    <row r="59" spans="1:14">
      <c r="A59" s="198" t="s">
        <v>279</v>
      </c>
      <c r="B59" s="99" t="s">
        <v>230</v>
      </c>
      <c r="C59" s="100">
        <v>-276104</v>
      </c>
      <c r="D59" s="131">
        <v>-265654</v>
      </c>
      <c r="E59" s="131">
        <v>-296226</v>
      </c>
      <c r="F59" s="131">
        <v>-369874</v>
      </c>
      <c r="G59" s="131">
        <v>-370929</v>
      </c>
      <c r="H59" s="131">
        <f>-SUM(H43:H45)</f>
        <v>-359010</v>
      </c>
      <c r="I59" s="349">
        <f>-SUM(I43:I45)</f>
        <v>-469812</v>
      </c>
      <c r="J59" s="325">
        <f>-J43-J44-J45</f>
        <v>-475243</v>
      </c>
      <c r="K59" s="312">
        <v>-429312</v>
      </c>
      <c r="L59" s="336">
        <v>-429312</v>
      </c>
      <c r="M59" s="336">
        <v>-429312</v>
      </c>
      <c r="N59" s="312">
        <f>-N43-N44-N45</f>
        <v>-429312</v>
      </c>
    </row>
    <row r="60" spans="1:14">
      <c r="A60" s="198" t="s">
        <v>280</v>
      </c>
      <c r="B60" s="99" t="s">
        <v>230</v>
      </c>
      <c r="C60" s="100">
        <v>108901.73</v>
      </c>
      <c r="D60" s="131"/>
      <c r="E60" s="131">
        <v>0</v>
      </c>
      <c r="F60" s="131">
        <v>0</v>
      </c>
      <c r="G60" s="131">
        <v>0</v>
      </c>
      <c r="H60" s="131">
        <v>0</v>
      </c>
      <c r="I60" s="349">
        <v>-475629</v>
      </c>
      <c r="J60" s="325">
        <v>-500538</v>
      </c>
      <c r="K60" s="312">
        <v>-281238</v>
      </c>
      <c r="L60" s="336">
        <v>-281238</v>
      </c>
      <c r="M60" s="336">
        <v>-281238</v>
      </c>
      <c r="N60" s="380">
        <v>-281238</v>
      </c>
    </row>
    <row r="61" spans="1:14">
      <c r="A61" s="198" t="s">
        <v>281</v>
      </c>
      <c r="B61" s="99" t="s">
        <v>230</v>
      </c>
      <c r="C61" s="100">
        <v>-766725.25</v>
      </c>
      <c r="D61" s="131">
        <v>-634297.9</v>
      </c>
      <c r="E61" s="131">
        <v>-898013.58</v>
      </c>
      <c r="F61" s="131">
        <v>-1477858</v>
      </c>
      <c r="G61" s="131">
        <v>-1939683</v>
      </c>
      <c r="H61" s="131">
        <v>-1660324</v>
      </c>
      <c r="I61" s="349">
        <v>-2102648</v>
      </c>
      <c r="J61" s="325">
        <v>-1947981</v>
      </c>
      <c r="K61" s="312">
        <v>-1625367</v>
      </c>
      <c r="L61" s="336">
        <v>-1000000</v>
      </c>
      <c r="M61" s="336">
        <v>-1000000</v>
      </c>
      <c r="N61" s="312">
        <f t="shared" ref="N61:N62" si="18">M61</f>
        <v>-1000000</v>
      </c>
    </row>
    <row r="62" spans="1:14">
      <c r="A62" s="200" t="s">
        <v>282</v>
      </c>
      <c r="B62" s="101" t="s">
        <v>230</v>
      </c>
      <c r="C62" s="102">
        <v>-1280724.8799999999</v>
      </c>
      <c r="D62" s="132">
        <v>-1327516.32</v>
      </c>
      <c r="E62" s="132">
        <v>-1399706.32</v>
      </c>
      <c r="F62" s="132">
        <v>-1495574.24</v>
      </c>
      <c r="G62" s="132">
        <v>-1456635.76</v>
      </c>
      <c r="H62" s="132">
        <v>-1449475</v>
      </c>
      <c r="I62" s="350">
        <v>-1573851</v>
      </c>
      <c r="J62" s="331">
        <v>-1593268</v>
      </c>
      <c r="K62" s="317">
        <v>-1600664</v>
      </c>
      <c r="L62" s="340">
        <v>-1665444</v>
      </c>
      <c r="M62" s="340">
        <v>-1665444</v>
      </c>
      <c r="N62" s="317">
        <f t="shared" si="18"/>
        <v>-1665444</v>
      </c>
    </row>
    <row r="63" spans="1:14">
      <c r="A63" s="200" t="s">
        <v>283</v>
      </c>
      <c r="B63" s="47" t="s">
        <v>230</v>
      </c>
      <c r="C63" s="48">
        <f t="shared" ref="C63:H63" si="19">SUM(C57:C62)</f>
        <v>1406661.8799999994</v>
      </c>
      <c r="D63" s="119">
        <f t="shared" si="19"/>
        <v>1709671.1349999995</v>
      </c>
      <c r="E63" s="119">
        <f t="shared" si="19"/>
        <v>2262340.54</v>
      </c>
      <c r="F63" s="119">
        <f t="shared" si="19"/>
        <v>2323208.1400000006</v>
      </c>
      <c r="G63" s="119">
        <f t="shared" si="19"/>
        <v>2469804.9800000004</v>
      </c>
      <c r="H63" s="119">
        <f t="shared" si="19"/>
        <v>2791652.3100000005</v>
      </c>
      <c r="I63" s="322">
        <f>SUM(I57:I62)</f>
        <v>336175.31000000052</v>
      </c>
      <c r="J63" s="332">
        <f>SUM(J57:J62)</f>
        <v>195852</v>
      </c>
      <c r="K63" s="318">
        <f>SUM(K57:K62)</f>
        <v>1112236</v>
      </c>
      <c r="L63" s="341">
        <f>SUM(L57:L62)</f>
        <v>2423926.9799999995</v>
      </c>
      <c r="M63" s="341">
        <f>SUM(M57:M62)</f>
        <v>3700858.1795999995</v>
      </c>
      <c r="N63" s="318">
        <f t="shared" ref="N63" si="20">SUM(N57:N62)</f>
        <v>4876258.6235919986</v>
      </c>
    </row>
    <row r="64" spans="1:14">
      <c r="A64" s="205"/>
      <c r="B64" s="103"/>
      <c r="C64" s="104"/>
      <c r="D64" s="133"/>
      <c r="E64" s="133"/>
      <c r="F64" s="133"/>
      <c r="G64" s="133"/>
      <c r="H64" s="133"/>
      <c r="I64" s="351"/>
      <c r="J64" s="325"/>
      <c r="K64" s="319"/>
      <c r="L64" s="336"/>
      <c r="M64" s="336"/>
      <c r="N64" s="312"/>
    </row>
    <row r="65" spans="1:14">
      <c r="A65" s="198" t="s">
        <v>284</v>
      </c>
      <c r="B65" s="90"/>
      <c r="C65" s="91">
        <v>-493618.9949999986</v>
      </c>
      <c r="D65" s="106">
        <v>-463114.18499999819</v>
      </c>
      <c r="E65" s="107">
        <v>-84548.830000000075</v>
      </c>
      <c r="F65" s="107">
        <v>-186334.17000000039</v>
      </c>
      <c r="G65" s="107">
        <v>-233794.09000000032</v>
      </c>
      <c r="H65" s="106">
        <v>-113485</v>
      </c>
      <c r="I65" s="346">
        <v>4152128</v>
      </c>
      <c r="J65" s="330">
        <f>4287357-J63</f>
        <v>4091505</v>
      </c>
      <c r="K65" s="320">
        <f>4311051-K63</f>
        <v>3198815</v>
      </c>
      <c r="L65" s="320">
        <v>0</v>
      </c>
      <c r="M65" s="320">
        <v>0</v>
      </c>
      <c r="N65" s="91">
        <f>M65</f>
        <v>0</v>
      </c>
    </row>
    <row r="66" spans="1:14">
      <c r="A66" s="198"/>
      <c r="B66" s="90"/>
      <c r="C66" s="91"/>
      <c r="D66" s="106"/>
      <c r="E66" s="106"/>
      <c r="F66" s="106"/>
      <c r="G66" s="106"/>
      <c r="H66" s="106"/>
      <c r="I66" s="320"/>
      <c r="J66" s="325"/>
      <c r="K66" s="321"/>
      <c r="L66" s="336"/>
      <c r="M66" s="336"/>
      <c r="N66" s="312"/>
    </row>
    <row r="67" spans="1:14">
      <c r="A67" s="200" t="s">
        <v>285</v>
      </c>
      <c r="B67" s="47"/>
      <c r="C67" s="48">
        <f t="shared" ref="C67:H67" si="21">SUM(C63:C65)</f>
        <v>913042.88500000082</v>
      </c>
      <c r="D67" s="119">
        <f t="shared" si="21"/>
        <v>1246556.9500000014</v>
      </c>
      <c r="E67" s="120">
        <f t="shared" si="21"/>
        <v>2177791.71</v>
      </c>
      <c r="F67" s="120">
        <f t="shared" si="21"/>
        <v>2136873.9700000002</v>
      </c>
      <c r="G67" s="120">
        <f t="shared" si="21"/>
        <v>2236010.89</v>
      </c>
      <c r="H67" s="120">
        <f t="shared" si="21"/>
        <v>2678167.3100000005</v>
      </c>
      <c r="I67" s="322">
        <f t="shared" ref="I67" si="22">SUM(I63:I65)</f>
        <v>4488303.3100000005</v>
      </c>
      <c r="J67" s="333">
        <f>SUM(J63:J65)</f>
        <v>4287357</v>
      </c>
      <c r="K67" s="322">
        <f t="shared" ref="K67" si="23">SUM(K63:K65)</f>
        <v>4311051</v>
      </c>
      <c r="L67" s="340">
        <f>L63+L65</f>
        <v>2423926.9799999995</v>
      </c>
      <c r="M67" s="340">
        <f>M63+M65</f>
        <v>3700858.1795999995</v>
      </c>
      <c r="N67" s="317">
        <f>N63+N65</f>
        <v>4876258.6235919986</v>
      </c>
    </row>
    <row r="68" spans="1:14">
      <c r="A68" s="206"/>
      <c r="B68" s="55"/>
      <c r="C68" s="56"/>
      <c r="D68" s="134"/>
      <c r="E68" s="134"/>
      <c r="F68" s="134"/>
      <c r="G68" s="134"/>
      <c r="H68" s="134"/>
      <c r="I68" s="352"/>
      <c r="J68" s="332"/>
      <c r="K68" s="318"/>
      <c r="L68" s="318"/>
      <c r="M68" s="318"/>
      <c r="N68" s="318"/>
    </row>
    <row r="69" spans="1:14">
      <c r="A69" s="198" t="s">
        <v>286</v>
      </c>
      <c r="B69" s="44" t="s">
        <v>230</v>
      </c>
      <c r="C69" s="105">
        <f>-C58</f>
        <v>6412626.8300000001</v>
      </c>
      <c r="D69" s="106">
        <v>5757755.7400000012</v>
      </c>
      <c r="E69" s="107">
        <v>6634436.29</v>
      </c>
      <c r="F69" s="107">
        <v>6664095.4199999999</v>
      </c>
      <c r="G69" s="107">
        <v>6206099</v>
      </c>
      <c r="H69" s="106">
        <f t="shared" ref="H69:L70" si="24">-H58</f>
        <v>5603354</v>
      </c>
      <c r="I69" s="320">
        <f t="shared" si="24"/>
        <v>6939910</v>
      </c>
      <c r="J69" s="325">
        <f t="shared" si="24"/>
        <v>5691885</v>
      </c>
      <c r="K69" s="312">
        <f t="shared" si="24"/>
        <v>4879401</v>
      </c>
      <c r="L69" s="336">
        <f t="shared" si="24"/>
        <v>4976989.0200000005</v>
      </c>
      <c r="M69" s="336">
        <f t="shared" ref="M69:N70" si="25">-M58</f>
        <v>5076528.800400001</v>
      </c>
      <c r="N69" s="312">
        <f t="shared" si="25"/>
        <v>5178059.3764080014</v>
      </c>
    </row>
    <row r="70" spans="1:14">
      <c r="A70" s="198" t="s">
        <v>287</v>
      </c>
      <c r="B70" s="44" t="s">
        <v>230</v>
      </c>
      <c r="C70" s="105">
        <f>C43+C44+C45</f>
        <v>262450</v>
      </c>
      <c r="D70" s="106">
        <v>265654</v>
      </c>
      <c r="E70" s="107">
        <v>296226</v>
      </c>
      <c r="F70" s="107">
        <v>369874</v>
      </c>
      <c r="G70" s="107">
        <v>370929</v>
      </c>
      <c r="H70" s="106">
        <f t="shared" si="24"/>
        <v>359010</v>
      </c>
      <c r="I70" s="320">
        <f t="shared" si="24"/>
        <v>469812</v>
      </c>
      <c r="J70" s="325">
        <f t="shared" si="24"/>
        <v>475243</v>
      </c>
      <c r="K70" s="312">
        <f t="shared" si="24"/>
        <v>429312</v>
      </c>
      <c r="L70" s="336">
        <f t="shared" si="24"/>
        <v>429312</v>
      </c>
      <c r="M70" s="336">
        <f t="shared" ref="M70" si="26">-M59</f>
        <v>429312</v>
      </c>
      <c r="N70" s="312">
        <f t="shared" si="25"/>
        <v>429312</v>
      </c>
    </row>
    <row r="71" spans="1:14">
      <c r="A71" s="198" t="s">
        <v>288</v>
      </c>
      <c r="B71" s="44"/>
      <c r="C71" s="91"/>
      <c r="D71" s="106"/>
      <c r="E71" s="107"/>
      <c r="F71" s="107"/>
      <c r="G71" s="107"/>
      <c r="H71" s="106"/>
      <c r="I71" s="320"/>
      <c r="J71" s="325"/>
      <c r="K71" s="312"/>
      <c r="L71" s="336"/>
      <c r="M71" s="336"/>
      <c r="N71" s="312"/>
    </row>
    <row r="72" spans="1:14">
      <c r="A72" s="207" t="s">
        <v>289</v>
      </c>
      <c r="B72" s="208" t="s">
        <v>230</v>
      </c>
      <c r="C72" s="209">
        <f>SUM(C69:C71)</f>
        <v>6675076.8300000001</v>
      </c>
      <c r="D72" s="210">
        <v>6023409.7400000012</v>
      </c>
      <c r="E72" s="211">
        <v>6930662.29</v>
      </c>
      <c r="F72" s="211">
        <v>7033969.4199999999</v>
      </c>
      <c r="G72" s="211">
        <v>6577028</v>
      </c>
      <c r="H72" s="212">
        <f>SUM(H69:H71)</f>
        <v>5962364</v>
      </c>
      <c r="I72" s="353">
        <f t="shared" ref="I72" si="27">SUM(I69:I71)</f>
        <v>7409722</v>
      </c>
      <c r="J72" s="334">
        <f t="shared" ref="J72:L72" si="28">J69+J70</f>
        <v>6167128</v>
      </c>
      <c r="K72" s="317">
        <f t="shared" si="28"/>
        <v>5308713</v>
      </c>
      <c r="L72" s="340">
        <f t="shared" si="28"/>
        <v>5406301.0200000005</v>
      </c>
      <c r="M72" s="340">
        <f t="shared" ref="M72:N72" si="29">M69+M70</f>
        <v>5505840.800400001</v>
      </c>
      <c r="N72" s="381">
        <f t="shared" si="29"/>
        <v>5607371.3764080014</v>
      </c>
    </row>
    <row r="76" spans="1:14">
      <c r="A76" s="57"/>
    </row>
  </sheetData>
  <sheetProtection formatColumns="0" insertRows="0" selectLockedCells="1"/>
  <pageMargins left="0.7" right="0.7" top="0.75" bottom="0.75" header="0.3" footer="0.3"/>
  <pageSetup scale="61" orientation="portrait" r:id="rId1"/>
  <headerFooter>
    <oddHeader>&amp;C&amp;"-,Bold"&amp;22Peru State College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70C411A542D949988830C81CCD482C" ma:contentTypeVersion="12" ma:contentTypeDescription="Create a new document." ma:contentTypeScope="" ma:versionID="806c54bd2c7fab75881c2f0997275baf">
  <xsd:schema xmlns:xsd="http://www.w3.org/2001/XMLSchema" xmlns:xs="http://www.w3.org/2001/XMLSchema" xmlns:p="http://schemas.microsoft.com/office/2006/metadata/properties" xmlns:ns3="d16ea573-1833-49a1-88bd-9780527a9e06" xmlns:ns4="51ba87ac-a6b4-4ef4-b22d-25dfad96cb6d" targetNamespace="http://schemas.microsoft.com/office/2006/metadata/properties" ma:root="true" ma:fieldsID="4dfa86b85edfa8876913d5317ddcd6c2" ns3:_="" ns4:_="">
    <xsd:import namespace="d16ea573-1833-49a1-88bd-9780527a9e06"/>
    <xsd:import namespace="51ba87ac-a6b4-4ef4-b22d-25dfad96cb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a573-1833-49a1-88bd-9780527a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a87ac-a6b4-4ef4-b22d-25dfad96cb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719F1D-AF28-4F5E-B0A4-D7D7D45DBB2F}">
  <ds:schemaRefs>
    <ds:schemaRef ds:uri="http://purl.org/dc/elements/1.1/"/>
    <ds:schemaRef ds:uri="http://schemas.microsoft.com/office/2006/metadata/properties"/>
    <ds:schemaRef ds:uri="d16ea573-1833-49a1-88bd-9780527a9e06"/>
    <ds:schemaRef ds:uri="51ba87ac-a6b4-4ef4-b22d-25dfad96cb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8DD4708-CB24-406B-927F-678C0EFD1E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a573-1833-49a1-88bd-9780527a9e06"/>
    <ds:schemaRef ds:uri="51ba87ac-a6b4-4ef4-b22d-25dfad96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6C3D9C-E53B-45D7-84DA-5E8B215296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Enrollment &amp; Tuition Summary</vt:lpstr>
      <vt:lpstr>Student Fee Schedule</vt:lpstr>
      <vt:lpstr>Student Financial Aid</vt:lpstr>
      <vt:lpstr>Cash Fund Revenue Summary</vt:lpstr>
      <vt:lpstr>'Enrollment &amp; Tuition Summary'!Print_Area</vt:lpstr>
      <vt:lpstr>'Student Fee Schedule'!Print_Area</vt:lpstr>
      <vt:lpstr>'Student Financial Aid'!Print_Area</vt:lpstr>
      <vt:lpstr>'Student Financial Aid'!Print_Titles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2021-12-10T17:53:15Z</dcterms:created>
  <dcterms:modified xsi:type="dcterms:W3CDTF">2023-05-25T15:35:55Z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0x0101008D70C411A542D949988830C81CCD482C</vt:lpwstr>
  </property>
</Properties>
</file>