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defaultThemeVersion="124226"/>
  <xr:revisionPtr revIDLastSave="0" documentId="13_ncr:1_{A4447A1E-3662-4CA3-B7D2-0F086E86603D}" xr6:coauthVersionLast="47" xr6:coauthVersionMax="47" xr10:uidLastSave="{00000000-0000-0000-0000-000000000000}"/>
  <bookViews>
    <workbookView xWindow="-120" yWindow="-120" windowWidth="29040" windowHeight="17640" xr2:uid="{00000000-000D-0000-FFFF-FFFF00000000}"/>
  </bookViews>
  <sheets>
    <sheet name="Enrollment &amp; Tuition Summary" sheetId="12" r:id="rId1"/>
    <sheet name="Student Fee Schedule" sheetId="15" r:id="rId2"/>
    <sheet name="Student Financial Aid" sheetId="14" r:id="rId3"/>
    <sheet name="Cash Fund Revenue Summary" sheetId="13" r:id="rId4"/>
  </sheets>
  <definedNames>
    <definedName name="_xlnm.Print_Area" localSheetId="3">'Cash Fund Revenue Summary'!$A$1:$N$67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2" i="15" l="1"/>
  <c r="Y42" i="15"/>
  <c r="W42" i="15"/>
  <c r="U42" i="15"/>
  <c r="S42" i="15"/>
  <c r="Q42" i="15"/>
  <c r="O42" i="15"/>
  <c r="M42" i="15"/>
  <c r="K42" i="15"/>
  <c r="I42" i="15"/>
  <c r="G42" i="15"/>
  <c r="E42" i="15"/>
  <c r="AO26" i="15"/>
  <c r="AN26" i="15"/>
  <c r="AM26" i="15"/>
  <c r="AL26" i="15"/>
  <c r="AK26" i="15"/>
  <c r="AJ26" i="15"/>
  <c r="AI26" i="15"/>
  <c r="AH26" i="15"/>
  <c r="AG26" i="15"/>
  <c r="AF26" i="15"/>
  <c r="AE26" i="15"/>
  <c r="AD26" i="15"/>
  <c r="AO22" i="15"/>
  <c r="AN22" i="15"/>
  <c r="AM22" i="15"/>
  <c r="AL22" i="15"/>
  <c r="AK22" i="15"/>
  <c r="AJ22" i="15"/>
  <c r="AI22" i="15"/>
  <c r="AH22" i="15"/>
  <c r="AG22" i="15"/>
  <c r="AF22" i="15"/>
  <c r="AE22" i="15"/>
  <c r="AD22" i="15"/>
  <c r="BT96" i="14"/>
  <c r="BJ96" i="14"/>
  <c r="AZ96" i="14"/>
  <c r="AP96" i="14"/>
  <c r="AF96" i="14"/>
  <c r="V96" i="14"/>
  <c r="L96" i="14"/>
  <c r="B96" i="14"/>
  <c r="BT94" i="14"/>
  <c r="BJ94" i="14"/>
  <c r="AZ94" i="14"/>
  <c r="AP94" i="14"/>
  <c r="AF94" i="14"/>
  <c r="V94" i="14"/>
  <c r="L94" i="14"/>
  <c r="B94" i="14"/>
  <c r="BT90" i="14"/>
  <c r="BU90" i="14" s="1"/>
  <c r="BJ90" i="14"/>
  <c r="BK90" i="14" s="1"/>
  <c r="AZ90" i="14"/>
  <c r="BA90" i="14" s="1"/>
  <c r="AP90" i="14"/>
  <c r="AQ90" i="14" s="1"/>
  <c r="AF90" i="14"/>
  <c r="AG90" i="14" s="1"/>
  <c r="V90" i="14"/>
  <c r="W90" i="14" s="1"/>
  <c r="L90" i="14"/>
  <c r="M90" i="14" s="1"/>
  <c r="B90" i="14"/>
  <c r="C90" i="14" s="1"/>
  <c r="V89" i="14"/>
  <c r="CB87" i="14"/>
  <c r="CA87" i="14"/>
  <c r="BZ87" i="14"/>
  <c r="BY87" i="14"/>
  <c r="BX87" i="14"/>
  <c r="BW87" i="14"/>
  <c r="BT87" i="14"/>
  <c r="BR87" i="14"/>
  <c r="BQ87" i="14"/>
  <c r="BP87" i="14"/>
  <c r="BO87" i="14"/>
  <c r="BN87" i="14"/>
  <c r="BM87" i="14"/>
  <c r="BJ87" i="14"/>
  <c r="BH87" i="14"/>
  <c r="BG87" i="14"/>
  <c r="BF87" i="14"/>
  <c r="BE87" i="14"/>
  <c r="BD87" i="14"/>
  <c r="BC87" i="14"/>
  <c r="AZ87" i="14"/>
  <c r="AX87" i="14"/>
  <c r="AW87" i="14"/>
  <c r="AV87" i="14"/>
  <c r="AU87" i="14"/>
  <c r="AT87" i="14"/>
  <c r="AS87" i="14"/>
  <c r="AP87" i="14"/>
  <c r="AP89" i="14" s="1"/>
  <c r="AN87" i="14"/>
  <c r="AM87" i="14"/>
  <c r="AL87" i="14"/>
  <c r="AK87" i="14"/>
  <c r="AJ87" i="14"/>
  <c r="AI87" i="14"/>
  <c r="AF87" i="14"/>
  <c r="AD87" i="14"/>
  <c r="AC87" i="14"/>
  <c r="AB87" i="14"/>
  <c r="AA87" i="14"/>
  <c r="Z87" i="14"/>
  <c r="Y87" i="14"/>
  <c r="V87" i="14"/>
  <c r="T87" i="14"/>
  <c r="S87" i="14"/>
  <c r="R87" i="14"/>
  <c r="Q87" i="14"/>
  <c r="P87" i="14"/>
  <c r="O87" i="14"/>
  <c r="L87" i="14"/>
  <c r="J87" i="14"/>
  <c r="I87" i="14"/>
  <c r="H87" i="14"/>
  <c r="G87" i="14"/>
  <c r="F87" i="14"/>
  <c r="E87" i="14"/>
  <c r="B87" i="14"/>
  <c r="CC85" i="14"/>
  <c r="BV85" i="14"/>
  <c r="BU85" i="14"/>
  <c r="BS85" i="14"/>
  <c r="BK85" i="14"/>
  <c r="BL85" i="14" s="1"/>
  <c r="BI85" i="14"/>
  <c r="BB85" i="14"/>
  <c r="BA85" i="14"/>
  <c r="AY85" i="14"/>
  <c r="AQ85" i="14"/>
  <c r="AR85" i="14" s="1"/>
  <c r="AO85" i="14"/>
  <c r="AH85" i="14"/>
  <c r="AG85" i="14"/>
  <c r="AE85" i="14"/>
  <c r="W85" i="14"/>
  <c r="X85" i="14" s="1"/>
  <c r="U85" i="14"/>
  <c r="N85" i="14"/>
  <c r="M85" i="14"/>
  <c r="K85" i="14"/>
  <c r="C85" i="14"/>
  <c r="D85" i="14" s="1"/>
  <c r="CC84" i="14"/>
  <c r="BV84" i="14"/>
  <c r="BU84" i="14"/>
  <c r="BS84" i="14"/>
  <c r="BK84" i="14"/>
  <c r="BL84" i="14" s="1"/>
  <c r="BI84" i="14"/>
  <c r="BB84" i="14"/>
  <c r="BA84" i="14"/>
  <c r="AY84" i="14"/>
  <c r="AQ84" i="14"/>
  <c r="AR84" i="14" s="1"/>
  <c r="AO84" i="14"/>
  <c r="AH84" i="14"/>
  <c r="AG84" i="14"/>
  <c r="AE84" i="14"/>
  <c r="W84" i="14"/>
  <c r="X84" i="14" s="1"/>
  <c r="U84" i="14"/>
  <c r="N84" i="14"/>
  <c r="M84" i="14"/>
  <c r="K84" i="14"/>
  <c r="C84" i="14"/>
  <c r="D84" i="14" s="1"/>
  <c r="CC83" i="14"/>
  <c r="BV83" i="14"/>
  <c r="BU83" i="14"/>
  <c r="BS83" i="14"/>
  <c r="BK83" i="14"/>
  <c r="BL83" i="14" s="1"/>
  <c r="BI83" i="14"/>
  <c r="BB83" i="14"/>
  <c r="BA83" i="14"/>
  <c r="AY83" i="14"/>
  <c r="AQ83" i="14"/>
  <c r="AR83" i="14" s="1"/>
  <c r="AO83" i="14"/>
  <c r="AH83" i="14"/>
  <c r="AG83" i="14"/>
  <c r="AE83" i="14"/>
  <c r="W83" i="14"/>
  <c r="X83" i="14" s="1"/>
  <c r="U83" i="14"/>
  <c r="N83" i="14"/>
  <c r="M83" i="14"/>
  <c r="K83" i="14"/>
  <c r="C83" i="14"/>
  <c r="D83" i="14" s="1"/>
  <c r="CC82" i="14"/>
  <c r="BV82" i="14"/>
  <c r="BU82" i="14"/>
  <c r="BS82" i="14"/>
  <c r="BK82" i="14"/>
  <c r="BL82" i="14" s="1"/>
  <c r="BI82" i="14"/>
  <c r="BB82" i="14"/>
  <c r="BA82" i="14"/>
  <c r="AY82" i="14"/>
  <c r="AQ82" i="14"/>
  <c r="AR82" i="14" s="1"/>
  <c r="AO82" i="14"/>
  <c r="AH82" i="14"/>
  <c r="AG82" i="14"/>
  <c r="AE82" i="14"/>
  <c r="W82" i="14"/>
  <c r="X82" i="14" s="1"/>
  <c r="U82" i="14"/>
  <c r="N82" i="14"/>
  <c r="M82" i="14"/>
  <c r="K82" i="14"/>
  <c r="C82" i="14"/>
  <c r="D82" i="14" s="1"/>
  <c r="CC81" i="14"/>
  <c r="BV81" i="14"/>
  <c r="BU81" i="14"/>
  <c r="BS81" i="14"/>
  <c r="BK81" i="14"/>
  <c r="BL81" i="14" s="1"/>
  <c r="BI81" i="14"/>
  <c r="BA81" i="14"/>
  <c r="BB81" i="14" s="1"/>
  <c r="AY81" i="14"/>
  <c r="AQ81" i="14"/>
  <c r="AR81" i="14" s="1"/>
  <c r="AO81" i="14"/>
  <c r="AH81" i="14"/>
  <c r="AG81" i="14"/>
  <c r="AE81" i="14"/>
  <c r="W81" i="14"/>
  <c r="X81" i="14" s="1"/>
  <c r="U81" i="14"/>
  <c r="N81" i="14"/>
  <c r="M81" i="14"/>
  <c r="K81" i="14"/>
  <c r="C81" i="14"/>
  <c r="D81" i="14" s="1"/>
  <c r="CC80" i="14"/>
  <c r="BV80" i="14"/>
  <c r="BU80" i="14"/>
  <c r="BS80" i="14"/>
  <c r="BK80" i="14"/>
  <c r="BL80" i="14" s="1"/>
  <c r="BI80" i="14"/>
  <c r="BA80" i="14"/>
  <c r="BB80" i="14" s="1"/>
  <c r="AY80" i="14"/>
  <c r="AQ80" i="14"/>
  <c r="AR80" i="14" s="1"/>
  <c r="AO80" i="14"/>
  <c r="AH80" i="14"/>
  <c r="AG80" i="14"/>
  <c r="AE80" i="14"/>
  <c r="W80" i="14"/>
  <c r="X80" i="14" s="1"/>
  <c r="U80" i="14"/>
  <c r="N80" i="14"/>
  <c r="M80" i="14"/>
  <c r="K80" i="14"/>
  <c r="C80" i="14"/>
  <c r="D80" i="14" s="1"/>
  <c r="CC79" i="14"/>
  <c r="BU79" i="14"/>
  <c r="BU87" i="14" s="1"/>
  <c r="BV87" i="14" s="1"/>
  <c r="BS79" i="14"/>
  <c r="BS87" i="14" s="1"/>
  <c r="BK79" i="14"/>
  <c r="BI79" i="14"/>
  <c r="BI87" i="14" s="1"/>
  <c r="BA79" i="14"/>
  <c r="BA87" i="14" s="1"/>
  <c r="BB87" i="14" s="1"/>
  <c r="AY79" i="14"/>
  <c r="AQ79" i="14"/>
  <c r="AO79" i="14"/>
  <c r="AO87" i="14" s="1"/>
  <c r="AH79" i="14"/>
  <c r="AG79" i="14"/>
  <c r="AG87" i="14" s="1"/>
  <c r="AE79" i="14"/>
  <c r="X79" i="14"/>
  <c r="W79" i="14"/>
  <c r="W87" i="14" s="1"/>
  <c r="X87" i="14" s="1"/>
  <c r="U79" i="14"/>
  <c r="U87" i="14" s="1"/>
  <c r="N79" i="14"/>
  <c r="M79" i="14"/>
  <c r="M87" i="14" s="1"/>
  <c r="K79" i="14"/>
  <c r="C79" i="14"/>
  <c r="BR76" i="14"/>
  <c r="AP76" i="14"/>
  <c r="AJ76" i="14"/>
  <c r="AF76" i="14"/>
  <c r="Z76" i="14"/>
  <c r="V76" i="14"/>
  <c r="CB74" i="14"/>
  <c r="CB76" i="14" s="1"/>
  <c r="CA74" i="14"/>
  <c r="BZ74" i="14"/>
  <c r="BZ76" i="14" s="1"/>
  <c r="BY74" i="14"/>
  <c r="BY76" i="14" s="1"/>
  <c r="BX74" i="14"/>
  <c r="BX76" i="14" s="1"/>
  <c r="BW74" i="14"/>
  <c r="BW76" i="14" s="1"/>
  <c r="BT74" i="14"/>
  <c r="BT76" i="14" s="1"/>
  <c r="BR74" i="14"/>
  <c r="BQ74" i="14"/>
  <c r="BQ76" i="14" s="1"/>
  <c r="BP74" i="14"/>
  <c r="BP76" i="14" s="1"/>
  <c r="BO74" i="14"/>
  <c r="BO76" i="14" s="1"/>
  <c r="BN74" i="14"/>
  <c r="BN76" i="14" s="1"/>
  <c r="BM74" i="14"/>
  <c r="BM76" i="14" s="1"/>
  <c r="BJ74" i="14"/>
  <c r="BJ76" i="14" s="1"/>
  <c r="BI74" i="14"/>
  <c r="BH74" i="14"/>
  <c r="BH76" i="14" s="1"/>
  <c r="BG74" i="14"/>
  <c r="BG76" i="14" s="1"/>
  <c r="BF74" i="14"/>
  <c r="BE74" i="14"/>
  <c r="BD74" i="14"/>
  <c r="BD76" i="14" s="1"/>
  <c r="BC74" i="14"/>
  <c r="AZ74" i="14"/>
  <c r="AZ76" i="14" s="1"/>
  <c r="AX74" i="14"/>
  <c r="AX76" i="14" s="1"/>
  <c r="AW74" i="14"/>
  <c r="AW76" i="14" s="1"/>
  <c r="AV74" i="14"/>
  <c r="AU74" i="14"/>
  <c r="AT74" i="14"/>
  <c r="AT76" i="14" s="1"/>
  <c r="AT89" i="14" s="1"/>
  <c r="AS74" i="14"/>
  <c r="AS76" i="14" s="1"/>
  <c r="AP74" i="14"/>
  <c r="AO74" i="14"/>
  <c r="AN74" i="14"/>
  <c r="AN76" i="14" s="1"/>
  <c r="AM74" i="14"/>
  <c r="AL74" i="14"/>
  <c r="AK74" i="14"/>
  <c r="AK76" i="14" s="1"/>
  <c r="AJ74" i="14"/>
  <c r="AI74" i="14"/>
  <c r="AI76" i="14" s="1"/>
  <c r="AG74" i="14"/>
  <c r="AH74" i="14" s="1"/>
  <c r="AF74" i="14"/>
  <c r="AD74" i="14"/>
  <c r="AD76" i="14" s="1"/>
  <c r="AC74" i="14"/>
  <c r="AC76" i="14" s="1"/>
  <c r="AB74" i="14"/>
  <c r="AA74" i="14"/>
  <c r="AA76" i="14" s="1"/>
  <c r="Z74" i="14"/>
  <c r="Y74" i="14"/>
  <c r="Y76" i="14" s="1"/>
  <c r="V74" i="14"/>
  <c r="T74" i="14"/>
  <c r="T76" i="14" s="1"/>
  <c r="S74" i="14"/>
  <c r="S76" i="14" s="1"/>
  <c r="R74" i="14"/>
  <c r="R76" i="14" s="1"/>
  <c r="Q74" i="14"/>
  <c r="Q76" i="14" s="1"/>
  <c r="P74" i="14"/>
  <c r="P76" i="14" s="1"/>
  <c r="O74" i="14"/>
  <c r="O76" i="14" s="1"/>
  <c r="L74" i="14"/>
  <c r="L76" i="14" s="1"/>
  <c r="J74" i="14"/>
  <c r="J76" i="14" s="1"/>
  <c r="I74" i="14"/>
  <c r="I76" i="14" s="1"/>
  <c r="H74" i="14"/>
  <c r="H76" i="14" s="1"/>
  <c r="G74" i="14"/>
  <c r="G76" i="14" s="1"/>
  <c r="F74" i="14"/>
  <c r="F76" i="14" s="1"/>
  <c r="F89" i="14" s="1"/>
  <c r="E74" i="14"/>
  <c r="B74" i="14"/>
  <c r="B76" i="14" s="1"/>
  <c r="CC72" i="14"/>
  <c r="BU72" i="14"/>
  <c r="BV72" i="14" s="1"/>
  <c r="BS72" i="14"/>
  <c r="BK72" i="14"/>
  <c r="BL72" i="14" s="1"/>
  <c r="BI72" i="14"/>
  <c r="BA72" i="14"/>
  <c r="BB72" i="14" s="1"/>
  <c r="AY72" i="14"/>
  <c r="AQ72" i="14"/>
  <c r="AR72" i="14" s="1"/>
  <c r="AO72" i="14"/>
  <c r="AH72" i="14"/>
  <c r="AG72" i="14"/>
  <c r="AE72" i="14"/>
  <c r="W72" i="14"/>
  <c r="X72" i="14" s="1"/>
  <c r="U72" i="14"/>
  <c r="N72" i="14"/>
  <c r="M72" i="14"/>
  <c r="K72" i="14"/>
  <c r="C72" i="14"/>
  <c r="D72" i="14" s="1"/>
  <c r="CC71" i="14"/>
  <c r="BU71" i="14"/>
  <c r="BV71" i="14" s="1"/>
  <c r="BS71" i="14"/>
  <c r="BK71" i="14"/>
  <c r="BL71" i="14" s="1"/>
  <c r="BI71" i="14"/>
  <c r="BA71" i="14"/>
  <c r="BB71" i="14" s="1"/>
  <c r="AY71" i="14"/>
  <c r="AQ71" i="14"/>
  <c r="AR71" i="14" s="1"/>
  <c r="AO71" i="14"/>
  <c r="AH71" i="14"/>
  <c r="AG71" i="14"/>
  <c r="AE71" i="14"/>
  <c r="X71" i="14"/>
  <c r="W71" i="14"/>
  <c r="U71" i="14"/>
  <c r="N71" i="14"/>
  <c r="M71" i="14"/>
  <c r="K71" i="14"/>
  <c r="C71" i="14"/>
  <c r="D71" i="14" s="1"/>
  <c r="CC70" i="14"/>
  <c r="BV70" i="14"/>
  <c r="BU70" i="14"/>
  <c r="BS70" i="14"/>
  <c r="BK70" i="14"/>
  <c r="BL70" i="14" s="1"/>
  <c r="BI70" i="14"/>
  <c r="BB70" i="14"/>
  <c r="BA70" i="14"/>
  <c r="AY70" i="14"/>
  <c r="AR70" i="14"/>
  <c r="AQ70" i="14"/>
  <c r="AO70" i="14"/>
  <c r="AH70" i="14"/>
  <c r="AG70" i="14"/>
  <c r="AE70" i="14"/>
  <c r="W70" i="14"/>
  <c r="X70" i="14" s="1"/>
  <c r="U70" i="14"/>
  <c r="N70" i="14"/>
  <c r="M70" i="14"/>
  <c r="K70" i="14"/>
  <c r="C70" i="14"/>
  <c r="D70" i="14" s="1"/>
  <c r="CC69" i="14"/>
  <c r="BU69" i="14"/>
  <c r="BV69" i="14" s="1"/>
  <c r="BS69" i="14"/>
  <c r="BK69" i="14"/>
  <c r="BL69" i="14" s="1"/>
  <c r="BI69" i="14"/>
  <c r="BB69" i="14"/>
  <c r="BA69" i="14"/>
  <c r="AY69" i="14"/>
  <c r="AQ69" i="14"/>
  <c r="AR69" i="14" s="1"/>
  <c r="AO69" i="14"/>
  <c r="AH69" i="14"/>
  <c r="AG69" i="14"/>
  <c r="AE69" i="14"/>
  <c r="W69" i="14"/>
  <c r="X69" i="14" s="1"/>
  <c r="U69" i="14"/>
  <c r="N69" i="14"/>
  <c r="M69" i="14"/>
  <c r="K69" i="14"/>
  <c r="C69" i="14"/>
  <c r="D69" i="14" s="1"/>
  <c r="CC68" i="14"/>
  <c r="CC74" i="14" s="1"/>
  <c r="BU68" i="14"/>
  <c r="BU74" i="14" s="1"/>
  <c r="BS68" i="14"/>
  <c r="BS74" i="14" s="1"/>
  <c r="BK68" i="14"/>
  <c r="BL68" i="14" s="1"/>
  <c r="BI68" i="14"/>
  <c r="BA68" i="14"/>
  <c r="AY68" i="14"/>
  <c r="AQ68" i="14"/>
  <c r="AO68" i="14"/>
  <c r="AH68" i="14"/>
  <c r="AG68" i="14"/>
  <c r="AE68" i="14"/>
  <c r="W68" i="14"/>
  <c r="U68" i="14"/>
  <c r="N68" i="14"/>
  <c r="M68" i="14"/>
  <c r="M74" i="14" s="1"/>
  <c r="N74" i="14" s="1"/>
  <c r="K68" i="14"/>
  <c r="C68" i="14"/>
  <c r="CB65" i="14"/>
  <c r="CA65" i="14"/>
  <c r="CA76" i="14" s="1"/>
  <c r="BZ65" i="14"/>
  <c r="BY65" i="14"/>
  <c r="BX65" i="14"/>
  <c r="BW65" i="14"/>
  <c r="BT65" i="14"/>
  <c r="BS65" i="14"/>
  <c r="BR65" i="14"/>
  <c r="BQ65" i="14"/>
  <c r="BP65" i="14"/>
  <c r="BO65" i="14"/>
  <c r="BN65" i="14"/>
  <c r="BM65" i="14"/>
  <c r="BK65" i="14"/>
  <c r="BL65" i="14" s="1"/>
  <c r="BJ65" i="14"/>
  <c r="BH65" i="14"/>
  <c r="BG65" i="14"/>
  <c r="BF65" i="14"/>
  <c r="BF76" i="14" s="1"/>
  <c r="BE65" i="14"/>
  <c r="BE76" i="14" s="1"/>
  <c r="BD65" i="14"/>
  <c r="BC65" i="14"/>
  <c r="BC76" i="14" s="1"/>
  <c r="AZ65" i="14"/>
  <c r="AX65" i="14"/>
  <c r="AW65" i="14"/>
  <c r="AV65" i="14"/>
  <c r="AV76" i="14" s="1"/>
  <c r="AU65" i="14"/>
  <c r="AU76" i="14" s="1"/>
  <c r="AT65" i="14"/>
  <c r="AS65" i="14"/>
  <c r="AP65" i="14"/>
  <c r="AN65" i="14"/>
  <c r="AM65" i="14"/>
  <c r="AM76" i="14" s="1"/>
  <c r="AL65" i="14"/>
  <c r="AL76" i="14" s="1"/>
  <c r="AL89" i="14" s="1"/>
  <c r="AK65" i="14"/>
  <c r="AJ65" i="14"/>
  <c r="AI65" i="14"/>
  <c r="AG65" i="14"/>
  <c r="AH65" i="14" s="1"/>
  <c r="AF65" i="14"/>
  <c r="AD65" i="14"/>
  <c r="AC65" i="14"/>
  <c r="AB65" i="14"/>
  <c r="AB76" i="14" s="1"/>
  <c r="AA65" i="14"/>
  <c r="Z65" i="14"/>
  <c r="Y65" i="14"/>
  <c r="V65" i="14"/>
  <c r="T65" i="14"/>
  <c r="S65" i="14"/>
  <c r="R65" i="14"/>
  <c r="Q65" i="14"/>
  <c r="P65" i="14"/>
  <c r="O65" i="14"/>
  <c r="L65" i="14"/>
  <c r="J65" i="14"/>
  <c r="I65" i="14"/>
  <c r="H65" i="14"/>
  <c r="G65" i="14"/>
  <c r="F65" i="14"/>
  <c r="E65" i="14"/>
  <c r="B65" i="14"/>
  <c r="CC63" i="14"/>
  <c r="BU63" i="14"/>
  <c r="BV63" i="14" s="1"/>
  <c r="BS63" i="14"/>
  <c r="BL63" i="14"/>
  <c r="BK63" i="14"/>
  <c r="BI63" i="14"/>
  <c r="BA63" i="14"/>
  <c r="BB63" i="14" s="1"/>
  <c r="AY63" i="14"/>
  <c r="AR63" i="14"/>
  <c r="AQ63" i="14"/>
  <c r="AO63" i="14"/>
  <c r="AH63" i="14"/>
  <c r="AG63" i="14"/>
  <c r="AE63" i="14"/>
  <c r="X63" i="14"/>
  <c r="W63" i="14"/>
  <c r="U63" i="14"/>
  <c r="M63" i="14"/>
  <c r="N63" i="14" s="1"/>
  <c r="K63" i="14"/>
  <c r="C63" i="14"/>
  <c r="D63" i="14" s="1"/>
  <c r="CC62" i="14"/>
  <c r="BV62" i="14"/>
  <c r="BU62" i="14"/>
  <c r="BS62" i="14"/>
  <c r="BK62" i="14"/>
  <c r="BL62" i="14" s="1"/>
  <c r="BI62" i="14"/>
  <c r="BA62" i="14"/>
  <c r="BB62" i="14" s="1"/>
  <c r="AY62" i="14"/>
  <c r="AQ62" i="14"/>
  <c r="AR62" i="14" s="1"/>
  <c r="AO62" i="14"/>
  <c r="AH62" i="14"/>
  <c r="AG62" i="14"/>
  <c r="AE62" i="14"/>
  <c r="W62" i="14"/>
  <c r="U62" i="14"/>
  <c r="N62" i="14"/>
  <c r="M62" i="14"/>
  <c r="K62" i="14"/>
  <c r="C62" i="14"/>
  <c r="D62" i="14" s="1"/>
  <c r="CC61" i="14"/>
  <c r="BU61" i="14"/>
  <c r="BV61" i="14" s="1"/>
  <c r="BS61" i="14"/>
  <c r="BL61" i="14"/>
  <c r="BK61" i="14"/>
  <c r="BI61" i="14"/>
  <c r="BB61" i="14"/>
  <c r="BA61" i="14"/>
  <c r="AY61" i="14"/>
  <c r="AR61" i="14"/>
  <c r="AQ61" i="14"/>
  <c r="AO61" i="14"/>
  <c r="AO65" i="14" s="1"/>
  <c r="AH61" i="14"/>
  <c r="AG61" i="14"/>
  <c r="AE61" i="14"/>
  <c r="W61" i="14"/>
  <c r="X61" i="14" s="1"/>
  <c r="U61" i="14"/>
  <c r="M61" i="14"/>
  <c r="N61" i="14" s="1"/>
  <c r="K61" i="14"/>
  <c r="C61" i="14"/>
  <c r="D61" i="14" s="1"/>
  <c r="CC60" i="14"/>
  <c r="BU60" i="14"/>
  <c r="BS60" i="14"/>
  <c r="BK60" i="14"/>
  <c r="BL60" i="14" s="1"/>
  <c r="BI60" i="14"/>
  <c r="BA60" i="14"/>
  <c r="AY60" i="14"/>
  <c r="AQ60" i="14"/>
  <c r="AO60" i="14"/>
  <c r="AH60" i="14"/>
  <c r="AG60" i="14"/>
  <c r="AE60" i="14"/>
  <c r="AE65" i="14" s="1"/>
  <c r="X60" i="14"/>
  <c r="W60" i="14"/>
  <c r="U60" i="14"/>
  <c r="N60" i="14"/>
  <c r="M60" i="14"/>
  <c r="M65" i="14" s="1"/>
  <c r="N65" i="14" s="1"/>
  <c r="K60" i="14"/>
  <c r="C60" i="14"/>
  <c r="BI59" i="14"/>
  <c r="BI65" i="14" s="1"/>
  <c r="AY59" i="14"/>
  <c r="AO59" i="14"/>
  <c r="AE59" i="14"/>
  <c r="U59" i="14"/>
  <c r="U65" i="14" s="1"/>
  <c r="K59" i="14"/>
  <c r="BI58" i="14"/>
  <c r="AY58" i="14"/>
  <c r="AO58" i="14"/>
  <c r="AE58" i="14"/>
  <c r="U58" i="14"/>
  <c r="K58" i="14"/>
  <c r="BI57" i="14"/>
  <c r="AY57" i="14"/>
  <c r="AO57" i="14"/>
  <c r="AE57" i="14"/>
  <c r="U57" i="14"/>
  <c r="K57" i="14"/>
  <c r="CA55" i="14"/>
  <c r="BR55" i="14"/>
  <c r="BH55" i="14"/>
  <c r="AP55" i="14"/>
  <c r="O55" i="14"/>
  <c r="F55" i="14"/>
  <c r="CB53" i="14"/>
  <c r="CA53" i="14"/>
  <c r="BZ53" i="14"/>
  <c r="BY53" i="14"/>
  <c r="BX53" i="14"/>
  <c r="BW53" i="14"/>
  <c r="BT53" i="14"/>
  <c r="BR53" i="14"/>
  <c r="BQ53" i="14"/>
  <c r="BP53" i="14"/>
  <c r="BO53" i="14"/>
  <c r="BN53" i="14"/>
  <c r="BM53" i="14"/>
  <c r="BJ53" i="14"/>
  <c r="BH53" i="14"/>
  <c r="BG53" i="14"/>
  <c r="BF53" i="14"/>
  <c r="BE53" i="14"/>
  <c r="BD53" i="14"/>
  <c r="BC53" i="14"/>
  <c r="AZ53" i="14"/>
  <c r="AX53" i="14"/>
  <c r="AW53" i="14"/>
  <c r="AV53" i="14"/>
  <c r="AU53" i="14"/>
  <c r="AT53" i="14"/>
  <c r="AS53" i="14"/>
  <c r="AP53" i="14"/>
  <c r="AN53" i="14"/>
  <c r="AM53" i="14"/>
  <c r="AL53" i="14"/>
  <c r="AK53" i="14"/>
  <c r="AJ53" i="14"/>
  <c r="AI53" i="14"/>
  <c r="AF53" i="14"/>
  <c r="AD53" i="14"/>
  <c r="AC53" i="14"/>
  <c r="AB53" i="14"/>
  <c r="AA53" i="14"/>
  <c r="Z53" i="14"/>
  <c r="Y53" i="14"/>
  <c r="V53" i="14"/>
  <c r="T53" i="14"/>
  <c r="S53" i="14"/>
  <c r="R53" i="14"/>
  <c r="Q53" i="14"/>
  <c r="P53" i="14"/>
  <c r="O53" i="14"/>
  <c r="L53" i="14"/>
  <c r="J53" i="14"/>
  <c r="I53" i="14"/>
  <c r="H53" i="14"/>
  <c r="G53" i="14"/>
  <c r="F53" i="14"/>
  <c r="E53" i="14"/>
  <c r="B53" i="14"/>
  <c r="CC51" i="14"/>
  <c r="BU51" i="14"/>
  <c r="BV51" i="14" s="1"/>
  <c r="BS51" i="14"/>
  <c r="BK51" i="14"/>
  <c r="BL51" i="14" s="1"/>
  <c r="BI51" i="14"/>
  <c r="BA51" i="14"/>
  <c r="BB51" i="14" s="1"/>
  <c r="AY51" i="14"/>
  <c r="AY53" i="14" s="1"/>
  <c r="AQ51" i="14"/>
  <c r="AR51" i="14" s="1"/>
  <c r="AO51" i="14"/>
  <c r="AG51" i="14"/>
  <c r="AH51" i="14" s="1"/>
  <c r="AE51" i="14"/>
  <c r="W51" i="14"/>
  <c r="X51" i="14" s="1"/>
  <c r="U51" i="14"/>
  <c r="N51" i="14"/>
  <c r="M51" i="14"/>
  <c r="K51" i="14"/>
  <c r="D51" i="14"/>
  <c r="C51" i="14"/>
  <c r="CC50" i="14"/>
  <c r="BV50" i="14"/>
  <c r="BU50" i="14"/>
  <c r="BS50" i="14"/>
  <c r="BK50" i="14"/>
  <c r="BL50" i="14" s="1"/>
  <c r="BI50" i="14"/>
  <c r="BB50" i="14"/>
  <c r="BA50" i="14"/>
  <c r="AY50" i="14"/>
  <c r="AR50" i="14"/>
  <c r="AQ50" i="14"/>
  <c r="AO50" i="14"/>
  <c r="AG50" i="14"/>
  <c r="AH50" i="14" s="1"/>
  <c r="AE50" i="14"/>
  <c r="X50" i="14"/>
  <c r="W50" i="14"/>
  <c r="U50" i="14"/>
  <c r="N50" i="14"/>
  <c r="M50" i="14"/>
  <c r="K50" i="14"/>
  <c r="C50" i="14"/>
  <c r="D50" i="14" s="1"/>
  <c r="CC49" i="14"/>
  <c r="BU49" i="14"/>
  <c r="BV49" i="14" s="1"/>
  <c r="BS49" i="14"/>
  <c r="BK49" i="14"/>
  <c r="BL49" i="14" s="1"/>
  <c r="BI49" i="14"/>
  <c r="BA49" i="14"/>
  <c r="BB49" i="14" s="1"/>
  <c r="AY49" i="14"/>
  <c r="AQ49" i="14"/>
  <c r="AR49" i="14" s="1"/>
  <c r="AO49" i="14"/>
  <c r="AH49" i="14"/>
  <c r="AG49" i="14"/>
  <c r="AE49" i="14"/>
  <c r="X49" i="14"/>
  <c r="W49" i="14"/>
  <c r="U49" i="14"/>
  <c r="N49" i="14"/>
  <c r="M49" i="14"/>
  <c r="K49" i="14"/>
  <c r="C49" i="14"/>
  <c r="D49" i="14" s="1"/>
  <c r="CC48" i="14"/>
  <c r="BV48" i="14"/>
  <c r="BU48" i="14"/>
  <c r="BS48" i="14"/>
  <c r="BK48" i="14"/>
  <c r="BL48" i="14" s="1"/>
  <c r="BI48" i="14"/>
  <c r="BA48" i="14"/>
  <c r="BB48" i="14" s="1"/>
  <c r="AY48" i="14"/>
  <c r="AR48" i="14"/>
  <c r="AQ48" i="14"/>
  <c r="AO48" i="14"/>
  <c r="AG48" i="14"/>
  <c r="AH48" i="14" s="1"/>
  <c r="AE48" i="14"/>
  <c r="W48" i="14"/>
  <c r="X48" i="14" s="1"/>
  <c r="U48" i="14"/>
  <c r="N48" i="14"/>
  <c r="M48" i="14"/>
  <c r="K48" i="14"/>
  <c r="D48" i="14"/>
  <c r="C48" i="14"/>
  <c r="CC47" i="14"/>
  <c r="BV47" i="14"/>
  <c r="BU47" i="14"/>
  <c r="BS47" i="14"/>
  <c r="BK47" i="14"/>
  <c r="BL47" i="14" s="1"/>
  <c r="BI47" i="14"/>
  <c r="BB47" i="14"/>
  <c r="BA47" i="14"/>
  <c r="AY47" i="14"/>
  <c r="AR47" i="14"/>
  <c r="AQ47" i="14"/>
  <c r="AO47" i="14"/>
  <c r="AH47" i="14"/>
  <c r="AG47" i="14"/>
  <c r="AE47" i="14"/>
  <c r="W47" i="14"/>
  <c r="X47" i="14" s="1"/>
  <c r="U47" i="14"/>
  <c r="N47" i="14"/>
  <c r="M47" i="14"/>
  <c r="K47" i="14"/>
  <c r="C47" i="14"/>
  <c r="D47" i="14" s="1"/>
  <c r="CC46" i="14"/>
  <c r="BU46" i="14"/>
  <c r="BV46" i="14" s="1"/>
  <c r="BS46" i="14"/>
  <c r="BK46" i="14"/>
  <c r="BL46" i="14" s="1"/>
  <c r="BI46" i="14"/>
  <c r="BA46" i="14"/>
  <c r="BB46" i="14" s="1"/>
  <c r="AY46" i="14"/>
  <c r="AQ46" i="14"/>
  <c r="AR46" i="14" s="1"/>
  <c r="AO46" i="14"/>
  <c r="AG46" i="14"/>
  <c r="AH46" i="14" s="1"/>
  <c r="AE46" i="14"/>
  <c r="X46" i="14"/>
  <c r="W46" i="14"/>
  <c r="U46" i="14"/>
  <c r="N46" i="14"/>
  <c r="M46" i="14"/>
  <c r="K46" i="14"/>
  <c r="D46" i="14"/>
  <c r="C46" i="14"/>
  <c r="CC45" i="14"/>
  <c r="BU45" i="14"/>
  <c r="BV45" i="14" s="1"/>
  <c r="BS45" i="14"/>
  <c r="BK45" i="14"/>
  <c r="BL45" i="14" s="1"/>
  <c r="BI45" i="14"/>
  <c r="BB45" i="14"/>
  <c r="BA45" i="14"/>
  <c r="AY45" i="14"/>
  <c r="AQ45" i="14"/>
  <c r="AR45" i="14" s="1"/>
  <c r="AO45" i="14"/>
  <c r="AH45" i="14"/>
  <c r="AG45" i="14"/>
  <c r="AE45" i="14"/>
  <c r="AE53" i="14" s="1"/>
  <c r="W45" i="14"/>
  <c r="W53" i="14" s="1"/>
  <c r="X53" i="14" s="1"/>
  <c r="U45" i="14"/>
  <c r="N45" i="14"/>
  <c r="M45" i="14"/>
  <c r="K45" i="14"/>
  <c r="C45" i="14"/>
  <c r="D45" i="14" s="1"/>
  <c r="CC44" i="14"/>
  <c r="BV44" i="14"/>
  <c r="BU44" i="14"/>
  <c r="BS44" i="14"/>
  <c r="BK44" i="14"/>
  <c r="BL44" i="14" s="1"/>
  <c r="BI44" i="14"/>
  <c r="BA44" i="14"/>
  <c r="BB44" i="14" s="1"/>
  <c r="AY44" i="14"/>
  <c r="AR44" i="14"/>
  <c r="AQ44" i="14"/>
  <c r="AO44" i="14"/>
  <c r="AH44" i="14"/>
  <c r="AG44" i="14"/>
  <c r="AE44" i="14"/>
  <c r="X44" i="14"/>
  <c r="W44" i="14"/>
  <c r="U44" i="14"/>
  <c r="M44" i="14"/>
  <c r="N44" i="14" s="1"/>
  <c r="K44" i="14"/>
  <c r="D44" i="14"/>
  <c r="C44" i="14"/>
  <c r="CC43" i="14"/>
  <c r="BU43" i="14"/>
  <c r="BU53" i="14" s="1"/>
  <c r="BV53" i="14" s="1"/>
  <c r="BS43" i="14"/>
  <c r="BK43" i="14"/>
  <c r="BL43" i="14" s="1"/>
  <c r="BI43" i="14"/>
  <c r="BA43" i="14"/>
  <c r="AY43" i="14"/>
  <c r="AR43" i="14"/>
  <c r="AQ43" i="14"/>
  <c r="AO43" i="14"/>
  <c r="AO53" i="14" s="1"/>
  <c r="AH43" i="14"/>
  <c r="AG43" i="14"/>
  <c r="AG53" i="14" s="1"/>
  <c r="AH53" i="14" s="1"/>
  <c r="AE43" i="14"/>
  <c r="X43" i="14"/>
  <c r="W43" i="14"/>
  <c r="U43" i="14"/>
  <c r="M43" i="14"/>
  <c r="M53" i="14" s="1"/>
  <c r="N53" i="14" s="1"/>
  <c r="K43" i="14"/>
  <c r="K53" i="14" s="1"/>
  <c r="D43" i="14"/>
  <c r="C43" i="14"/>
  <c r="CB40" i="14"/>
  <c r="CA40" i="14"/>
  <c r="BZ40" i="14"/>
  <c r="BY40" i="14"/>
  <c r="BX40" i="14"/>
  <c r="BW40" i="14"/>
  <c r="BU40" i="14"/>
  <c r="BV40" i="14" s="1"/>
  <c r="BT40" i="14"/>
  <c r="BR40" i="14"/>
  <c r="BQ40" i="14"/>
  <c r="BP40" i="14"/>
  <c r="BO40" i="14"/>
  <c r="BN40" i="14"/>
  <c r="BM40" i="14"/>
  <c r="BJ40" i="14"/>
  <c r="BH40" i="14"/>
  <c r="BG40" i="14"/>
  <c r="BF40" i="14"/>
  <c r="BE40" i="14"/>
  <c r="BD40" i="14"/>
  <c r="BC40" i="14"/>
  <c r="AZ40" i="14"/>
  <c r="AX40" i="14"/>
  <c r="AW40" i="14"/>
  <c r="AV40" i="14"/>
  <c r="AU40" i="14"/>
  <c r="AT40" i="14"/>
  <c r="AS40" i="14"/>
  <c r="AP40" i="14"/>
  <c r="AO40" i="14"/>
  <c r="AN40" i="14"/>
  <c r="AM40" i="14"/>
  <c r="AL40" i="14"/>
  <c r="AK40" i="14"/>
  <c r="AJ40" i="14"/>
  <c r="AI40" i="14"/>
  <c r="AG40" i="14"/>
  <c r="AH40" i="14" s="1"/>
  <c r="AF40" i="14"/>
  <c r="AE40" i="14"/>
  <c r="AD40" i="14"/>
  <c r="AC40" i="14"/>
  <c r="AB40" i="14"/>
  <c r="AA40" i="14"/>
  <c r="Z40" i="14"/>
  <c r="Y40" i="14"/>
  <c r="V40" i="14"/>
  <c r="T40" i="14"/>
  <c r="S40" i="14"/>
  <c r="R40" i="14"/>
  <c r="Q40" i="14"/>
  <c r="P40" i="14"/>
  <c r="O40" i="14"/>
  <c r="L40" i="14"/>
  <c r="J40" i="14"/>
  <c r="I40" i="14"/>
  <c r="H40" i="14"/>
  <c r="G40" i="14"/>
  <c r="F40" i="14"/>
  <c r="E40" i="14"/>
  <c r="B40" i="14"/>
  <c r="CC38" i="14"/>
  <c r="BU38" i="14"/>
  <c r="BV38" i="14" s="1"/>
  <c r="BS38" i="14"/>
  <c r="BK38" i="14"/>
  <c r="BL38" i="14" s="1"/>
  <c r="BI38" i="14"/>
  <c r="BA38" i="14"/>
  <c r="BB38" i="14" s="1"/>
  <c r="AY38" i="14"/>
  <c r="AR38" i="14"/>
  <c r="AQ38" i="14"/>
  <c r="AO38" i="14"/>
  <c r="AH38" i="14"/>
  <c r="AG38" i="14"/>
  <c r="AE38" i="14"/>
  <c r="X38" i="14"/>
  <c r="W38" i="14"/>
  <c r="U38" i="14"/>
  <c r="M38" i="14"/>
  <c r="N38" i="14" s="1"/>
  <c r="K38" i="14"/>
  <c r="D38" i="14"/>
  <c r="C38" i="14"/>
  <c r="CC37" i="14"/>
  <c r="BU37" i="14"/>
  <c r="BV37" i="14" s="1"/>
  <c r="BS37" i="14"/>
  <c r="BK37" i="14"/>
  <c r="BL37" i="14" s="1"/>
  <c r="BI37" i="14"/>
  <c r="BA37" i="14"/>
  <c r="BB37" i="14" s="1"/>
  <c r="AY37" i="14"/>
  <c r="AR37" i="14"/>
  <c r="AQ37" i="14"/>
  <c r="AO37" i="14"/>
  <c r="AH37" i="14"/>
  <c r="AG37" i="14"/>
  <c r="AE37" i="14"/>
  <c r="X37" i="14"/>
  <c r="W37" i="14"/>
  <c r="U37" i="14"/>
  <c r="M37" i="14"/>
  <c r="N37" i="14" s="1"/>
  <c r="K37" i="14"/>
  <c r="D37" i="14"/>
  <c r="C37" i="14"/>
  <c r="CC36" i="14"/>
  <c r="BU36" i="14"/>
  <c r="BV36" i="14" s="1"/>
  <c r="BS36" i="14"/>
  <c r="BK36" i="14"/>
  <c r="BL36" i="14" s="1"/>
  <c r="BI36" i="14"/>
  <c r="BA36" i="14"/>
  <c r="BB36" i="14" s="1"/>
  <c r="AY36" i="14"/>
  <c r="AR36" i="14"/>
  <c r="AQ36" i="14"/>
  <c r="AO36" i="14"/>
  <c r="AH36" i="14"/>
  <c r="AG36" i="14"/>
  <c r="AE36" i="14"/>
  <c r="X36" i="14"/>
  <c r="W36" i="14"/>
  <c r="U36" i="14"/>
  <c r="M36" i="14"/>
  <c r="N36" i="14" s="1"/>
  <c r="K36" i="14"/>
  <c r="D36" i="14"/>
  <c r="C36" i="14"/>
  <c r="CC35" i="14"/>
  <c r="BU35" i="14"/>
  <c r="BV35" i="14" s="1"/>
  <c r="BS35" i="14"/>
  <c r="BK35" i="14"/>
  <c r="BL35" i="14" s="1"/>
  <c r="BI35" i="14"/>
  <c r="BA35" i="14"/>
  <c r="BB35" i="14" s="1"/>
  <c r="AY35" i="14"/>
  <c r="AR35" i="14"/>
  <c r="AQ35" i="14"/>
  <c r="AO35" i="14"/>
  <c r="AH35" i="14"/>
  <c r="AG35" i="14"/>
  <c r="AE35" i="14"/>
  <c r="X35" i="14"/>
  <c r="W35" i="14"/>
  <c r="U35" i="14"/>
  <c r="M35" i="14"/>
  <c r="N35" i="14" s="1"/>
  <c r="K35" i="14"/>
  <c r="D35" i="14"/>
  <c r="C35" i="14"/>
  <c r="CC34" i="14"/>
  <c r="BU34" i="14"/>
  <c r="BV34" i="14" s="1"/>
  <c r="BS34" i="14"/>
  <c r="BK34" i="14"/>
  <c r="BL34" i="14" s="1"/>
  <c r="BI34" i="14"/>
  <c r="BA34" i="14"/>
  <c r="BB34" i="14" s="1"/>
  <c r="AY34" i="14"/>
  <c r="AR34" i="14"/>
  <c r="AQ34" i="14"/>
  <c r="AO34" i="14"/>
  <c r="AH34" i="14"/>
  <c r="AG34" i="14"/>
  <c r="AE34" i="14"/>
  <c r="X34" i="14"/>
  <c r="W34" i="14"/>
  <c r="U34" i="14"/>
  <c r="M34" i="14"/>
  <c r="N34" i="14" s="1"/>
  <c r="K34" i="14"/>
  <c r="D34" i="14"/>
  <c r="C34" i="14"/>
  <c r="CC33" i="14"/>
  <c r="BU33" i="14"/>
  <c r="BV33" i="14" s="1"/>
  <c r="BS33" i="14"/>
  <c r="BK33" i="14"/>
  <c r="BL33" i="14" s="1"/>
  <c r="BI33" i="14"/>
  <c r="BA33" i="14"/>
  <c r="BB33" i="14" s="1"/>
  <c r="AY33" i="14"/>
  <c r="AR33" i="14"/>
  <c r="AQ33" i="14"/>
  <c r="AO33" i="14"/>
  <c r="AH33" i="14"/>
  <c r="AG33" i="14"/>
  <c r="AE33" i="14"/>
  <c r="X33" i="14"/>
  <c r="W33" i="14"/>
  <c r="U33" i="14"/>
  <c r="M33" i="14"/>
  <c r="N33" i="14" s="1"/>
  <c r="K33" i="14"/>
  <c r="D33" i="14"/>
  <c r="C33" i="14"/>
  <c r="CC32" i="14"/>
  <c r="CC40" i="14" s="1"/>
  <c r="BU32" i="14"/>
  <c r="BV32" i="14" s="1"/>
  <c r="BS32" i="14"/>
  <c r="BK32" i="14"/>
  <c r="BL32" i="14" s="1"/>
  <c r="BI32" i="14"/>
  <c r="BA32" i="14"/>
  <c r="AY32" i="14"/>
  <c r="AR32" i="14"/>
  <c r="AQ32" i="14"/>
  <c r="AO32" i="14"/>
  <c r="AH32" i="14"/>
  <c r="AG32" i="14"/>
  <c r="AE32" i="14"/>
  <c r="X32" i="14"/>
  <c r="W32" i="14"/>
  <c r="U32" i="14"/>
  <c r="U40" i="14" s="1"/>
  <c r="M32" i="14"/>
  <c r="N32" i="14" s="1"/>
  <c r="K32" i="14"/>
  <c r="D32" i="14"/>
  <c r="C32" i="14"/>
  <c r="CC31" i="14"/>
  <c r="BU31" i="14"/>
  <c r="BV31" i="14" s="1"/>
  <c r="BK31" i="14"/>
  <c r="BL31" i="14" s="1"/>
  <c r="BI31" i="14"/>
  <c r="BB31" i="14"/>
  <c r="BA31" i="14"/>
  <c r="AY31" i="14"/>
  <c r="AQ31" i="14"/>
  <c r="AR31" i="14" s="1"/>
  <c r="AO31" i="14"/>
  <c r="AG31" i="14"/>
  <c r="AH31" i="14" s="1"/>
  <c r="AE31" i="14"/>
  <c r="W31" i="14"/>
  <c r="X31" i="14" s="1"/>
  <c r="U31" i="14"/>
  <c r="N31" i="14"/>
  <c r="M31" i="14"/>
  <c r="K31" i="14"/>
  <c r="D31" i="14"/>
  <c r="C31" i="14"/>
  <c r="CC30" i="14"/>
  <c r="BV30" i="14"/>
  <c r="BU30" i="14"/>
  <c r="BS30" i="14"/>
  <c r="BS40" i="14" s="1"/>
  <c r="BK30" i="14"/>
  <c r="BL30" i="14" s="1"/>
  <c r="BI30" i="14"/>
  <c r="BI40" i="14" s="1"/>
  <c r="BB30" i="14"/>
  <c r="BA30" i="14"/>
  <c r="AY30" i="14"/>
  <c r="AY40" i="14" s="1"/>
  <c r="AQ30" i="14"/>
  <c r="AQ40" i="14" s="1"/>
  <c r="AR40" i="14" s="1"/>
  <c r="AO30" i="14"/>
  <c r="AG30" i="14"/>
  <c r="AH30" i="14" s="1"/>
  <c r="AE30" i="14"/>
  <c r="W30" i="14"/>
  <c r="U30" i="14"/>
  <c r="N30" i="14"/>
  <c r="M30" i="14"/>
  <c r="K30" i="14"/>
  <c r="K40" i="14" s="1"/>
  <c r="D30" i="14"/>
  <c r="C30" i="14"/>
  <c r="C40" i="14" s="1"/>
  <c r="D40" i="14" s="1"/>
  <c r="CB27" i="14"/>
  <c r="CB55" i="14" s="1"/>
  <c r="CA27" i="14"/>
  <c r="BZ27" i="14"/>
  <c r="BZ55" i="14" s="1"/>
  <c r="BY27" i="14"/>
  <c r="BX27" i="14"/>
  <c r="BX55" i="14" s="1"/>
  <c r="BW27" i="14"/>
  <c r="BW55" i="14" s="1"/>
  <c r="BT27" i="14"/>
  <c r="BT55" i="14" s="1"/>
  <c r="BR27" i="14"/>
  <c r="BQ27" i="14"/>
  <c r="BP27" i="14"/>
  <c r="BP55" i="14" s="1"/>
  <c r="BO27" i="14"/>
  <c r="BO55" i="14" s="1"/>
  <c r="BN27" i="14"/>
  <c r="BN55" i="14" s="1"/>
  <c r="BM27" i="14"/>
  <c r="BM55" i="14" s="1"/>
  <c r="BJ27" i="14"/>
  <c r="BJ55" i="14" s="1"/>
  <c r="BH27" i="14"/>
  <c r="BG27" i="14"/>
  <c r="BG55" i="14" s="1"/>
  <c r="BF27" i="14"/>
  <c r="BF55" i="14" s="1"/>
  <c r="BE27" i="14"/>
  <c r="BD27" i="14"/>
  <c r="BD55" i="14" s="1"/>
  <c r="BC27" i="14"/>
  <c r="BC55" i="14" s="1"/>
  <c r="AZ27" i="14"/>
  <c r="AZ55" i="14" s="1"/>
  <c r="AX27" i="14"/>
  <c r="AX55" i="14" s="1"/>
  <c r="AW27" i="14"/>
  <c r="AW55" i="14" s="1"/>
  <c r="AV27" i="14"/>
  <c r="AV55" i="14" s="1"/>
  <c r="AU27" i="14"/>
  <c r="AU55" i="14" s="1"/>
  <c r="AT27" i="14"/>
  <c r="AT55" i="14" s="1"/>
  <c r="AS27" i="14"/>
  <c r="AP27" i="14"/>
  <c r="AN27" i="14"/>
  <c r="AN55" i="14" s="1"/>
  <c r="AM27" i="14"/>
  <c r="AM55" i="14" s="1"/>
  <c r="AL27" i="14"/>
  <c r="AL55" i="14" s="1"/>
  <c r="AK27" i="14"/>
  <c r="AJ27" i="14"/>
  <c r="AJ55" i="14" s="1"/>
  <c r="AI27" i="14"/>
  <c r="AI55" i="14" s="1"/>
  <c r="AF27" i="14"/>
  <c r="AF55" i="14" s="1"/>
  <c r="AD27" i="14"/>
  <c r="AD55" i="14" s="1"/>
  <c r="AC27" i="14"/>
  <c r="AB27" i="14"/>
  <c r="AB55" i="14" s="1"/>
  <c r="AA27" i="14"/>
  <c r="AA55" i="14" s="1"/>
  <c r="Z27" i="14"/>
  <c r="Z55" i="14" s="1"/>
  <c r="Y27" i="14"/>
  <c r="V27" i="14"/>
  <c r="V55" i="14" s="1"/>
  <c r="T27" i="14"/>
  <c r="T55" i="14" s="1"/>
  <c r="S27" i="14"/>
  <c r="S55" i="14" s="1"/>
  <c r="R27" i="14"/>
  <c r="R55" i="14" s="1"/>
  <c r="Q27" i="14"/>
  <c r="Q55" i="14" s="1"/>
  <c r="P27" i="14"/>
  <c r="P55" i="14" s="1"/>
  <c r="O27" i="14"/>
  <c r="L27" i="14"/>
  <c r="L55" i="14" s="1"/>
  <c r="J27" i="14"/>
  <c r="J55" i="14" s="1"/>
  <c r="I27" i="14"/>
  <c r="I55" i="14" s="1"/>
  <c r="H27" i="14"/>
  <c r="H55" i="14" s="1"/>
  <c r="G27" i="14"/>
  <c r="G55" i="14" s="1"/>
  <c r="F27" i="14"/>
  <c r="E27" i="14"/>
  <c r="B27" i="14"/>
  <c r="B55" i="14" s="1"/>
  <c r="CC25" i="14"/>
  <c r="BV25" i="14"/>
  <c r="BU25" i="14"/>
  <c r="BS25" i="14"/>
  <c r="BK25" i="14"/>
  <c r="BL25" i="14" s="1"/>
  <c r="BI25" i="14"/>
  <c r="BA25" i="14"/>
  <c r="BB25" i="14" s="1"/>
  <c r="AY25" i="14"/>
  <c r="AQ25" i="14"/>
  <c r="AR25" i="14" s="1"/>
  <c r="AO25" i="14"/>
  <c r="AG25" i="14"/>
  <c r="AH25" i="14" s="1"/>
  <c r="AE25" i="14"/>
  <c r="W25" i="14"/>
  <c r="X25" i="14" s="1"/>
  <c r="U25" i="14"/>
  <c r="N25" i="14"/>
  <c r="M25" i="14"/>
  <c r="K25" i="14"/>
  <c r="D25" i="14"/>
  <c r="C25" i="14"/>
  <c r="CC24" i="14"/>
  <c r="BV24" i="14"/>
  <c r="BU24" i="14"/>
  <c r="BS24" i="14"/>
  <c r="BK24" i="14"/>
  <c r="BL24" i="14" s="1"/>
  <c r="BI24" i="14"/>
  <c r="BB24" i="14"/>
  <c r="BA24" i="14"/>
  <c r="AY24" i="14"/>
  <c r="AQ24" i="14"/>
  <c r="AR24" i="14" s="1"/>
  <c r="AO24" i="14"/>
  <c r="AG24" i="14"/>
  <c r="AH24" i="14" s="1"/>
  <c r="AE24" i="14"/>
  <c r="W24" i="14"/>
  <c r="X24" i="14" s="1"/>
  <c r="U24" i="14"/>
  <c r="N24" i="14"/>
  <c r="M24" i="14"/>
  <c r="K24" i="14"/>
  <c r="D24" i="14"/>
  <c r="C24" i="14"/>
  <c r="CC23" i="14"/>
  <c r="BV23" i="14"/>
  <c r="BU23" i="14"/>
  <c r="BS23" i="14"/>
  <c r="BK23" i="14"/>
  <c r="BL23" i="14" s="1"/>
  <c r="BI23" i="14"/>
  <c r="BB23" i="14"/>
  <c r="BA23" i="14"/>
  <c r="AY23" i="14"/>
  <c r="AQ23" i="14"/>
  <c r="AR23" i="14" s="1"/>
  <c r="AO23" i="14"/>
  <c r="AG23" i="14"/>
  <c r="AH23" i="14" s="1"/>
  <c r="AE23" i="14"/>
  <c r="W23" i="14"/>
  <c r="X23" i="14" s="1"/>
  <c r="U23" i="14"/>
  <c r="N23" i="14"/>
  <c r="M23" i="14"/>
  <c r="K23" i="14"/>
  <c r="D23" i="14"/>
  <c r="C23" i="14"/>
  <c r="CC22" i="14"/>
  <c r="BV22" i="14"/>
  <c r="BU22" i="14"/>
  <c r="BS22" i="14"/>
  <c r="BK22" i="14"/>
  <c r="BL22" i="14" s="1"/>
  <c r="BI22" i="14"/>
  <c r="BB22" i="14"/>
  <c r="BA22" i="14"/>
  <c r="AY22" i="14"/>
  <c r="AQ22" i="14"/>
  <c r="AR22" i="14" s="1"/>
  <c r="AO22" i="14"/>
  <c r="AG22" i="14"/>
  <c r="AH22" i="14" s="1"/>
  <c r="AE22" i="14"/>
  <c r="W22" i="14"/>
  <c r="X22" i="14" s="1"/>
  <c r="U22" i="14"/>
  <c r="N22" i="14"/>
  <c r="M22" i="14"/>
  <c r="K22" i="14"/>
  <c r="D22" i="14"/>
  <c r="C22" i="14"/>
  <c r="CC21" i="14"/>
  <c r="BV21" i="14"/>
  <c r="BU21" i="14"/>
  <c r="BS21" i="14"/>
  <c r="BK21" i="14"/>
  <c r="BL21" i="14" s="1"/>
  <c r="BI21" i="14"/>
  <c r="BB21" i="14"/>
  <c r="BA21" i="14"/>
  <c r="AY21" i="14"/>
  <c r="AQ21" i="14"/>
  <c r="AR21" i="14" s="1"/>
  <c r="AO21" i="14"/>
  <c r="AG21" i="14"/>
  <c r="AH21" i="14" s="1"/>
  <c r="AE21" i="14"/>
  <c r="W21" i="14"/>
  <c r="X21" i="14" s="1"/>
  <c r="U21" i="14"/>
  <c r="N21" i="14"/>
  <c r="M21" i="14"/>
  <c r="K21" i="14"/>
  <c r="D21" i="14"/>
  <c r="C21" i="14"/>
  <c r="CC20" i="14"/>
  <c r="BV20" i="14"/>
  <c r="BU20" i="14"/>
  <c r="BS20" i="14"/>
  <c r="BK20" i="14"/>
  <c r="BL20" i="14" s="1"/>
  <c r="BI20" i="14"/>
  <c r="BB20" i="14"/>
  <c r="BA20" i="14"/>
  <c r="AY20" i="14"/>
  <c r="AQ20" i="14"/>
  <c r="AR20" i="14" s="1"/>
  <c r="AO20" i="14"/>
  <c r="AG20" i="14"/>
  <c r="AH20" i="14" s="1"/>
  <c r="AE20" i="14"/>
  <c r="W20" i="14"/>
  <c r="X20" i="14" s="1"/>
  <c r="U20" i="14"/>
  <c r="N20" i="14"/>
  <c r="M20" i="14"/>
  <c r="K20" i="14"/>
  <c r="D20" i="14"/>
  <c r="C20" i="14"/>
  <c r="CC19" i="14"/>
  <c r="BV19" i="14"/>
  <c r="BU19" i="14"/>
  <c r="BS19" i="14"/>
  <c r="BK19" i="14"/>
  <c r="BL19" i="14" s="1"/>
  <c r="BI19" i="14"/>
  <c r="BA19" i="14"/>
  <c r="BB19" i="14" s="1"/>
  <c r="AY19" i="14"/>
  <c r="AQ19" i="14"/>
  <c r="AR19" i="14" s="1"/>
  <c r="AO19" i="14"/>
  <c r="AG19" i="14"/>
  <c r="AH19" i="14" s="1"/>
  <c r="AE19" i="14"/>
  <c r="W19" i="14"/>
  <c r="X19" i="14" s="1"/>
  <c r="U19" i="14"/>
  <c r="N19" i="14"/>
  <c r="M19" i="14"/>
  <c r="K19" i="14"/>
  <c r="K27" i="14" s="1"/>
  <c r="D19" i="14"/>
  <c r="C19" i="14"/>
  <c r="BU18" i="14"/>
  <c r="BV18" i="14" s="1"/>
  <c r="BL18" i="14"/>
  <c r="BK18" i="14"/>
  <c r="BA18" i="14"/>
  <c r="BI18" i="14" s="1"/>
  <c r="AY18" i="14"/>
  <c r="AR18" i="14"/>
  <c r="AQ18" i="14"/>
  <c r="AO18" i="14"/>
  <c r="AG18" i="14"/>
  <c r="AH18" i="14" s="1"/>
  <c r="AE18" i="14"/>
  <c r="W18" i="14"/>
  <c r="X18" i="14" s="1"/>
  <c r="U18" i="14"/>
  <c r="M18" i="14"/>
  <c r="N18" i="14" s="1"/>
  <c r="K18" i="14"/>
  <c r="C18" i="14"/>
  <c r="D18" i="14" s="1"/>
  <c r="CC17" i="14"/>
  <c r="BU17" i="14"/>
  <c r="BV17" i="14" s="1"/>
  <c r="BS17" i="14"/>
  <c r="BL17" i="14"/>
  <c r="BK17" i="14"/>
  <c r="BI17" i="14"/>
  <c r="BB17" i="14"/>
  <c r="BA17" i="14"/>
  <c r="AY17" i="14"/>
  <c r="AR17" i="14"/>
  <c r="AQ17" i="14"/>
  <c r="AO17" i="14"/>
  <c r="AG17" i="14"/>
  <c r="AH17" i="14" s="1"/>
  <c r="AE17" i="14"/>
  <c r="W17" i="14"/>
  <c r="X17" i="14" s="1"/>
  <c r="U17" i="14"/>
  <c r="M17" i="14"/>
  <c r="N17" i="14" s="1"/>
  <c r="K17" i="14"/>
  <c r="C17" i="14"/>
  <c r="D17" i="14" s="1"/>
  <c r="CC16" i="14"/>
  <c r="BU16" i="14"/>
  <c r="BV16" i="14" s="1"/>
  <c r="BS16" i="14"/>
  <c r="BL16" i="14"/>
  <c r="BK16" i="14"/>
  <c r="BI16" i="14"/>
  <c r="BB16" i="14"/>
  <c r="BA16" i="14"/>
  <c r="AY16" i="14"/>
  <c r="AR16" i="14"/>
  <c r="AQ16" i="14"/>
  <c r="AO16" i="14"/>
  <c r="AG16" i="14"/>
  <c r="AH16" i="14" s="1"/>
  <c r="AE16" i="14"/>
  <c r="W16" i="14"/>
  <c r="X16" i="14" s="1"/>
  <c r="U16" i="14"/>
  <c r="M16" i="14"/>
  <c r="N16" i="14" s="1"/>
  <c r="K16" i="14"/>
  <c r="D16" i="14"/>
  <c r="C16" i="14"/>
  <c r="CC15" i="14"/>
  <c r="BU15" i="14"/>
  <c r="BV15" i="14" s="1"/>
  <c r="BS15" i="14"/>
  <c r="BL15" i="14"/>
  <c r="BK15" i="14"/>
  <c r="BI15" i="14"/>
  <c r="BB15" i="14"/>
  <c r="BA15" i="14"/>
  <c r="AY15" i="14"/>
  <c r="AR15" i="14"/>
  <c r="AQ15" i="14"/>
  <c r="AO15" i="14"/>
  <c r="AG15" i="14"/>
  <c r="AH15" i="14" s="1"/>
  <c r="AE15" i="14"/>
  <c r="W15" i="14"/>
  <c r="X15" i="14" s="1"/>
  <c r="U15" i="14"/>
  <c r="M15" i="14"/>
  <c r="N15" i="14" s="1"/>
  <c r="K15" i="14"/>
  <c r="C15" i="14"/>
  <c r="D15" i="14" s="1"/>
  <c r="CC14" i="14"/>
  <c r="BU14" i="14"/>
  <c r="BV14" i="14" s="1"/>
  <c r="BS14" i="14"/>
  <c r="BL14" i="14"/>
  <c r="BK14" i="14"/>
  <c r="BI14" i="14"/>
  <c r="BB14" i="14"/>
  <c r="BA14" i="14"/>
  <c r="AY14" i="14"/>
  <c r="AR14" i="14"/>
  <c r="AQ14" i="14"/>
  <c r="AO14" i="14"/>
  <c r="AG14" i="14"/>
  <c r="AH14" i="14" s="1"/>
  <c r="AE14" i="14"/>
  <c r="W14" i="14"/>
  <c r="X14" i="14" s="1"/>
  <c r="U14" i="14"/>
  <c r="M14" i="14"/>
  <c r="N14" i="14" s="1"/>
  <c r="K14" i="14"/>
  <c r="D14" i="14"/>
  <c r="C14" i="14"/>
  <c r="CC13" i="14"/>
  <c r="BU13" i="14"/>
  <c r="BV13" i="14" s="1"/>
  <c r="BS13" i="14"/>
  <c r="BL13" i="14"/>
  <c r="BK13" i="14"/>
  <c r="BI13" i="14"/>
  <c r="BB13" i="14"/>
  <c r="BA13" i="14"/>
  <c r="AY13" i="14"/>
  <c r="AR13" i="14"/>
  <c r="AQ13" i="14"/>
  <c r="AO13" i="14"/>
  <c r="AG13" i="14"/>
  <c r="AH13" i="14" s="1"/>
  <c r="AE13" i="14"/>
  <c r="W13" i="14"/>
  <c r="X13" i="14" s="1"/>
  <c r="U13" i="14"/>
  <c r="M13" i="14"/>
  <c r="N13" i="14" s="1"/>
  <c r="K13" i="14"/>
  <c r="C13" i="14"/>
  <c r="D13" i="14" s="1"/>
  <c r="CC12" i="14"/>
  <c r="BU12" i="14"/>
  <c r="BV12" i="14" s="1"/>
  <c r="BS12" i="14"/>
  <c r="BL12" i="14"/>
  <c r="BK12" i="14"/>
  <c r="BI12" i="14"/>
  <c r="BB12" i="14"/>
  <c r="BA12" i="14"/>
  <c r="AY12" i="14"/>
  <c r="AR12" i="14"/>
  <c r="AQ12" i="14"/>
  <c r="AO12" i="14"/>
  <c r="AG12" i="14"/>
  <c r="AH12" i="14" s="1"/>
  <c r="AE12" i="14"/>
  <c r="W12" i="14"/>
  <c r="X12" i="14" s="1"/>
  <c r="U12" i="14"/>
  <c r="M12" i="14"/>
  <c r="N12" i="14" s="1"/>
  <c r="K12" i="14"/>
  <c r="D12" i="14"/>
  <c r="C12" i="14"/>
  <c r="CC11" i="14"/>
  <c r="CC27" i="14" s="1"/>
  <c r="BU11" i="14"/>
  <c r="BS11" i="14"/>
  <c r="BS27" i="14" s="1"/>
  <c r="BL11" i="14"/>
  <c r="BK11" i="14"/>
  <c r="BK27" i="14" s="1"/>
  <c r="BL27" i="14" s="1"/>
  <c r="BI11" i="14"/>
  <c r="BB11" i="14"/>
  <c r="BA11" i="14"/>
  <c r="AY11" i="14"/>
  <c r="AY27" i="14" s="1"/>
  <c r="AR11" i="14"/>
  <c r="AQ11" i="14"/>
  <c r="AQ27" i="14" s="1"/>
  <c r="AO11" i="14"/>
  <c r="AG11" i="14"/>
  <c r="AE11" i="14"/>
  <c r="X11" i="14"/>
  <c r="W11" i="14"/>
  <c r="U11" i="14"/>
  <c r="U27" i="14" s="1"/>
  <c r="M11" i="14"/>
  <c r="K11" i="14"/>
  <c r="D11" i="14"/>
  <c r="C11" i="14"/>
  <c r="BB18" i="14" l="1"/>
  <c r="BA27" i="14"/>
  <c r="BA55" i="14" s="1"/>
  <c r="BN89" i="14"/>
  <c r="AY55" i="14"/>
  <c r="M27" i="14"/>
  <c r="N11" i="14"/>
  <c r="BH89" i="14"/>
  <c r="AZ98" i="14" s="1"/>
  <c r="H89" i="14"/>
  <c r="BC89" i="14"/>
  <c r="AE27" i="14"/>
  <c r="AE55" i="14" s="1"/>
  <c r="BI27" i="14"/>
  <c r="BI55" i="14" s="1"/>
  <c r="BA40" i="14"/>
  <c r="BB40" i="14" s="1"/>
  <c r="BB32" i="14"/>
  <c r="AY74" i="14"/>
  <c r="AD89" i="14"/>
  <c r="V98" i="14" s="1"/>
  <c r="T89" i="14"/>
  <c r="L98" i="14" s="1"/>
  <c r="AF89" i="14"/>
  <c r="BD89" i="14"/>
  <c r="BZ89" i="14"/>
  <c r="C27" i="14"/>
  <c r="AH11" i="14"/>
  <c r="AG27" i="14"/>
  <c r="BE55" i="14"/>
  <c r="BA53" i="14"/>
  <c r="BB53" i="14" s="1"/>
  <c r="BB43" i="14"/>
  <c r="AO76" i="14"/>
  <c r="BJ89" i="14"/>
  <c r="J89" i="14"/>
  <c r="B98" i="14" s="1"/>
  <c r="AI89" i="14"/>
  <c r="BP89" i="14"/>
  <c r="AQ53" i="14"/>
  <c r="AR53" i="14" s="1"/>
  <c r="W74" i="14"/>
  <c r="X68" i="14"/>
  <c r="Y89" i="14"/>
  <c r="AJ89" i="14"/>
  <c r="BF89" i="14"/>
  <c r="CB89" i="14"/>
  <c r="BT98" i="14" s="1"/>
  <c r="AO27" i="14"/>
  <c r="AO55" i="14" s="1"/>
  <c r="K55" i="14"/>
  <c r="Y55" i="14"/>
  <c r="X30" i="14"/>
  <c r="W40" i="14"/>
  <c r="X40" i="14" s="1"/>
  <c r="AR27" i="14"/>
  <c r="AQ55" i="14"/>
  <c r="BS55" i="14"/>
  <c r="C53" i="14"/>
  <c r="D53" i="14" s="1"/>
  <c r="BU65" i="14"/>
  <c r="BV65" i="14" s="1"/>
  <c r="AE74" i="14"/>
  <c r="AE76" i="14" s="1"/>
  <c r="L89" i="14"/>
  <c r="BX89" i="14"/>
  <c r="B89" i="14"/>
  <c r="O89" i="14"/>
  <c r="Z89" i="14"/>
  <c r="AV89" i="14"/>
  <c r="BR89" i="14"/>
  <c r="BJ98" i="14" s="1"/>
  <c r="BU27" i="14"/>
  <c r="BV11" i="14"/>
  <c r="BS53" i="14"/>
  <c r="CC65" i="14"/>
  <c r="CC76" i="14" s="1"/>
  <c r="BS76" i="14"/>
  <c r="BS89" i="14" s="1"/>
  <c r="BJ99" i="14" s="1"/>
  <c r="N87" i="14"/>
  <c r="AO89" i="14"/>
  <c r="AF99" i="14" s="1"/>
  <c r="P89" i="14"/>
  <c r="BT89" i="14"/>
  <c r="AQ65" i="14"/>
  <c r="AR65" i="14" s="1"/>
  <c r="AR60" i="14"/>
  <c r="BV74" i="14"/>
  <c r="BU76" i="14"/>
  <c r="AB89" i="14"/>
  <c r="AX89" i="14"/>
  <c r="AP98" i="14" s="1"/>
  <c r="BW89" i="14"/>
  <c r="W27" i="14"/>
  <c r="CC53" i="14"/>
  <c r="CC55" i="14" s="1"/>
  <c r="W65" i="14"/>
  <c r="X65" i="14" s="1"/>
  <c r="X62" i="14"/>
  <c r="R89" i="14"/>
  <c r="AN89" i="14"/>
  <c r="AF98" i="14" s="1"/>
  <c r="AZ89" i="14"/>
  <c r="BM89" i="14"/>
  <c r="BK40" i="14"/>
  <c r="BL40" i="14" s="1"/>
  <c r="U53" i="14"/>
  <c r="U55" i="14" s="1"/>
  <c r="U89" i="14" s="1"/>
  <c r="L99" i="14" s="1"/>
  <c r="AQ74" i="14"/>
  <c r="C87" i="14"/>
  <c r="D79" i="14"/>
  <c r="AR30" i="14"/>
  <c r="BV43" i="14"/>
  <c r="X45" i="14"/>
  <c r="K65" i="14"/>
  <c r="U74" i="14"/>
  <c r="U76" i="14" s="1"/>
  <c r="AR68" i="14"/>
  <c r="BV68" i="14"/>
  <c r="BK74" i="14"/>
  <c r="K87" i="14"/>
  <c r="K89" i="14" s="1"/>
  <c r="B99" i="14" s="1"/>
  <c r="BK87" i="14"/>
  <c r="BL79" i="14"/>
  <c r="AH87" i="14"/>
  <c r="BA74" i="14"/>
  <c r="AG76" i="14"/>
  <c r="AQ87" i="14"/>
  <c r="BI53" i="14"/>
  <c r="BK53" i="14"/>
  <c r="BL53" i="14" s="1"/>
  <c r="BV60" i="14"/>
  <c r="BB68" i="14"/>
  <c r="AR79" i="14"/>
  <c r="BV79" i="14"/>
  <c r="G89" i="14"/>
  <c r="Q89" i="14"/>
  <c r="AA89" i="14"/>
  <c r="AU89" i="14"/>
  <c r="BE89" i="14"/>
  <c r="BO89" i="14"/>
  <c r="BY89" i="14"/>
  <c r="AY65" i="14"/>
  <c r="BA65" i="14"/>
  <c r="BB65" i="14" s="1"/>
  <c r="C74" i="14"/>
  <c r="D68" i="14"/>
  <c r="E76" i="14"/>
  <c r="E89" i="14" s="1"/>
  <c r="AY87" i="14"/>
  <c r="CC87" i="14"/>
  <c r="M40" i="14"/>
  <c r="N40" i="14" s="1"/>
  <c r="BB60" i="14"/>
  <c r="K74" i="14"/>
  <c r="K76" i="14" s="1"/>
  <c r="I89" i="14"/>
  <c r="S89" i="14"/>
  <c r="AC89" i="14"/>
  <c r="AM89" i="14"/>
  <c r="AW89" i="14"/>
  <c r="BG89" i="14"/>
  <c r="CA89" i="14"/>
  <c r="E55" i="14"/>
  <c r="AC55" i="14"/>
  <c r="AK55" i="14"/>
  <c r="AK89" i="14" s="1"/>
  <c r="AS55" i="14"/>
  <c r="AS89" i="14" s="1"/>
  <c r="BQ55" i="14"/>
  <c r="BQ89" i="14" s="1"/>
  <c r="BY55" i="14"/>
  <c r="N43" i="14"/>
  <c r="C65" i="14"/>
  <c r="D65" i="14" s="1"/>
  <c r="D60" i="14"/>
  <c r="M76" i="14"/>
  <c r="BI76" i="14"/>
  <c r="BI89" i="14" s="1"/>
  <c r="AZ99" i="14" s="1"/>
  <c r="AE87" i="14"/>
  <c r="AE89" i="14" s="1"/>
  <c r="V99" i="14" s="1"/>
  <c r="BB79" i="14"/>
  <c r="BB27" i="14" l="1"/>
  <c r="AP103" i="14"/>
  <c r="AP100" i="14"/>
  <c r="B103" i="14"/>
  <c r="B100" i="14"/>
  <c r="N76" i="14"/>
  <c r="AY89" i="14"/>
  <c r="AP99" i="14" s="1"/>
  <c r="BK76" i="14"/>
  <c r="BL74" i="14"/>
  <c r="BJ103" i="14"/>
  <c r="BJ100" i="14"/>
  <c r="X74" i="14"/>
  <c r="W76" i="14"/>
  <c r="CC89" i="14"/>
  <c r="BT99" i="14" s="1"/>
  <c r="BT100" i="14" s="1"/>
  <c r="AR87" i="14"/>
  <c r="BB55" i="14"/>
  <c r="M89" i="14"/>
  <c r="AZ103" i="14"/>
  <c r="AZ100" i="14"/>
  <c r="BV76" i="14"/>
  <c r="AH76" i="14"/>
  <c r="W55" i="14"/>
  <c r="X27" i="14"/>
  <c r="L103" i="14"/>
  <c r="L100" i="14"/>
  <c r="AR55" i="14"/>
  <c r="BK55" i="14"/>
  <c r="BA76" i="14"/>
  <c r="BB74" i="14"/>
  <c r="AF103" i="14"/>
  <c r="AF100" i="14"/>
  <c r="AH27" i="14"/>
  <c r="AG55" i="14"/>
  <c r="AG89" i="14" s="1"/>
  <c r="D87" i="14"/>
  <c r="BT103" i="14"/>
  <c r="AY76" i="14"/>
  <c r="C76" i="14"/>
  <c r="D74" i="14"/>
  <c r="AQ76" i="14"/>
  <c r="AR74" i="14"/>
  <c r="V103" i="14"/>
  <c r="V100" i="14"/>
  <c r="D27" i="14"/>
  <c r="C55" i="14"/>
  <c r="M55" i="14"/>
  <c r="N27" i="14"/>
  <c r="BL87" i="14"/>
  <c r="BU55" i="14"/>
  <c r="BV27" i="14"/>
  <c r="BK89" i="14" l="1"/>
  <c r="BJ104" i="14" s="1"/>
  <c r="AF97" i="14"/>
  <c r="AH89" i="14"/>
  <c r="AF104" i="14"/>
  <c r="X55" i="14"/>
  <c r="L97" i="14"/>
  <c r="N89" i="14"/>
  <c r="N55" i="14"/>
  <c r="AR76" i="14"/>
  <c r="BL55" i="14"/>
  <c r="X76" i="14"/>
  <c r="W89" i="14"/>
  <c r="D55" i="14"/>
  <c r="AF105" i="14"/>
  <c r="AH55" i="14"/>
  <c r="BL76" i="14"/>
  <c r="D76" i="14"/>
  <c r="C89" i="14"/>
  <c r="BV55" i="14"/>
  <c r="BU89" i="14"/>
  <c r="BB76" i="14"/>
  <c r="BA89" i="14"/>
  <c r="L104" i="14"/>
  <c r="AQ89" i="14"/>
  <c r="BL89" i="14" l="1"/>
  <c r="BJ97" i="14"/>
  <c r="BJ105" i="14" s="1"/>
  <c r="AZ97" i="14"/>
  <c r="BB89" i="14"/>
  <c r="AZ104" i="14"/>
  <c r="L109" i="14"/>
  <c r="L108" i="14"/>
  <c r="L107" i="14"/>
  <c r="L110" i="14"/>
  <c r="L101" i="14"/>
  <c r="L106" i="14"/>
  <c r="BT97" i="14"/>
  <c r="BV89" i="14"/>
  <c r="BT104" i="14"/>
  <c r="AP97" i="14"/>
  <c r="AR89" i="14"/>
  <c r="AP104" i="14"/>
  <c r="B97" i="14"/>
  <c r="D89" i="14"/>
  <c r="B104" i="14"/>
  <c r="AF109" i="14"/>
  <c r="AF108" i="14"/>
  <c r="AF107" i="14"/>
  <c r="AF110" i="14"/>
  <c r="AF101" i="14"/>
  <c r="AF106" i="14"/>
  <c r="V97" i="14"/>
  <c r="X89" i="14"/>
  <c r="V104" i="14"/>
  <c r="L105" i="14"/>
  <c r="BJ110" i="14" l="1"/>
  <c r="BJ107" i="14"/>
  <c r="BJ108" i="14"/>
  <c r="BJ109" i="14"/>
  <c r="BJ101" i="14"/>
  <c r="BJ106" i="14"/>
  <c r="B109" i="14"/>
  <c r="B108" i="14"/>
  <c r="B107" i="14"/>
  <c r="B101" i="14"/>
  <c r="B110" i="14"/>
  <c r="B105" i="14"/>
  <c r="B106" i="14"/>
  <c r="V109" i="14"/>
  <c r="V108" i="14"/>
  <c r="V107" i="14"/>
  <c r="V110" i="14"/>
  <c r="V101" i="14"/>
  <c r="V106" i="14"/>
  <c r="V105" i="14"/>
  <c r="AP109" i="14"/>
  <c r="AP108" i="14"/>
  <c r="AP107" i="14"/>
  <c r="AP101" i="14"/>
  <c r="AP110" i="14"/>
  <c r="AP105" i="14"/>
  <c r="AP106" i="14"/>
  <c r="BT109" i="14"/>
  <c r="BT108" i="14"/>
  <c r="BT107" i="14"/>
  <c r="BT110" i="14"/>
  <c r="BT101" i="14"/>
  <c r="BT106" i="14"/>
  <c r="BT105" i="14"/>
  <c r="AZ109" i="14"/>
  <c r="AZ108" i="14"/>
  <c r="AZ107" i="14"/>
  <c r="AZ110" i="14"/>
  <c r="AZ101" i="14"/>
  <c r="AZ105" i="14"/>
  <c r="AZ106" i="14"/>
  <c r="L12" i="13" l="1"/>
  <c r="L9" i="13"/>
  <c r="L8" i="13"/>
  <c r="BD7" i="12"/>
  <c r="BD6" i="12"/>
  <c r="N67" i="13" l="1"/>
  <c r="N54" i="13"/>
  <c r="N32" i="13"/>
  <c r="N11" i="13"/>
  <c r="N13" i="13" s="1"/>
  <c r="N56" i="13" s="1"/>
  <c r="N57" i="13" s="1"/>
  <c r="N62" i="13" s="1"/>
  <c r="M67" i="13"/>
  <c r="M54" i="13"/>
  <c r="M32" i="13"/>
  <c r="M11" i="13"/>
  <c r="M13" i="13" s="1"/>
  <c r="M56" i="13" s="1"/>
  <c r="M57" i="13" s="1"/>
  <c r="M62" i="13" s="1"/>
  <c r="J11" i="13"/>
  <c r="L67" i="13" l="1"/>
  <c r="K67" i="13"/>
  <c r="J67" i="13"/>
  <c r="I67" i="13"/>
  <c r="H67" i="13"/>
  <c r="G67" i="13"/>
  <c r="L54" i="13"/>
  <c r="K54" i="13"/>
  <c r="J54" i="13"/>
  <c r="I54" i="13"/>
  <c r="H54" i="13"/>
  <c r="G54" i="13"/>
  <c r="F54" i="13"/>
  <c r="E54" i="13"/>
  <c r="D54" i="13"/>
  <c r="C54" i="13"/>
  <c r="L32" i="13"/>
  <c r="K32" i="13"/>
  <c r="J32" i="13"/>
  <c r="I32" i="13"/>
  <c r="H32" i="13"/>
  <c r="G32" i="13"/>
  <c r="F32" i="13"/>
  <c r="E32" i="13"/>
  <c r="D32" i="13"/>
  <c r="C32" i="13"/>
  <c r="J13" i="13"/>
  <c r="H13" i="13"/>
  <c r="H56" i="13" s="1"/>
  <c r="H57" i="13" s="1"/>
  <c r="H62" i="13" s="1"/>
  <c r="L13" i="13"/>
  <c r="L56" i="13" s="1"/>
  <c r="K11" i="13"/>
  <c r="K13" i="13" s="1"/>
  <c r="K56" i="13" s="1"/>
  <c r="K57" i="13" s="1"/>
  <c r="K62" i="13" s="1"/>
  <c r="I11" i="13"/>
  <c r="I13" i="13" s="1"/>
  <c r="I56" i="13" s="1"/>
  <c r="I57" i="13" s="1"/>
  <c r="I62" i="13" s="1"/>
  <c r="H11" i="13"/>
  <c r="G11" i="13"/>
  <c r="G13" i="13" s="1"/>
  <c r="F11" i="13"/>
  <c r="F13" i="13" s="1"/>
  <c r="F56" i="13" s="1"/>
  <c r="F57" i="13" s="1"/>
  <c r="F62" i="13" s="1"/>
  <c r="E11" i="13"/>
  <c r="E13" i="13" s="1"/>
  <c r="E56" i="13" s="1"/>
  <c r="E57" i="13" s="1"/>
  <c r="E62" i="13" s="1"/>
  <c r="D11" i="13"/>
  <c r="D13" i="13" s="1"/>
  <c r="C11" i="13"/>
  <c r="C13" i="13" s="1"/>
  <c r="C56" i="13" s="1"/>
  <c r="C57" i="13" s="1"/>
  <c r="C62" i="13" s="1"/>
  <c r="BL37" i="12"/>
  <c r="BG37" i="12"/>
  <c r="BB37" i="12"/>
  <c r="AW37" i="12"/>
  <c r="AR37" i="12"/>
  <c r="AM37" i="12"/>
  <c r="AH37" i="12"/>
  <c r="AC37" i="12"/>
  <c r="X37" i="12"/>
  <c r="S37" i="12"/>
  <c r="N37" i="12"/>
  <c r="I37" i="12"/>
  <c r="D37" i="12"/>
  <c r="BM34" i="12"/>
  <c r="BL34" i="12"/>
  <c r="BH34" i="12"/>
  <c r="BG34" i="12"/>
  <c r="BC34" i="12"/>
  <c r="BB34" i="12"/>
  <c r="AX34" i="12"/>
  <c r="AW34" i="12"/>
  <c r="AS34" i="12"/>
  <c r="AR34" i="12"/>
  <c r="AN34" i="12"/>
  <c r="AM34" i="12"/>
  <c r="AI34" i="12"/>
  <c r="AH34" i="12"/>
  <c r="AD34" i="12"/>
  <c r="AC34" i="12"/>
  <c r="Y34" i="12"/>
  <c r="X34" i="12"/>
  <c r="T34" i="12"/>
  <c r="S34" i="12"/>
  <c r="O34" i="12"/>
  <c r="N34" i="12"/>
  <c r="J34" i="12"/>
  <c r="I34" i="12"/>
  <c r="F34" i="12"/>
  <c r="E34" i="12"/>
  <c r="D34" i="12"/>
  <c r="BO33" i="12"/>
  <c r="BJ33" i="12"/>
  <c r="BE33" i="12"/>
  <c r="AZ33" i="12"/>
  <c r="AU33" i="12"/>
  <c r="AP33" i="12"/>
  <c r="AK33" i="12"/>
  <c r="AF33" i="12"/>
  <c r="AA33" i="12"/>
  <c r="V33" i="12"/>
  <c r="Q33" i="12"/>
  <c r="L33" i="12"/>
  <c r="G33" i="12"/>
  <c r="BO32" i="12"/>
  <c r="BO34" i="12" s="1"/>
  <c r="BJ32" i="12"/>
  <c r="BJ34" i="12" s="1"/>
  <c r="BE32" i="12"/>
  <c r="BE34" i="12" s="1"/>
  <c r="AZ32" i="12"/>
  <c r="AZ34" i="12" s="1"/>
  <c r="AU32" i="12"/>
  <c r="AU34" i="12" s="1"/>
  <c r="AP32" i="12"/>
  <c r="AP34" i="12" s="1"/>
  <c r="AK32" i="12"/>
  <c r="AK34" i="12" s="1"/>
  <c r="AF32" i="12"/>
  <c r="AF34" i="12" s="1"/>
  <c r="AA32" i="12"/>
  <c r="AA34" i="12" s="1"/>
  <c r="V32" i="12"/>
  <c r="V34" i="12" s="1"/>
  <c r="Q32" i="12"/>
  <c r="Q34" i="12" s="1"/>
  <c r="L32" i="12"/>
  <c r="L34" i="12" s="1"/>
  <c r="G32" i="12"/>
  <c r="G34" i="12" s="1"/>
  <c r="BM30" i="12"/>
  <c r="BL30" i="12"/>
  <c r="BH30" i="12"/>
  <c r="BG30" i="12"/>
  <c r="BC30" i="12"/>
  <c r="BB30" i="12"/>
  <c r="AX30" i="12"/>
  <c r="AW30" i="12"/>
  <c r="AS30" i="12"/>
  <c r="AR30" i="12"/>
  <c r="AN30" i="12"/>
  <c r="AM30" i="12"/>
  <c r="AK30" i="12"/>
  <c r="AI30" i="12"/>
  <c r="AH30" i="12"/>
  <c r="AD30" i="12"/>
  <c r="AC30" i="12"/>
  <c r="Y30" i="12"/>
  <c r="X30" i="12"/>
  <c r="T30" i="12"/>
  <c r="S30" i="12"/>
  <c r="O30" i="12"/>
  <c r="N30" i="12"/>
  <c r="L30" i="12"/>
  <c r="J30" i="12"/>
  <c r="I30" i="12"/>
  <c r="F30" i="12"/>
  <c r="E30" i="12"/>
  <c r="D30" i="12"/>
  <c r="BO29" i="12"/>
  <c r="BJ29" i="12"/>
  <c r="BE29" i="12"/>
  <c r="BE30" i="12" s="1"/>
  <c r="AZ29" i="12"/>
  <c r="AU29" i="12"/>
  <c r="AP29" i="12"/>
  <c r="AK29" i="12"/>
  <c r="AF29" i="12"/>
  <c r="AA29" i="12"/>
  <c r="V29" i="12"/>
  <c r="Q29" i="12"/>
  <c r="Q30" i="12" s="1"/>
  <c r="L29" i="12"/>
  <c r="G29" i="12"/>
  <c r="BO28" i="12"/>
  <c r="BO30" i="12" s="1"/>
  <c r="BJ28" i="12"/>
  <c r="BJ30" i="12" s="1"/>
  <c r="BE28" i="12"/>
  <c r="AZ28" i="12"/>
  <c r="AZ30" i="12" s="1"/>
  <c r="AU28" i="12"/>
  <c r="AU30" i="12" s="1"/>
  <c r="AP28" i="12"/>
  <c r="AP30" i="12" s="1"/>
  <c r="AK28" i="12"/>
  <c r="AF28" i="12"/>
  <c r="AF30" i="12" s="1"/>
  <c r="AA28" i="12"/>
  <c r="AA30" i="12" s="1"/>
  <c r="V28" i="12"/>
  <c r="V30" i="12" s="1"/>
  <c r="Q28" i="12"/>
  <c r="L28" i="12"/>
  <c r="G28" i="12"/>
  <c r="G30" i="12" s="1"/>
  <c r="BM20" i="12"/>
  <c r="BI20" i="12"/>
  <c r="AS20" i="12"/>
  <c r="AO20" i="12"/>
  <c r="AC20" i="12"/>
  <c r="Y20" i="12"/>
  <c r="U20" i="12"/>
  <c r="I20" i="12"/>
  <c r="E20" i="12"/>
  <c r="BP19" i="12"/>
  <c r="BO19" i="12"/>
  <c r="BN19" i="12"/>
  <c r="BN20" i="12" s="1"/>
  <c r="BM19" i="12"/>
  <c r="BL19" i="12"/>
  <c r="BK19" i="12"/>
  <c r="BI19" i="12"/>
  <c r="BH19" i="12"/>
  <c r="BG19" i="12"/>
  <c r="BF19" i="12"/>
  <c r="BD19" i="12"/>
  <c r="BC19" i="12"/>
  <c r="BB19" i="12"/>
  <c r="BA19" i="12"/>
  <c r="AY19" i="12"/>
  <c r="AX19" i="12"/>
  <c r="AX20" i="12" s="1"/>
  <c r="AW19" i="12"/>
  <c r="AW20" i="12" s="1"/>
  <c r="AV19" i="12"/>
  <c r="AT19" i="12"/>
  <c r="AS19" i="12"/>
  <c r="AR19" i="12"/>
  <c r="AQ19" i="12"/>
  <c r="AO19" i="12"/>
  <c r="AN19" i="12"/>
  <c r="AM19" i="12"/>
  <c r="AL19" i="12"/>
  <c r="AJ19" i="12"/>
  <c r="AI19" i="12"/>
  <c r="AH19" i="12"/>
  <c r="AH20" i="12" s="1"/>
  <c r="AG19" i="12"/>
  <c r="AE19" i="12"/>
  <c r="AD19" i="12"/>
  <c r="AC19" i="12"/>
  <c r="AB19" i="12"/>
  <c r="AA19" i="12"/>
  <c r="Z19" i="12"/>
  <c r="Z20" i="12" s="1"/>
  <c r="Y19" i="12"/>
  <c r="X19" i="12"/>
  <c r="W19" i="12"/>
  <c r="U19" i="12"/>
  <c r="T19" i="12"/>
  <c r="S19" i="12"/>
  <c r="R19" i="12"/>
  <c r="P19" i="12"/>
  <c r="O19" i="12"/>
  <c r="N19" i="12"/>
  <c r="M19" i="12"/>
  <c r="K19" i="12"/>
  <c r="J19" i="12"/>
  <c r="J20" i="12" s="1"/>
  <c r="I19" i="12"/>
  <c r="H19" i="12"/>
  <c r="F19" i="12"/>
  <c r="E19" i="12"/>
  <c r="D19" i="12"/>
  <c r="BP18" i="12"/>
  <c r="BN18" i="12"/>
  <c r="BM18" i="12"/>
  <c r="BL18" i="12"/>
  <c r="BL20" i="12" s="1"/>
  <c r="BK18" i="12"/>
  <c r="BI18" i="12"/>
  <c r="BH18" i="12"/>
  <c r="BH20" i="12" s="1"/>
  <c r="BG18" i="12"/>
  <c r="BG20" i="12" s="1"/>
  <c r="BF18" i="12"/>
  <c r="BD18" i="12"/>
  <c r="BD20" i="12" s="1"/>
  <c r="BC18" i="12"/>
  <c r="BB18" i="12"/>
  <c r="BA18" i="12"/>
  <c r="AY18" i="12"/>
  <c r="AY20" i="12" s="1"/>
  <c r="AX18" i="12"/>
  <c r="AW18" i="12"/>
  <c r="AV18" i="12"/>
  <c r="AT18" i="12"/>
  <c r="AT20" i="12" s="1"/>
  <c r="AS18" i="12"/>
  <c r="AR18" i="12"/>
  <c r="AR20" i="12" s="1"/>
  <c r="AQ18" i="12"/>
  <c r="AO18" i="12"/>
  <c r="AN18" i="12"/>
  <c r="AN20" i="12" s="1"/>
  <c r="AM18" i="12"/>
  <c r="AM20" i="12" s="1"/>
  <c r="AL18" i="12"/>
  <c r="AJ18" i="12"/>
  <c r="AJ20" i="12" s="1"/>
  <c r="AI18" i="12"/>
  <c r="AI20" i="12" s="1"/>
  <c r="AH18" i="12"/>
  <c r="AG18" i="12"/>
  <c r="AE18" i="12"/>
  <c r="AE20" i="12" s="1"/>
  <c r="AD18" i="12"/>
  <c r="AD20" i="12" s="1"/>
  <c r="AC18" i="12"/>
  <c r="AB18" i="12"/>
  <c r="Z18" i="12"/>
  <c r="Y18" i="12"/>
  <c r="X18" i="12"/>
  <c r="X20" i="12" s="1"/>
  <c r="W18" i="12"/>
  <c r="U18" i="12"/>
  <c r="T18" i="12"/>
  <c r="T20" i="12" s="1"/>
  <c r="S18" i="12"/>
  <c r="S20" i="12" s="1"/>
  <c r="R18" i="12"/>
  <c r="P18" i="12"/>
  <c r="P20" i="12" s="1"/>
  <c r="O18" i="12"/>
  <c r="O20" i="12" s="1"/>
  <c r="N18" i="12"/>
  <c r="N20" i="12" s="1"/>
  <c r="M18" i="12"/>
  <c r="K18" i="12"/>
  <c r="K20" i="12" s="1"/>
  <c r="J18" i="12"/>
  <c r="I18" i="12"/>
  <c r="H18" i="12"/>
  <c r="F18" i="12"/>
  <c r="F20" i="12" s="1"/>
  <c r="E18" i="12"/>
  <c r="D18" i="12"/>
  <c r="D20" i="12" s="1"/>
  <c r="BP16" i="12"/>
  <c r="BN16" i="12"/>
  <c r="BM16" i="12"/>
  <c r="BL16" i="12"/>
  <c r="BK16" i="12"/>
  <c r="BI16" i="12"/>
  <c r="BH16" i="12"/>
  <c r="BG16" i="12"/>
  <c r="BF16" i="12"/>
  <c r="BD16" i="12"/>
  <c r="BC16" i="12"/>
  <c r="BB16" i="12"/>
  <c r="BA16" i="12"/>
  <c r="AZ16" i="12"/>
  <c r="AY16" i="12"/>
  <c r="AX16" i="12"/>
  <c r="AW16" i="12"/>
  <c r="AV16" i="12"/>
  <c r="AT16" i="12"/>
  <c r="AS16" i="12"/>
  <c r="AR16" i="12"/>
  <c r="AQ16" i="12"/>
  <c r="AP16" i="12"/>
  <c r="AO16" i="12"/>
  <c r="AN16" i="12"/>
  <c r="AM16" i="12"/>
  <c r="AL16" i="12"/>
  <c r="AK16" i="12"/>
  <c r="AJ16" i="12"/>
  <c r="AI16" i="12"/>
  <c r="AH16" i="12"/>
  <c r="AG16" i="12"/>
  <c r="AF16" i="12"/>
  <c r="AE16" i="12"/>
  <c r="AD16" i="12"/>
  <c r="AC16" i="12"/>
  <c r="AB16" i="12"/>
  <c r="Z16" i="12"/>
  <c r="Y16" i="12"/>
  <c r="X16" i="12"/>
  <c r="W16" i="12"/>
  <c r="U16" i="12"/>
  <c r="T16" i="12"/>
  <c r="S16" i="12"/>
  <c r="R16" i="12"/>
  <c r="P16" i="12"/>
  <c r="O16" i="12"/>
  <c r="N16" i="12"/>
  <c r="M16" i="12"/>
  <c r="L16" i="12"/>
  <c r="K16" i="12"/>
  <c r="J16" i="12"/>
  <c r="I16" i="12"/>
  <c r="H16" i="12"/>
  <c r="F16" i="12"/>
  <c r="E16" i="12"/>
  <c r="D16" i="12"/>
  <c r="BO15" i="12"/>
  <c r="BJ15" i="12"/>
  <c r="BJ19" i="12" s="1"/>
  <c r="BE15" i="12"/>
  <c r="AZ15" i="12"/>
  <c r="AU15" i="12"/>
  <c r="AU19" i="12" s="1"/>
  <c r="AA15" i="12"/>
  <c r="V15" i="12"/>
  <c r="V19" i="12" s="1"/>
  <c r="Q15" i="12"/>
  <c r="Q19" i="12" s="1"/>
  <c r="L15" i="12"/>
  <c r="L19" i="12" s="1"/>
  <c r="G15" i="12"/>
  <c r="G19" i="12" s="1"/>
  <c r="BO14" i="12"/>
  <c r="BO16" i="12" s="1"/>
  <c r="BJ14" i="12"/>
  <c r="BJ18" i="12" s="1"/>
  <c r="BJ20" i="12" s="1"/>
  <c r="BE14" i="12"/>
  <c r="AZ14" i="12"/>
  <c r="AU14" i="12"/>
  <c r="AU18" i="12" s="1"/>
  <c r="AA14" i="12"/>
  <c r="AA16" i="12" s="1"/>
  <c r="V14" i="12"/>
  <c r="V18" i="12" s="1"/>
  <c r="Q14" i="12"/>
  <c r="Q18" i="12" s="1"/>
  <c r="L14" i="12"/>
  <c r="G14" i="12"/>
  <c r="G18" i="12" s="1"/>
  <c r="G20" i="12" s="1"/>
  <c r="BP12" i="12"/>
  <c r="BN12" i="12"/>
  <c r="BM12" i="12"/>
  <c r="BL12" i="12"/>
  <c r="BK12" i="12"/>
  <c r="BI12" i="12"/>
  <c r="BH12" i="12"/>
  <c r="BG12" i="12"/>
  <c r="BF12" i="12"/>
  <c r="BD12" i="12"/>
  <c r="BC12" i="12"/>
  <c r="BB12" i="12"/>
  <c r="BA12" i="12"/>
  <c r="AY12" i="12"/>
  <c r="AX12" i="12"/>
  <c r="AW12" i="12"/>
  <c r="AV12" i="12"/>
  <c r="AT12" i="12"/>
  <c r="AS12" i="12"/>
  <c r="AR12" i="12"/>
  <c r="AQ12" i="12"/>
  <c r="AP12" i="12"/>
  <c r="AO12" i="12"/>
  <c r="AN12" i="12"/>
  <c r="AM12" i="12"/>
  <c r="AL12" i="12"/>
  <c r="AK12" i="12"/>
  <c r="AJ12" i="12"/>
  <c r="AI12" i="12"/>
  <c r="AH12" i="12"/>
  <c r="AG12" i="12"/>
  <c r="AG20" i="12" s="1"/>
  <c r="AG24" i="12" s="1"/>
  <c r="AF12" i="12"/>
  <c r="AE12" i="12"/>
  <c r="AD12" i="12"/>
  <c r="AC12" i="12"/>
  <c r="AB12" i="12"/>
  <c r="Z12" i="12"/>
  <c r="Y12" i="12"/>
  <c r="X12" i="12"/>
  <c r="W12" i="12"/>
  <c r="U12" i="12"/>
  <c r="T12" i="12"/>
  <c r="S12" i="12"/>
  <c r="R12" i="12"/>
  <c r="Q12" i="12"/>
  <c r="P12" i="12"/>
  <c r="O12" i="12"/>
  <c r="N12" i="12"/>
  <c r="M12" i="12"/>
  <c r="K12" i="12"/>
  <c r="J12" i="12"/>
  <c r="I12" i="12"/>
  <c r="H12" i="12"/>
  <c r="F12" i="12"/>
  <c r="E12" i="12"/>
  <c r="D12" i="12"/>
  <c r="BO11" i="12"/>
  <c r="BJ11" i="12"/>
  <c r="BE11" i="12"/>
  <c r="BE12" i="12" s="1"/>
  <c r="AZ11" i="12"/>
  <c r="AU11" i="12"/>
  <c r="AA11" i="12"/>
  <c r="V11" i="12"/>
  <c r="V12" i="12" s="1"/>
  <c r="Q11" i="12"/>
  <c r="L11" i="12"/>
  <c r="G11" i="12"/>
  <c r="G12" i="12" s="1"/>
  <c r="BO10" i="12"/>
  <c r="BO18" i="12" s="1"/>
  <c r="BO20" i="12" s="1"/>
  <c r="BJ10" i="12"/>
  <c r="BJ12" i="12" s="1"/>
  <c r="BE10" i="12"/>
  <c r="AZ10" i="12"/>
  <c r="AZ12" i="12" s="1"/>
  <c r="AU10" i="12"/>
  <c r="AU12" i="12" s="1"/>
  <c r="AA10" i="12"/>
  <c r="AA12" i="12" s="1"/>
  <c r="V10" i="12"/>
  <c r="Q10" i="12"/>
  <c r="L10" i="12"/>
  <c r="L12" i="12" s="1"/>
  <c r="G10" i="12"/>
  <c r="BP8" i="12"/>
  <c r="BP20" i="12" s="1"/>
  <c r="BP24" i="12" s="1"/>
  <c r="BN8" i="12"/>
  <c r="BM8" i="12"/>
  <c r="BL8" i="12"/>
  <c r="BK8" i="12"/>
  <c r="BK20" i="12" s="1"/>
  <c r="BK24" i="12" s="1"/>
  <c r="BJ8" i="12"/>
  <c r="BI8" i="12"/>
  <c r="BH8" i="12"/>
  <c r="BG8" i="12"/>
  <c r="BF8" i="12"/>
  <c r="BF20" i="12" s="1"/>
  <c r="BF24" i="12" s="1"/>
  <c r="BD8" i="12"/>
  <c r="BC8" i="12"/>
  <c r="BB8" i="12"/>
  <c r="BA8" i="12"/>
  <c r="BA20" i="12" s="1"/>
  <c r="BA24" i="12" s="1"/>
  <c r="AY8" i="12"/>
  <c r="AX8" i="12"/>
  <c r="AW8" i="12"/>
  <c r="AV8" i="12"/>
  <c r="AV20" i="12" s="1"/>
  <c r="AV24" i="12" s="1"/>
  <c r="AT8" i="12"/>
  <c r="AS8" i="12"/>
  <c r="AR8" i="12"/>
  <c r="AQ8" i="12"/>
  <c r="AQ20" i="12" s="1"/>
  <c r="AQ24" i="12" s="1"/>
  <c r="AO8" i="12"/>
  <c r="AN8" i="12"/>
  <c r="AM8" i="12"/>
  <c r="AL8" i="12"/>
  <c r="AL20" i="12" s="1"/>
  <c r="AL24" i="12" s="1"/>
  <c r="AJ8" i="12"/>
  <c r="AI8" i="12"/>
  <c r="AH8" i="12"/>
  <c r="AG8" i="12"/>
  <c r="AE8" i="12"/>
  <c r="AD8" i="12"/>
  <c r="AC8" i="12"/>
  <c r="AB8" i="12"/>
  <c r="AB20" i="12" s="1"/>
  <c r="AB24" i="12" s="1"/>
  <c r="Z8" i="12"/>
  <c r="Y8" i="12"/>
  <c r="X8" i="12"/>
  <c r="W8" i="12"/>
  <c r="W20" i="12" s="1"/>
  <c r="W24" i="12" s="1"/>
  <c r="V8" i="12"/>
  <c r="U8" i="12"/>
  <c r="T8" i="12"/>
  <c r="S8" i="12"/>
  <c r="R8" i="12"/>
  <c r="R20" i="12" s="1"/>
  <c r="R24" i="12" s="1"/>
  <c r="P8" i="12"/>
  <c r="O8" i="12"/>
  <c r="N8" i="12"/>
  <c r="M8" i="12"/>
  <c r="M20" i="12" s="1"/>
  <c r="M24" i="12" s="1"/>
  <c r="K8" i="12"/>
  <c r="J8" i="12"/>
  <c r="I8" i="12"/>
  <c r="H8" i="12"/>
  <c r="H20" i="12" s="1"/>
  <c r="H24" i="12" s="1"/>
  <c r="F8" i="12"/>
  <c r="E8" i="12"/>
  <c r="D8" i="12"/>
  <c r="BO7" i="12"/>
  <c r="BJ7" i="12"/>
  <c r="BE7" i="12"/>
  <c r="AZ7" i="12"/>
  <c r="AU7" i="12"/>
  <c r="AU8" i="12" s="1"/>
  <c r="AP7" i="12"/>
  <c r="AP8" i="12" s="1"/>
  <c r="AK7" i="12"/>
  <c r="AK8" i="12" s="1"/>
  <c r="AF7" i="12"/>
  <c r="AF19" i="12" s="1"/>
  <c r="AA7" i="12"/>
  <c r="V7" i="12"/>
  <c r="Q7" i="12"/>
  <c r="L7" i="12"/>
  <c r="G7" i="12"/>
  <c r="G8" i="12" s="1"/>
  <c r="BO6" i="12"/>
  <c r="BO8" i="12" s="1"/>
  <c r="BJ6" i="12"/>
  <c r="BE6" i="12"/>
  <c r="AZ6" i="12"/>
  <c r="AU6" i="12"/>
  <c r="AP6" i="12"/>
  <c r="AP18" i="12" s="1"/>
  <c r="AK6" i="12"/>
  <c r="AK18" i="12" s="1"/>
  <c r="AF6" i="12"/>
  <c r="AF18" i="12" s="1"/>
  <c r="AA6" i="12"/>
  <c r="AA8" i="12" s="1"/>
  <c r="V6" i="12"/>
  <c r="Q6" i="12"/>
  <c r="Q8" i="12" s="1"/>
  <c r="L6" i="12"/>
  <c r="L8" i="12" s="1"/>
  <c r="G6" i="12"/>
  <c r="BB20" i="12" l="1"/>
  <c r="BE19" i="12"/>
  <c r="BE8" i="12"/>
  <c r="BC20" i="12"/>
  <c r="BE18" i="12"/>
  <c r="AZ8" i="12"/>
  <c r="AZ19" i="12"/>
  <c r="AZ18" i="12"/>
  <c r="L57" i="13"/>
  <c r="L62" i="13" s="1"/>
  <c r="D56" i="13"/>
  <c r="D57" i="13" s="1"/>
  <c r="D62" i="13" s="1"/>
  <c r="G56" i="13"/>
  <c r="G57" i="13" s="1"/>
  <c r="G62" i="13" s="1"/>
  <c r="J56" i="13"/>
  <c r="J57" i="13" s="1"/>
  <c r="J62" i="13" s="1"/>
  <c r="AU20" i="12"/>
  <c r="AF20" i="12"/>
  <c r="Q20" i="12"/>
  <c r="V20" i="12"/>
  <c r="AF8" i="12"/>
  <c r="BO12" i="12"/>
  <c r="V16" i="12"/>
  <c r="BJ16" i="12"/>
  <c r="AA18" i="12"/>
  <c r="AA20" i="12" s="1"/>
  <c r="L18" i="12"/>
  <c r="L20" i="12" s="1"/>
  <c r="G16" i="12"/>
  <c r="AU16" i="12"/>
  <c r="AK19" i="12"/>
  <c r="AK20" i="12" s="1"/>
  <c r="AP19" i="12"/>
  <c r="AP20" i="12" s="1"/>
  <c r="Q16" i="12"/>
  <c r="BE16" i="12"/>
  <c r="BE20" i="12" l="1"/>
  <c r="AZ20" i="12"/>
</calcChain>
</file>

<file path=xl/sharedStrings.xml><?xml version="1.0" encoding="utf-8"?>
<sst xmlns="http://schemas.openxmlformats.org/spreadsheetml/2006/main" count="633" uniqueCount="193">
  <si>
    <t>x</t>
  </si>
  <si>
    <t>RATE/UNIT</t>
  </si>
  <si>
    <t>TOTAL REVENUE</t>
  </si>
  <si>
    <t>TYPE OF FEE</t>
  </si>
  <si>
    <t>REVENUE CLASS</t>
  </si>
  <si>
    <t>PCS SUB. PRO.</t>
  </si>
  <si>
    <t>Rate</t>
  </si>
  <si>
    <t>Unit</t>
  </si>
  <si>
    <t>MANDATORY FEES</t>
  </si>
  <si>
    <t>SEM</t>
  </si>
  <si>
    <t>Unres. Aux. Oper.</t>
  </si>
  <si>
    <t>Unres. Gen.</t>
  </si>
  <si>
    <t>OTHER FEES AND CHARGES</t>
  </si>
  <si>
    <t>Other</t>
  </si>
  <si>
    <t>FUNDING BY SOURCE</t>
  </si>
  <si>
    <t>PROGRAM DESCRIPTION</t>
  </si>
  <si>
    <t>Headcount</t>
  </si>
  <si>
    <t>Total Value</t>
  </si>
  <si>
    <t>Average Award</t>
  </si>
  <si>
    <t>Tuition Waivers</t>
  </si>
  <si>
    <t>Institution</t>
  </si>
  <si>
    <t>State</t>
  </si>
  <si>
    <t>Federal</t>
  </si>
  <si>
    <t>Amount to Nebraska Residents</t>
  </si>
  <si>
    <t>ACADEMIC AID</t>
  </si>
  <si>
    <t>(1) Need Based</t>
  </si>
  <si>
    <t>Federal Direct Subsidized</t>
  </si>
  <si>
    <t>Federal Pell Grant</t>
  </si>
  <si>
    <t>Federal Supplemental Education Opportunity Grant (FSEOG)</t>
  </si>
  <si>
    <t>Foundation Aid (need-based)</t>
  </si>
  <si>
    <t>Nebraska Opportunity Grant (NOG)</t>
  </si>
  <si>
    <t xml:space="preserve">    Subtotal Need Based</t>
  </si>
  <si>
    <t>(2) Ability Based</t>
  </si>
  <si>
    <t>Foundation Aid (merit-based)</t>
  </si>
  <si>
    <t xml:space="preserve">    Subtotal Ability Based</t>
  </si>
  <si>
    <t>(3) Membership Based</t>
  </si>
  <si>
    <t xml:space="preserve">    Subtotal Membership Based</t>
  </si>
  <si>
    <t xml:space="preserve">    TOTAL ACADEMIC AID</t>
  </si>
  <si>
    <t>AID FOR SERVICE</t>
  </si>
  <si>
    <t xml:space="preserve">    TOTAL AID FOR SERVICE</t>
  </si>
  <si>
    <t>Other Aid</t>
  </si>
  <si>
    <t>Federal Direct Unsubsidized</t>
  </si>
  <si>
    <t>Federal PLUS</t>
  </si>
  <si>
    <t xml:space="preserve">    Subtotal Other Aid</t>
  </si>
  <si>
    <t xml:space="preserve">    GRAND TOTAL ACADEMIC AID, AID FOR SERVICE, OTHER AID</t>
  </si>
  <si>
    <t xml:space="preserve"> 1.  Total institutional headcount</t>
  </si>
  <si>
    <t xml:space="preserve"> 2.  Number of students participating in financial aid programs</t>
  </si>
  <si>
    <t xml:space="preserve"> 3.  Number of students receiving more than one aid</t>
  </si>
  <si>
    <t xml:space="preserve"> 4.  % of total institutional headcount receiving aid</t>
  </si>
  <si>
    <t xml:space="preserve"> 5.  Number of Nebraska residents receiving financial aid</t>
  </si>
  <si>
    <t xml:space="preserve"> 6.  % participation by Nebraska residents</t>
  </si>
  <si>
    <t xml:space="preserve"> 8.  Amount received by Nebraska residents</t>
  </si>
  <si>
    <t>DATA CALCULATIONS</t>
  </si>
  <si>
    <t>Insert rows above here</t>
  </si>
  <si>
    <t>Insert rows above here by copying row above and Insert Copied Cells</t>
  </si>
  <si>
    <t>2013-14</t>
  </si>
  <si>
    <t>2014-15</t>
  </si>
  <si>
    <t>2015-16</t>
  </si>
  <si>
    <t>2016-17</t>
  </si>
  <si>
    <t>2017-18</t>
  </si>
  <si>
    <t>2018-19</t>
  </si>
  <si>
    <t>Federal Perkins Loan (National Direct Student Loan)</t>
  </si>
  <si>
    <t>Application</t>
  </si>
  <si>
    <t>Board (varies)</t>
  </si>
  <si>
    <t>Room (varies)</t>
  </si>
  <si>
    <t>Room Special Enhancement</t>
  </si>
  <si>
    <t>Academic/Student Fee (consol)</t>
  </si>
  <si>
    <t>Activity</t>
  </si>
  <si>
    <t>General Lab</t>
  </si>
  <si>
    <t>Health</t>
  </si>
  <si>
    <t>IS Lab Printer</t>
  </si>
  <si>
    <t>Registration</t>
  </si>
  <si>
    <t>Student Union</t>
  </si>
  <si>
    <t>Technology</t>
  </si>
  <si>
    <t>UnresGen</t>
  </si>
  <si>
    <t>APP</t>
  </si>
  <si>
    <t>MO</t>
  </si>
  <si>
    <t>State tuition remissions for non-resident students (aggregated)</t>
  </si>
  <si>
    <t>Miscellaneous Scholarships</t>
  </si>
  <si>
    <t>Dependent (non-spouse) Waivers</t>
  </si>
  <si>
    <t>Veterans Waivers</t>
  </si>
  <si>
    <t>Federal Workstudy Program</t>
  </si>
  <si>
    <t>Tuition Assistance Grant (TAP)</t>
  </si>
  <si>
    <t>Voc Rehab</t>
  </si>
  <si>
    <t>2019-20</t>
  </si>
  <si>
    <t>2020-21</t>
  </si>
  <si>
    <t>2021-22</t>
  </si>
  <si>
    <t>2022-23</t>
  </si>
  <si>
    <t>Total Mandatory Fees Revenue (line 17) is equal to the total fees collected by fiscal year and then broken out by "Type of Fee" line item based on fee expenditure history.</t>
  </si>
  <si>
    <t>Remission Scholarships</t>
  </si>
  <si>
    <t>Ncard</t>
  </si>
  <si>
    <t>Access College Early (ACE)</t>
  </si>
  <si>
    <t>Total Mandatory Fees Revenue</t>
  </si>
  <si>
    <t>Resident Mandatory Fees Revenue</t>
  </si>
  <si>
    <t>Non-resident Mandatory Fees Revenue</t>
  </si>
  <si>
    <t>2023-24</t>
  </si>
  <si>
    <t>2024-25</t>
  </si>
  <si>
    <t>Tuition Waivers to Nebraska Residents</t>
  </si>
  <si>
    <t xml:space="preserve"> 7.  Total dollar value of financial aid</t>
  </si>
  <si>
    <t xml:space="preserve"> 9.  Amount of Tuition Waivers received by Nebraska residents</t>
  </si>
  <si>
    <t>10.  Amount of Tuition Waivers received by non-Nebraska residents</t>
  </si>
  <si>
    <t>11.  % of total dollar amount received by Nebraska residents</t>
  </si>
  <si>
    <t>12.  Gross tuition income less refunds</t>
  </si>
  <si>
    <t>13.  % gross tuition income remitted to students</t>
  </si>
  <si>
    <t>14.  % remissions is of Grand Total of all aid</t>
  </si>
  <si>
    <t>15.  % Academic Aid is of Grand Total of all aid</t>
  </si>
  <si>
    <t>16.  % Aid for Service is of Grand Total of all aid</t>
  </si>
  <si>
    <t>17.  % Need Based Aid is of Grand Total of all aid</t>
  </si>
  <si>
    <t>18.  % Ability Based Aid is of Grand Total of all aid</t>
  </si>
  <si>
    <t>19.  % Aid Based on Membership is of Grand Total of all aid</t>
  </si>
  <si>
    <t>20. % Other Academic Aid as a Grand Total of All Aid</t>
  </si>
  <si>
    <t>Alternative Education Loan</t>
  </si>
  <si>
    <t>2012-13</t>
  </si>
  <si>
    <t>Select Calendar</t>
  </si>
  <si>
    <t>Unduplicated Headcount</t>
  </si>
  <si>
    <t>Student Credit Hours</t>
  </si>
  <si>
    <t>Student Contact Hours</t>
  </si>
  <si>
    <t>FTE</t>
  </si>
  <si>
    <t>Gross Tuition</t>
  </si>
  <si>
    <t>Semester</t>
  </si>
  <si>
    <t>Student Level</t>
  </si>
  <si>
    <t>Residency</t>
  </si>
  <si>
    <t>Undergraduate</t>
  </si>
  <si>
    <t>Resident</t>
  </si>
  <si>
    <t>Non-Resident</t>
  </si>
  <si>
    <t>Subtotal</t>
  </si>
  <si>
    <t>Graduate</t>
  </si>
  <si>
    <t>First-Professional</t>
  </si>
  <si>
    <t>Total</t>
  </si>
  <si>
    <t>Less:</t>
  </si>
  <si>
    <t>Refunds</t>
  </si>
  <si>
    <t>Remissions/Waivers</t>
  </si>
  <si>
    <t>Net Tuition Income</t>
  </si>
  <si>
    <r>
      <t xml:space="preserve">Of </t>
    </r>
    <r>
      <rPr>
        <b/>
        <u/>
        <sz val="12"/>
        <color indexed="10"/>
        <rFont val="Arial"/>
        <family val="2"/>
      </rPr>
      <t>undergraduate</t>
    </r>
    <r>
      <rPr>
        <b/>
        <sz val="12"/>
        <color indexed="10"/>
        <rFont val="Arial"/>
        <family val="2"/>
      </rPr>
      <t xml:space="preserve"> students reported above:</t>
    </r>
  </si>
  <si>
    <t>Preparatory/
Remedial</t>
  </si>
  <si>
    <t>Dual Enrollment</t>
  </si>
  <si>
    <t>Program 713</t>
  </si>
  <si>
    <t>NCHEMS</t>
  </si>
  <si>
    <t>Actual</t>
  </si>
  <si>
    <t>Est.</t>
  </si>
  <si>
    <t>Sub-Prog</t>
  </si>
  <si>
    <t>Unencumb. Bal. Forward</t>
  </si>
  <si>
    <t>Tuition Income</t>
  </si>
  <si>
    <t>XXXXXX</t>
  </si>
  <si>
    <t xml:space="preserve">  Need-based Remissions/Scholar</t>
  </si>
  <si>
    <t xml:space="preserve">  Non-need-based Remissions/Sch</t>
  </si>
  <si>
    <t xml:space="preserve">  TOTAL Remissions/Scholarships</t>
  </si>
  <si>
    <t xml:space="preserve">  Refunds</t>
  </si>
  <si>
    <t>A Subtotal--Gross Tuition Less</t>
  </si>
  <si>
    <t xml:space="preserve">   Remissions &amp; Refunds</t>
  </si>
  <si>
    <t>Student Fees</t>
  </si>
  <si>
    <t xml:space="preserve">  Late Registration</t>
  </si>
  <si>
    <t xml:space="preserve">  Change of Schedule</t>
  </si>
  <si>
    <t xml:space="preserve">  Matriculation</t>
  </si>
  <si>
    <t xml:space="preserve">  Degree</t>
  </si>
  <si>
    <t xml:space="preserve">  Health</t>
  </si>
  <si>
    <t xml:space="preserve">  Placement</t>
  </si>
  <si>
    <t xml:space="preserve">  Student Act.</t>
  </si>
  <si>
    <t xml:space="preserve">  Transcripts</t>
  </si>
  <si>
    <t xml:space="preserve">  I.D. Cards</t>
  </si>
  <si>
    <t xml:space="preserve">  Facilities Fee</t>
  </si>
  <si>
    <t xml:space="preserve">  Facilities Fee (transfer out)</t>
  </si>
  <si>
    <t xml:space="preserve">  Other</t>
  </si>
  <si>
    <t>B Subtotal--Student Fees</t>
  </si>
  <si>
    <t>Other Income</t>
  </si>
  <si>
    <t xml:space="preserve">  Interest</t>
  </si>
  <si>
    <t xml:space="preserve">  Federal Reimb.</t>
  </si>
  <si>
    <t xml:space="preserve">  Sales of Prop.</t>
  </si>
  <si>
    <t xml:space="preserve">  Auto Registration</t>
  </si>
  <si>
    <t xml:space="preserve">  Parking Fines</t>
  </si>
  <si>
    <t xml:space="preserve">  Library Fines</t>
  </si>
  <si>
    <t xml:space="preserve">  Gate Receipts</t>
  </si>
  <si>
    <t xml:space="preserve">  ACT Testing</t>
  </si>
  <si>
    <t xml:space="preserve">  Space Rentals</t>
  </si>
  <si>
    <t xml:space="preserve">  Xeroxing</t>
  </si>
  <si>
    <t xml:space="preserve">  Vending Machines</t>
  </si>
  <si>
    <t xml:space="preserve">  Advertising</t>
  </si>
  <si>
    <t xml:space="preserve">  SSAP/SAP Aid</t>
  </si>
  <si>
    <t xml:space="preserve">  SSAP/SAP Aid Tuition Income Offset</t>
  </si>
  <si>
    <t xml:space="preserve"> Tobacco Settlement</t>
  </si>
  <si>
    <t>C Subtotal--Other Income</t>
  </si>
  <si>
    <t>TOTAL Cash Revenue (Sum A..C)</t>
  </si>
  <si>
    <t>TOTAL Cash Revenue + Balance</t>
  </si>
  <si>
    <t>(Less) PCS 1-7 Cash Expenditures</t>
  </si>
  <si>
    <t>(Less) PCS 8 Cash Exp. (Optional)</t>
  </si>
  <si>
    <t>(Less) Encumb.</t>
  </si>
  <si>
    <t>(Less) Necess. Reserve</t>
  </si>
  <si>
    <t>Available Balance</t>
  </si>
  <si>
    <t xml:space="preserve">C.F. Expenditures (PCS 1-7) </t>
  </si>
  <si>
    <t>PCS 8 Expenditures (if applicable)</t>
  </si>
  <si>
    <t>Total Cash Expenditures</t>
  </si>
  <si>
    <t xml:space="preserve">  Forms/Reports 100-A, 101-A</t>
  </si>
  <si>
    <t>Nebraska Career Scholarship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</si>
</sst>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_)"/>
    <numFmt numFmtId="165" formatCode="0.0%"/>
    <numFmt numFmtId="166" formatCode="&quot;$&quot;#,##0"/>
    <numFmt numFmtId="167" formatCode="&quot;$&quot;#,##0.00"/>
    <numFmt numFmtId="168" formatCode="#,##0.0"/>
    <numFmt numFmtId="169" formatCode="_(* #,##0_);_(* \(#,##0\);_(* &quot;-&quot;??_);_(@_)"/>
  </numFmts>
  <fonts count="57">
    <font>
      <sz val="11"/>
      <color theme="1"/>
      <name val="Calibri"/>
      <family val="2"/>
      <scheme val="minor"/>
    </font>
    <font>
      <sz val="11"/>
      <name val="Arial"/>
      <family val="2"/>
    </font>
    <font>
      <b/>
      <sz val="10"/>
      <name val="Arial"/>
      <family val="2"/>
    </font>
    <font>
      <sz val="12"/>
      <name val="Times New Roman"/>
      <family val="1"/>
    </font>
    <font>
      <sz val="10"/>
      <name val="Arial"/>
      <family val="2"/>
    </font>
    <font>
      <sz val="11"/>
      <color indexed="8"/>
      <name val="Calibri"/>
      <family val="2"/>
    </font>
    <font>
      <sz val="10"/>
      <color indexed="8"/>
      <name val="Times New Roman"/>
      <family val="2"/>
    </font>
    <font>
      <sz val="10"/>
      <name val="Times New Roman"/>
      <family val="1"/>
    </font>
    <font>
      <sz val="10"/>
      <name val="MS Sans Serif"/>
      <family val="2"/>
    </font>
    <font>
      <sz val="8"/>
      <name val="Times New Roman"/>
      <family val="1"/>
    </font>
    <font>
      <sz val="10"/>
      <name val="Arial Unicode MS"/>
      <family val="2"/>
    </font>
    <font>
      <sz val="12"/>
      <name val="Arial"/>
      <family val="2"/>
    </font>
    <font>
      <sz val="10"/>
      <color indexed="8"/>
      <name val="Arial"/>
      <family val="2"/>
    </font>
    <font>
      <sz val="10"/>
      <color indexed="8"/>
      <name val="Arial"/>
      <family val="2"/>
      <charset val="204"/>
    </font>
    <font>
      <sz val="12"/>
      <name val="SWISS"/>
    </font>
    <font>
      <sz val="10"/>
      <name val="SWISS"/>
    </font>
    <font>
      <sz val="10"/>
      <name val="Courier New"/>
      <family val="3"/>
    </font>
    <font>
      <sz val="8"/>
      <name val="DUTCH"/>
    </font>
    <font>
      <b/>
      <sz val="11"/>
      <name val="Arial"/>
      <family val="2"/>
    </font>
    <font>
      <b/>
      <sz val="14"/>
      <name val="Arial"/>
      <family val="2"/>
    </font>
    <font>
      <b/>
      <u/>
      <sz val="10"/>
      <name val="Arial"/>
      <family val="2"/>
    </font>
    <font>
      <b/>
      <sz val="16"/>
      <name val="Arial"/>
      <family val="2"/>
    </font>
    <font>
      <sz val="11"/>
      <color theme="1"/>
      <name val="Calibri"/>
      <family val="2"/>
      <scheme val="minor"/>
    </font>
    <font>
      <u/>
      <sz val="10"/>
      <color rgb="FF800080"/>
      <name val="Arial"/>
      <family val="2"/>
    </font>
    <font>
      <u/>
      <sz val="11"/>
      <color theme="10"/>
      <name val="Calibri"/>
      <family val="2"/>
      <scheme val="minor"/>
    </font>
    <font>
      <u/>
      <sz val="10"/>
      <color theme="10"/>
      <name val="Times New Roman"/>
      <family val="1"/>
    </font>
    <font>
      <u/>
      <sz val="10"/>
      <color rgb="FF0000FF"/>
      <name val="Arial"/>
      <family val="2"/>
    </font>
    <font>
      <u/>
      <sz val="11"/>
      <color theme="10"/>
      <name val="Calibri"/>
      <family val="2"/>
    </font>
    <font>
      <u/>
      <sz val="11"/>
      <color theme="10"/>
      <name val="Times New Roman"/>
      <family val="2"/>
    </font>
    <font>
      <sz val="10"/>
      <color theme="1"/>
      <name val="Tahoma"/>
      <family val="2"/>
    </font>
    <font>
      <sz val="10"/>
      <color theme="1"/>
      <name val="Times New Roman"/>
      <family val="2"/>
    </font>
    <font>
      <sz val="10"/>
      <color rgb="FF000000"/>
      <name val="Times New Roman"/>
      <family val="1"/>
    </font>
    <font>
      <sz val="11"/>
      <color indexed="8"/>
      <name val="Calibri"/>
      <family val="2"/>
      <scheme val="minor"/>
    </font>
    <font>
      <sz val="10"/>
      <color rgb="FF000000"/>
      <name val="Arial"/>
      <family val="2"/>
    </font>
    <font>
      <sz val="14"/>
      <color theme="1"/>
      <name val="Calibri"/>
      <family val="2"/>
    </font>
    <font>
      <sz val="18"/>
      <color theme="3"/>
      <name val="Cambria"/>
      <family val="2"/>
      <scheme val="major"/>
    </font>
    <font>
      <sz val="11"/>
      <color theme="1"/>
      <name val="Arial"/>
      <family val="2"/>
    </font>
    <font>
      <sz val="10"/>
      <color theme="0"/>
      <name val="Arial"/>
      <family val="2"/>
    </font>
    <font>
      <sz val="14"/>
      <color theme="1"/>
      <name val="Arial"/>
      <family val="2"/>
    </font>
    <font>
      <sz val="10"/>
      <color theme="1"/>
      <name val="Arial"/>
      <family val="2"/>
    </font>
    <font>
      <b/>
      <sz val="11"/>
      <color theme="1"/>
      <name val="Arial"/>
      <family val="2"/>
    </font>
    <font>
      <sz val="11"/>
      <color theme="9" tint="-0.249977111117893"/>
      <name val="Arial"/>
      <family val="2"/>
    </font>
    <font>
      <b/>
      <sz val="10"/>
      <color theme="1"/>
      <name val="Arial"/>
      <family val="2"/>
    </font>
    <font>
      <b/>
      <sz val="8"/>
      <color rgb="FFFF0000"/>
      <name val="Arial"/>
      <family val="2"/>
    </font>
    <font>
      <b/>
      <sz val="8"/>
      <color rgb="FFFF0000"/>
      <name val="Cambria"/>
      <family val="1"/>
      <scheme val="major"/>
    </font>
    <font>
      <b/>
      <sz val="14"/>
      <color theme="1"/>
      <name val="Arial"/>
      <family val="2"/>
    </font>
    <font>
      <sz val="11"/>
      <color theme="0"/>
      <name val="Arial"/>
      <family val="2"/>
    </font>
    <font>
      <b/>
      <sz val="11"/>
      <color theme="1"/>
      <name val="Calibri"/>
      <family val="2"/>
      <scheme val="minor"/>
    </font>
    <font>
      <b/>
      <sz val="16"/>
      <color theme="1"/>
      <name val="Calibri"/>
      <family val="2"/>
      <scheme val="minor"/>
    </font>
    <font>
      <sz val="12"/>
      <color theme="1"/>
      <name val="Arial"/>
      <family val="2"/>
    </font>
    <font>
      <b/>
      <sz val="12"/>
      <name val="Arial"/>
      <family val="2"/>
    </font>
    <font>
      <sz val="9"/>
      <color theme="1"/>
      <name val="Arial"/>
      <family val="2"/>
    </font>
    <font>
      <b/>
      <sz val="12"/>
      <color rgb="FFFF0000"/>
      <name val="Arial"/>
      <family val="2"/>
    </font>
    <font>
      <b/>
      <u/>
      <sz val="12"/>
      <color indexed="10"/>
      <name val="Arial"/>
      <family val="2"/>
    </font>
    <font>
      <b/>
      <sz val="12"/>
      <color indexed="10"/>
      <name val="Arial"/>
      <family val="2"/>
    </font>
    <font>
      <sz val="11"/>
      <name val="Calibri"/>
      <family val="2"/>
      <scheme val="minor"/>
    </font>
    <font>
      <sz val="11"/>
      <name val="Calibri"/>
      <family val="2"/>
    </font>
  </fonts>
  <fills count="21">
    <fill>
      <patternFill patternType="none"/>
    </fill>
    <fill>
      <patternFill patternType="gray125"/>
    </fill>
    <fill>
      <patternFill patternType="solid">
        <fgColor indexed="9"/>
      </patternFill>
    </fill>
    <fill>
      <patternFill patternType="solid">
        <fgColor indexed="9"/>
        <bgColor indexed="9"/>
      </patternFill>
    </fill>
    <fill>
      <patternFill patternType="solid">
        <fgColor indexed="65"/>
        <bgColor indexed="9"/>
      </patternFill>
    </fill>
    <fill>
      <patternFill patternType="solid">
        <fgColor rgb="FFFFFFCC"/>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79998168889431442"/>
        <bgColor indexed="9"/>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3" tint="0.79998168889431442"/>
        <bgColor indexed="9"/>
      </patternFill>
    </fill>
    <fill>
      <patternFill patternType="solid">
        <fgColor theme="6" tint="0.79998168889431442"/>
        <bgColor indexed="9"/>
      </patternFill>
    </fill>
    <fill>
      <patternFill patternType="solid">
        <fgColor theme="9" tint="0.79998168889431442"/>
        <bgColor indexed="9"/>
      </patternFill>
    </fill>
    <fill>
      <patternFill patternType="solid">
        <fgColor theme="2" tint="-9.9978637043366805E-2"/>
        <bgColor indexed="9"/>
      </patternFill>
    </fill>
    <fill>
      <patternFill patternType="solid">
        <fgColor theme="7" tint="0.79998168889431442"/>
        <bgColor indexed="9"/>
      </patternFill>
    </fill>
    <fill>
      <patternFill patternType="solid">
        <fgColor theme="7" tint="0.79998168889431442"/>
        <bgColor indexed="64"/>
      </patternFill>
    </fill>
    <fill>
      <patternFill patternType="solid">
        <fgColor theme="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style="thin">
        <color indexed="64"/>
      </left>
      <right style="thick">
        <color indexed="64"/>
      </right>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ck">
        <color indexed="64"/>
      </right>
      <top/>
      <bottom/>
      <diagonal/>
    </border>
    <border>
      <left style="thin">
        <color indexed="64"/>
      </left>
      <right style="thick">
        <color indexed="64"/>
      </right>
      <top style="thin">
        <color indexed="64"/>
      </top>
      <bottom/>
      <diagonal/>
    </border>
    <border>
      <left style="thick">
        <color indexed="64"/>
      </left>
      <right/>
      <top style="thin">
        <color indexed="64"/>
      </top>
      <bottom style="thin">
        <color indexed="64"/>
      </bottom>
      <diagonal/>
    </border>
    <border>
      <left style="thin">
        <color indexed="64"/>
      </left>
      <right style="medium">
        <color indexed="64"/>
      </right>
      <top/>
      <bottom/>
      <diagonal/>
    </border>
    <border>
      <left/>
      <right style="thick">
        <color indexed="64"/>
      </right>
      <top style="thin">
        <color indexed="64"/>
      </top>
      <bottom style="thin">
        <color indexed="64"/>
      </bottom>
      <diagonal/>
    </border>
    <border>
      <left/>
      <right/>
      <top style="thin">
        <color indexed="64"/>
      </top>
      <bottom/>
      <diagonal/>
    </border>
    <border>
      <left/>
      <right style="thick">
        <color indexed="64"/>
      </right>
      <top style="thin">
        <color indexed="64"/>
      </top>
      <bottom/>
      <diagonal/>
    </border>
    <border>
      <left/>
      <right style="thick">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style="medium">
        <color indexed="64"/>
      </left>
      <right/>
      <top/>
      <bottom style="medium">
        <color indexed="64"/>
      </bottom>
      <diagonal/>
    </border>
    <border>
      <left style="thick">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style="thin">
        <color indexed="64"/>
      </right>
      <top/>
      <bottom style="double">
        <color indexed="64"/>
      </bottom>
      <diagonal/>
    </border>
    <border>
      <left/>
      <right style="thin">
        <color indexed="64"/>
      </right>
      <top style="thin">
        <color indexed="64"/>
      </top>
      <bottom/>
      <diagonal/>
    </border>
  </borders>
  <cellStyleXfs count="558">
    <xf numFmtId="0" fontId="0" fillId="0" borderId="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7" fillId="0" borderId="0"/>
    <xf numFmtId="0" fontId="4" fillId="0" borderId="0"/>
    <xf numFmtId="0" fontId="7" fillId="0" borderId="0"/>
    <xf numFmtId="0" fontId="2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37" fontId="9"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4" fillId="0" borderId="0"/>
    <xf numFmtId="0" fontId="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 fillId="0" borderId="0"/>
    <xf numFmtId="0" fontId="4" fillId="0" borderId="0"/>
    <xf numFmtId="0" fontId="4" fillId="0" borderId="0"/>
    <xf numFmtId="0" fontId="10" fillId="0" borderId="0"/>
    <xf numFmtId="0" fontId="10" fillId="0" borderId="0"/>
    <xf numFmtId="0" fontId="22" fillId="0" borderId="0"/>
    <xf numFmtId="0" fontId="11" fillId="0" borderId="0"/>
    <xf numFmtId="0" fontId="4" fillId="0" borderId="0"/>
    <xf numFmtId="0" fontId="12" fillId="0" borderId="0"/>
    <xf numFmtId="0" fontId="4" fillId="0" borderId="0"/>
    <xf numFmtId="0" fontId="13" fillId="0" borderId="0"/>
    <xf numFmtId="37" fontId="14" fillId="0" borderId="0"/>
    <xf numFmtId="0" fontId="11" fillId="0" borderId="0"/>
    <xf numFmtId="0" fontId="4" fillId="0" borderId="0"/>
    <xf numFmtId="0" fontId="29" fillId="0" borderId="0"/>
    <xf numFmtId="0" fontId="30" fillId="0" borderId="0"/>
    <xf numFmtId="164" fontId="3" fillId="0" borderId="0"/>
    <xf numFmtId="164" fontId="3" fillId="0" borderId="0"/>
    <xf numFmtId="0" fontId="15" fillId="0" borderId="0"/>
    <xf numFmtId="0" fontId="3" fillId="0" borderId="0"/>
    <xf numFmtId="0" fontId="3" fillId="0" borderId="0"/>
    <xf numFmtId="0" fontId="1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31" fillId="0" borderId="0"/>
    <xf numFmtId="0" fontId="3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 fillId="0" borderId="0"/>
    <xf numFmtId="0" fontId="4" fillId="0" borderId="0"/>
    <xf numFmtId="0" fontId="22" fillId="0" borderId="0"/>
    <xf numFmtId="37" fontId="9" fillId="0" borderId="0"/>
    <xf numFmtId="0" fontId="3" fillId="0" borderId="0"/>
    <xf numFmtId="39" fontId="17" fillId="2" borderId="0"/>
    <xf numFmtId="0" fontId="33"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11" fillId="0" borderId="0"/>
    <xf numFmtId="0" fontId="8" fillId="0" borderId="0"/>
    <xf numFmtId="0" fontId="8" fillId="0" borderId="0"/>
    <xf numFmtId="0" fontId="8" fillId="0" borderId="0"/>
    <xf numFmtId="0" fontId="8" fillId="0" borderId="0"/>
    <xf numFmtId="0" fontId="22" fillId="0" borderId="0"/>
    <xf numFmtId="0" fontId="8" fillId="0" borderId="0"/>
    <xf numFmtId="0" fontId="8" fillId="0" borderId="0"/>
    <xf numFmtId="0" fontId="8" fillId="0" borderId="0"/>
    <xf numFmtId="0" fontId="8" fillId="0" borderId="0"/>
    <xf numFmtId="0" fontId="22" fillId="0" borderId="0"/>
    <xf numFmtId="0" fontId="11"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22" fillId="0" borderId="0"/>
    <xf numFmtId="0" fontId="22" fillId="0" borderId="0"/>
    <xf numFmtId="0" fontId="8" fillId="0" borderId="0"/>
    <xf numFmtId="0" fontId="8" fillId="0" borderId="0"/>
    <xf numFmtId="0" fontId="11"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3" fillId="0" borderId="0"/>
    <xf numFmtId="164"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37" fontId="9" fillId="0" borderId="0"/>
    <xf numFmtId="37"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37" fontId="9" fillId="0" borderId="0"/>
    <xf numFmtId="0" fontId="4" fillId="0" borderId="0"/>
    <xf numFmtId="37" fontId="9" fillId="0" borderId="0"/>
    <xf numFmtId="0" fontId="22" fillId="0" borderId="0"/>
    <xf numFmtId="0" fontId="8" fillId="0" borderId="0"/>
    <xf numFmtId="0" fontId="8" fillId="0" borderId="0"/>
    <xf numFmtId="0" fontId="22" fillId="0" borderId="0"/>
    <xf numFmtId="0" fontId="8" fillId="0" borderId="0"/>
    <xf numFmtId="0" fontId="8" fillId="0" borderId="0"/>
    <xf numFmtId="0" fontId="22" fillId="0" borderId="0"/>
    <xf numFmtId="0" fontId="8" fillId="0" borderId="0"/>
    <xf numFmtId="0" fontId="8" fillId="0" borderId="0"/>
    <xf numFmtId="0" fontId="8" fillId="0" borderId="0"/>
    <xf numFmtId="0" fontId="22" fillId="5" borderId="39" applyNumberFormat="0" applyFont="0" applyAlignment="0" applyProtection="0"/>
    <xf numFmtId="0" fontId="22" fillId="5"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5" fillId="0" borderId="0" applyNumberFormat="0" applyFill="0" applyBorder="0" applyAlignment="0" applyProtection="0"/>
  </cellStyleXfs>
  <cellXfs count="559">
    <xf numFmtId="0" fontId="0" fillId="0" borderId="0" xfId="0"/>
    <xf numFmtId="0" fontId="36" fillId="3" borderId="0" xfId="0" applyFont="1" applyFill="1"/>
    <xf numFmtId="0" fontId="36" fillId="0" borderId="0" xfId="0" applyFont="1"/>
    <xf numFmtId="165" fontId="4" fillId="6" borderId="24" xfId="546" applyNumberFormat="1" applyFont="1" applyFill="1" applyBorder="1" applyAlignment="1" applyProtection="1">
      <alignment horizontal="right" vertical="center" indent="1"/>
    </xf>
    <xf numFmtId="165" fontId="4" fillId="6" borderId="33" xfId="546" applyNumberFormat="1" applyFont="1" applyFill="1" applyBorder="1" applyAlignment="1" applyProtection="1">
      <alignment horizontal="right" vertical="center" indent="1"/>
    </xf>
    <xf numFmtId="165" fontId="4" fillId="6" borderId="6" xfId="546" applyNumberFormat="1" applyFont="1" applyFill="1" applyBorder="1" applyAlignment="1" applyProtection="1">
      <alignment horizontal="right" vertical="center" indent="1"/>
    </xf>
    <xf numFmtId="3" fontId="39" fillId="0" borderId="21" xfId="0" applyNumberFormat="1" applyFont="1" applyBorder="1" applyAlignment="1" applyProtection="1">
      <alignment horizontal="right" indent="1"/>
      <protection locked="0"/>
    </xf>
    <xf numFmtId="0" fontId="1" fillId="0" borderId="1" xfId="0" applyFont="1" applyBorder="1" applyProtection="1">
      <protection locked="0"/>
    </xf>
    <xf numFmtId="166" fontId="1" fillId="0" borderId="1" xfId="0" applyNumberFormat="1" applyFont="1" applyBorder="1" applyProtection="1">
      <protection locked="0"/>
    </xf>
    <xf numFmtId="0" fontId="1" fillId="0" borderId="1" xfId="0" applyFont="1" applyBorder="1" applyAlignment="1" applyProtection="1">
      <alignment horizontal="left" indent="1"/>
      <protection locked="0"/>
    </xf>
    <xf numFmtId="166" fontId="39" fillId="0" borderId="0" xfId="0" applyNumberFormat="1" applyFont="1" applyAlignment="1" applyProtection="1">
      <alignment horizontal="right" indent="1"/>
      <protection locked="0"/>
    </xf>
    <xf numFmtId="3" fontId="4" fillId="0" borderId="33" xfId="0" applyNumberFormat="1" applyFont="1" applyBorder="1" applyAlignment="1" applyProtection="1">
      <alignment horizontal="right" vertical="center" indent="1"/>
      <protection locked="0"/>
    </xf>
    <xf numFmtId="166" fontId="4" fillId="0" borderId="33" xfId="0" applyNumberFormat="1" applyFont="1" applyBorder="1" applyAlignment="1" applyProtection="1">
      <alignment horizontal="right" vertical="center" indent="1"/>
      <protection locked="0"/>
    </xf>
    <xf numFmtId="167" fontId="1" fillId="0" borderId="1" xfId="0" applyNumberFormat="1" applyFont="1" applyBorder="1" applyAlignment="1" applyProtection="1">
      <alignment horizontal="right" indent="1"/>
      <protection locked="0"/>
    </xf>
    <xf numFmtId="167" fontId="36" fillId="3" borderId="1" xfId="1" applyNumberFormat="1" applyFont="1" applyFill="1" applyBorder="1" applyAlignment="1" applyProtection="1">
      <alignment horizontal="right" indent="1"/>
    </xf>
    <xf numFmtId="167" fontId="36" fillId="3" borderId="1" xfId="0" applyNumberFormat="1" applyFont="1" applyFill="1" applyBorder="1" applyAlignment="1" applyProtection="1">
      <alignment horizontal="right" indent="1"/>
      <protection locked="0"/>
    </xf>
    <xf numFmtId="0" fontId="36" fillId="3" borderId="0" xfId="0" applyFont="1" applyFill="1" applyAlignment="1">
      <alignment wrapText="1"/>
    </xf>
    <xf numFmtId="0" fontId="2" fillId="3" borderId="0" xfId="0" applyFont="1" applyFill="1" applyAlignment="1">
      <alignment wrapText="1"/>
    </xf>
    <xf numFmtId="0" fontId="2" fillId="3" borderId="8" xfId="0" applyFont="1" applyFill="1" applyBorder="1" applyAlignment="1">
      <alignment horizontal="center" wrapText="1"/>
    </xf>
    <xf numFmtId="0" fontId="2" fillId="0" borderId="8" xfId="0" applyFont="1" applyBorder="1" applyAlignment="1">
      <alignment horizontal="center" vertical="center" wrapText="1"/>
    </xf>
    <xf numFmtId="0" fontId="2" fillId="0" borderId="17" xfId="0" applyFont="1" applyBorder="1" applyAlignment="1">
      <alignment horizontal="center" vertical="center" wrapText="1"/>
    </xf>
    <xf numFmtId="0" fontId="2" fillId="3" borderId="0" xfId="0" applyFont="1" applyFill="1" applyAlignment="1">
      <alignment horizontal="center"/>
    </xf>
    <xf numFmtId="0" fontId="2" fillId="4" borderId="0" xfId="0" applyFont="1" applyFill="1" applyAlignment="1">
      <alignment horizontal="center"/>
    </xf>
    <xf numFmtId="0" fontId="36" fillId="3" borderId="14" xfId="0" applyFont="1" applyFill="1" applyBorder="1" applyAlignment="1">
      <alignment wrapText="1"/>
    </xf>
    <xf numFmtId="0" fontId="36" fillId="3" borderId="15" xfId="0" applyFont="1" applyFill="1" applyBorder="1" applyAlignment="1">
      <alignment wrapText="1"/>
    </xf>
    <xf numFmtId="0" fontId="2" fillId="4" borderId="15" xfId="0" applyFont="1" applyFill="1" applyBorder="1"/>
    <xf numFmtId="0" fontId="2" fillId="4" borderId="16" xfId="0" applyFont="1" applyFill="1" applyBorder="1"/>
    <xf numFmtId="0" fontId="18"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0" xfId="0" applyFont="1" applyFill="1" applyAlignment="1">
      <alignment horizontal="center" vertical="center" wrapText="1"/>
    </xf>
    <xf numFmtId="0" fontId="2" fillId="10" borderId="13" xfId="0" applyFont="1" applyFill="1" applyBorder="1" applyAlignment="1">
      <alignment horizontal="center" vertical="center" wrapText="1"/>
    </xf>
    <xf numFmtId="0" fontId="2" fillId="11" borderId="13"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13" borderId="13" xfId="0" applyFont="1" applyFill="1" applyBorder="1" applyAlignment="1">
      <alignment horizontal="center" vertical="center" wrapText="1"/>
    </xf>
    <xf numFmtId="0" fontId="2" fillId="12" borderId="13" xfId="0" applyFont="1" applyFill="1" applyBorder="1" applyAlignment="1">
      <alignment horizontal="center" vertical="center" wrapText="1"/>
    </xf>
    <xf numFmtId="0" fontId="2" fillId="19" borderId="13" xfId="0" applyFont="1" applyFill="1" applyBorder="1" applyAlignment="1">
      <alignment horizontal="center" vertical="center" wrapText="1"/>
    </xf>
    <xf numFmtId="0" fontId="36" fillId="3" borderId="0" xfId="0" applyFont="1" applyFill="1" applyAlignment="1">
      <alignment horizontal="center" vertical="center"/>
    </xf>
    <xf numFmtId="0" fontId="18" fillId="0" borderId="9" xfId="0" applyFont="1" applyBorder="1"/>
    <xf numFmtId="0" fontId="1" fillId="0" borderId="0" xfId="0" applyFont="1"/>
    <xf numFmtId="0" fontId="1" fillId="0" borderId="0" xfId="0" applyFont="1" applyAlignment="1">
      <alignment horizontal="center"/>
    </xf>
    <xf numFmtId="4" fontId="1" fillId="0" borderId="11" xfId="0" applyNumberFormat="1" applyFont="1" applyBorder="1"/>
    <xf numFmtId="0" fontId="1" fillId="0" borderId="2" xfId="0" applyFont="1" applyBorder="1"/>
    <xf numFmtId="4" fontId="1" fillId="0" borderId="2" xfId="0" applyNumberFormat="1" applyFont="1" applyBorder="1"/>
    <xf numFmtId="0" fontId="1" fillId="0" borderId="12" xfId="0" applyFont="1" applyBorder="1"/>
    <xf numFmtId="167" fontId="1" fillId="0" borderId="2" xfId="0" applyNumberFormat="1" applyFont="1" applyBorder="1"/>
    <xf numFmtId="4" fontId="1" fillId="0" borderId="19" xfId="0" applyNumberFormat="1" applyFont="1" applyBorder="1"/>
    <xf numFmtId="4" fontId="1" fillId="0" borderId="12" xfId="0" applyNumberFormat="1" applyFont="1" applyBorder="1"/>
    <xf numFmtId="0" fontId="1" fillId="0" borderId="1" xfId="0" applyFont="1" applyBorder="1" applyAlignment="1">
      <alignment horizontal="left" indent="1"/>
    </xf>
    <xf numFmtId="0" fontId="1" fillId="0" borderId="1" xfId="0" applyFont="1" applyBorder="1"/>
    <xf numFmtId="0" fontId="1" fillId="0" borderId="1" xfId="0" applyFont="1" applyBorder="1" applyAlignment="1">
      <alignment horizontal="center"/>
    </xf>
    <xf numFmtId="4" fontId="1" fillId="0" borderId="1" xfId="0" applyNumberFormat="1" applyFont="1" applyBorder="1" applyAlignment="1">
      <alignment horizontal="right" indent="1"/>
    </xf>
    <xf numFmtId="167" fontId="1" fillId="0" borderId="1" xfId="0" applyNumberFormat="1" applyFont="1" applyBorder="1" applyAlignment="1">
      <alignment horizontal="right" indent="1"/>
    </xf>
    <xf numFmtId="0" fontId="1" fillId="0" borderId="18" xfId="0" applyFont="1" applyBorder="1"/>
    <xf numFmtId="166" fontId="1" fillId="0" borderId="1" xfId="0" applyNumberFormat="1" applyFont="1" applyBorder="1"/>
    <xf numFmtId="0" fontId="43" fillId="0" borderId="1" xfId="0" applyFont="1" applyBorder="1" applyAlignment="1">
      <alignment horizontal="left" indent="1"/>
    </xf>
    <xf numFmtId="4" fontId="1" fillId="0" borderId="0" xfId="0" applyNumberFormat="1" applyFont="1" applyAlignment="1">
      <alignment horizontal="right" indent="1"/>
    </xf>
    <xf numFmtId="167" fontId="1" fillId="0" borderId="0" xfId="0" applyNumberFormat="1" applyFont="1" applyAlignment="1">
      <alignment horizontal="right" indent="1"/>
    </xf>
    <xf numFmtId="166" fontId="1" fillId="0" borderId="0" xfId="0" applyNumberFormat="1" applyFont="1"/>
    <xf numFmtId="0" fontId="1" fillId="7" borderId="1" xfId="0" applyFont="1" applyFill="1" applyBorder="1" applyAlignment="1">
      <alignment horizontal="left" vertical="center" wrapText="1"/>
    </xf>
    <xf numFmtId="0" fontId="1" fillId="7" borderId="0" xfId="0" applyFont="1" applyFill="1" applyAlignment="1">
      <alignment wrapText="1"/>
    </xf>
    <xf numFmtId="0" fontId="1" fillId="0" borderId="0" xfId="0" applyFont="1" applyAlignment="1">
      <alignment horizontal="center" wrapText="1"/>
    </xf>
    <xf numFmtId="4" fontId="41" fillId="0" borderId="0" xfId="0" applyNumberFormat="1" applyFont="1" applyAlignment="1">
      <alignment horizontal="right" indent="1"/>
    </xf>
    <xf numFmtId="167" fontId="41" fillId="0" borderId="0" xfId="0" applyNumberFormat="1" applyFont="1" applyAlignment="1">
      <alignment horizontal="right" indent="1"/>
    </xf>
    <xf numFmtId="0" fontId="41" fillId="0" borderId="0" xfId="0" applyFont="1"/>
    <xf numFmtId="167" fontId="36" fillId="0" borderId="0" xfId="0" applyNumberFormat="1" applyFont="1" applyAlignment="1">
      <alignment horizontal="right" indent="1"/>
    </xf>
    <xf numFmtId="0" fontId="36" fillId="0" borderId="0" xfId="0" applyFont="1" applyAlignment="1">
      <alignment horizontal="right" indent="1"/>
    </xf>
    <xf numFmtId="0" fontId="36" fillId="7" borderId="0" xfId="0" applyFont="1" applyFill="1"/>
    <xf numFmtId="166" fontId="1" fillId="6" borderId="1" xfId="0" applyNumberFormat="1" applyFont="1" applyFill="1" applyBorder="1"/>
    <xf numFmtId="0" fontId="1" fillId="7" borderId="0" xfId="0" applyFont="1" applyFill="1" applyAlignment="1">
      <alignment horizontal="left" vertical="center" wrapText="1"/>
    </xf>
    <xf numFmtId="0" fontId="37" fillId="3" borderId="0" xfId="0" applyFont="1" applyFill="1"/>
    <xf numFmtId="0" fontId="46" fillId="3" borderId="0" xfId="0" applyFont="1" applyFill="1" applyAlignment="1">
      <alignment horizontal="center"/>
    </xf>
    <xf numFmtId="0" fontId="46" fillId="3" borderId="0" xfId="0" applyFont="1" applyFill="1" applyAlignment="1">
      <alignment horizontal="right" indent="1"/>
    </xf>
    <xf numFmtId="0" fontId="46" fillId="3" borderId="0" xfId="0" applyFont="1" applyFill="1"/>
    <xf numFmtId="167" fontId="46" fillId="3" borderId="0" xfId="0" applyNumberFormat="1" applyFont="1" applyFill="1" applyAlignment="1">
      <alignment horizontal="right" indent="1"/>
    </xf>
    <xf numFmtId="166" fontId="46" fillId="3" borderId="0" xfId="0" applyNumberFormat="1" applyFont="1" applyFill="1"/>
    <xf numFmtId="0" fontId="1" fillId="0" borderId="5" xfId="0" applyFont="1" applyBorder="1"/>
    <xf numFmtId="0" fontId="1" fillId="0" borderId="5" xfId="0" applyFont="1" applyBorder="1" applyAlignment="1">
      <alignment horizontal="center"/>
    </xf>
    <xf numFmtId="4" fontId="1" fillId="0" borderId="5" xfId="0" applyNumberFormat="1" applyFont="1" applyBorder="1" applyAlignment="1">
      <alignment horizontal="right" indent="1"/>
    </xf>
    <xf numFmtId="167" fontId="1" fillId="0" borderId="5" xfId="0" applyNumberFormat="1" applyFont="1" applyBorder="1" applyAlignment="1">
      <alignment horizontal="right" indent="1"/>
    </xf>
    <xf numFmtId="0" fontId="1" fillId="0" borderId="17" xfId="0" applyFont="1" applyBorder="1"/>
    <xf numFmtId="166" fontId="1" fillId="0" borderId="5" xfId="0" applyNumberFormat="1" applyFont="1" applyBorder="1"/>
    <xf numFmtId="166" fontId="1" fillId="0" borderId="29" xfId="0" applyNumberFormat="1" applyFont="1" applyBorder="1"/>
    <xf numFmtId="167" fontId="36" fillId="3" borderId="1" xfId="0" applyNumberFormat="1" applyFont="1" applyFill="1" applyBorder="1" applyAlignment="1">
      <alignment horizontal="right" indent="1"/>
    </xf>
    <xf numFmtId="0" fontId="36" fillId="3" borderId="1" xfId="0" applyFont="1" applyFill="1" applyBorder="1"/>
    <xf numFmtId="0" fontId="36" fillId="3" borderId="1" xfId="0" applyFont="1" applyFill="1" applyBorder="1" applyAlignment="1">
      <alignment horizontal="center"/>
    </xf>
    <xf numFmtId="0" fontId="36" fillId="3" borderId="1" xfId="0" applyFont="1" applyFill="1" applyBorder="1" applyAlignment="1">
      <alignment horizontal="right" indent="1"/>
    </xf>
    <xf numFmtId="0" fontId="36" fillId="3" borderId="18" xfId="0" applyFont="1" applyFill="1" applyBorder="1"/>
    <xf numFmtId="0" fontId="36" fillId="3" borderId="0" xfId="0" applyFont="1" applyFill="1" applyAlignment="1">
      <alignment horizontal="center"/>
    </xf>
    <xf numFmtId="4" fontId="36" fillId="3" borderId="0" xfId="0" applyNumberFormat="1" applyFont="1" applyFill="1"/>
    <xf numFmtId="3" fontId="36" fillId="3" borderId="0" xfId="0" applyNumberFormat="1" applyFont="1" applyFill="1"/>
    <xf numFmtId="0" fontId="40" fillId="3" borderId="0" xfId="0" applyFont="1" applyFill="1" applyAlignment="1">
      <alignment wrapText="1"/>
    </xf>
    <xf numFmtId="0" fontId="40" fillId="3" borderId="0" xfId="0" applyFont="1" applyFill="1"/>
    <xf numFmtId="3" fontId="40" fillId="3" borderId="0" xfId="0" applyNumberFormat="1" applyFont="1" applyFill="1"/>
    <xf numFmtId="0" fontId="36" fillId="3" borderId="0" xfId="0" applyFont="1" applyFill="1" applyAlignment="1">
      <alignment horizontal="left" wrapText="1"/>
    </xf>
    <xf numFmtId="0" fontId="4" fillId="3" borderId="0" xfId="177" applyFill="1"/>
    <xf numFmtId="0" fontId="19" fillId="7" borderId="23" xfId="0" applyFont="1" applyFill="1" applyBorder="1" applyAlignment="1">
      <alignment horizontal="left"/>
    </xf>
    <xf numFmtId="0" fontId="38" fillId="7" borderId="0" xfId="0" applyFont="1" applyFill="1"/>
    <xf numFmtId="0" fontId="2" fillId="7" borderId="22" xfId="0" applyFont="1" applyFill="1" applyBorder="1"/>
    <xf numFmtId="0" fontId="2" fillId="8" borderId="0" xfId="0" applyFont="1" applyFill="1"/>
    <xf numFmtId="0" fontId="2" fillId="13" borderId="21" xfId="0" applyFont="1" applyFill="1" applyBorder="1"/>
    <xf numFmtId="0" fontId="2" fillId="13" borderId="0" xfId="0" applyFont="1" applyFill="1"/>
    <xf numFmtId="0" fontId="2" fillId="13" borderId="37" xfId="0" applyFont="1" applyFill="1" applyBorder="1"/>
    <xf numFmtId="0" fontId="2" fillId="12" borderId="21" xfId="0" applyFont="1" applyFill="1" applyBorder="1"/>
    <xf numFmtId="0" fontId="2" fillId="12" borderId="0" xfId="0" applyFont="1" applyFill="1"/>
    <xf numFmtId="0" fontId="2" fillId="19" borderId="21" xfId="0" applyFont="1" applyFill="1" applyBorder="1"/>
    <xf numFmtId="0" fontId="2" fillId="19" borderId="0" xfId="0" applyFont="1" applyFill="1"/>
    <xf numFmtId="0" fontId="2" fillId="10" borderId="21" xfId="0" applyFont="1" applyFill="1" applyBorder="1"/>
    <xf numFmtId="0" fontId="2" fillId="10" borderId="0" xfId="0" applyFont="1" applyFill="1"/>
    <xf numFmtId="0" fontId="2" fillId="10" borderId="31" xfId="0" applyFont="1" applyFill="1" applyBorder="1"/>
    <xf numFmtId="0" fontId="2" fillId="11" borderId="21" xfId="0" applyFont="1" applyFill="1" applyBorder="1"/>
    <xf numFmtId="0" fontId="2" fillId="11" borderId="0" xfId="0" applyFont="1" applyFill="1"/>
    <xf numFmtId="0" fontId="2" fillId="11" borderId="31" xfId="0" applyFont="1" applyFill="1" applyBorder="1"/>
    <xf numFmtId="0" fontId="2" fillId="13" borderId="0" xfId="0" applyFont="1" applyFill="1" applyAlignment="1">
      <alignment horizontal="center" vertical="center" wrapText="1"/>
    </xf>
    <xf numFmtId="0" fontId="2" fillId="8" borderId="0" xfId="0" applyFont="1" applyFill="1" applyAlignment="1">
      <alignment horizontal="center" vertical="center"/>
    </xf>
    <xf numFmtId="0" fontId="2" fillId="8" borderId="11" xfId="0" applyFont="1" applyFill="1" applyBorder="1" applyAlignment="1">
      <alignment horizontal="center" vertical="center" wrapText="1"/>
    </xf>
    <xf numFmtId="0" fontId="2" fillId="8" borderId="0" xfId="0" applyFont="1" applyFill="1" applyAlignment="1">
      <alignment horizontal="center" vertical="center" wrapText="1"/>
    </xf>
    <xf numFmtId="0" fontId="2" fillId="13" borderId="21" xfId="0" applyFont="1" applyFill="1" applyBorder="1" applyAlignment="1">
      <alignment horizontal="center" vertical="center"/>
    </xf>
    <xf numFmtId="0" fontId="2" fillId="13" borderId="0" xfId="0" applyFont="1" applyFill="1" applyAlignment="1">
      <alignment horizontal="center" vertical="center"/>
    </xf>
    <xf numFmtId="0" fontId="2" fillId="13" borderId="11" xfId="0" applyFont="1" applyFill="1" applyBorder="1" applyAlignment="1">
      <alignment horizontal="center" vertical="center" wrapText="1"/>
    </xf>
    <xf numFmtId="0" fontId="2" fillId="12" borderId="21" xfId="0" applyFont="1" applyFill="1" applyBorder="1" applyAlignment="1">
      <alignment horizontal="center" vertical="center"/>
    </xf>
    <xf numFmtId="0" fontId="2" fillId="12" borderId="0" xfId="0" applyFont="1" applyFill="1" applyAlignment="1">
      <alignment horizontal="center" vertical="center"/>
    </xf>
    <xf numFmtId="0" fontId="2" fillId="12" borderId="11" xfId="0" applyFont="1" applyFill="1" applyBorder="1" applyAlignment="1">
      <alignment horizontal="center" vertical="center" wrapText="1"/>
    </xf>
    <xf numFmtId="0" fontId="2" fillId="12" borderId="0" xfId="0" applyFont="1" applyFill="1" applyAlignment="1">
      <alignment horizontal="center" vertical="center" wrapText="1"/>
    </xf>
    <xf numFmtId="0" fontId="2" fillId="19" borderId="21" xfId="0" applyFont="1" applyFill="1" applyBorder="1" applyAlignment="1">
      <alignment horizontal="center" vertical="center"/>
    </xf>
    <xf numFmtId="0" fontId="2" fillId="19" borderId="0" xfId="0" applyFont="1" applyFill="1" applyAlignment="1">
      <alignment horizontal="center" vertical="center"/>
    </xf>
    <xf numFmtId="0" fontId="2" fillId="19" borderId="11" xfId="0" applyFont="1" applyFill="1" applyBorder="1" applyAlignment="1">
      <alignment horizontal="center" vertical="center" wrapText="1"/>
    </xf>
    <xf numFmtId="0" fontId="2" fillId="19" borderId="0" xfId="0" applyFont="1" applyFill="1" applyAlignment="1">
      <alignment horizontal="center" vertical="center" wrapText="1"/>
    </xf>
    <xf numFmtId="0" fontId="2" fillId="10" borderId="21" xfId="0" applyFont="1" applyFill="1" applyBorder="1" applyAlignment="1">
      <alignment horizontal="center" vertical="center"/>
    </xf>
    <xf numFmtId="0" fontId="2" fillId="10" borderId="0" xfId="0" applyFont="1" applyFill="1" applyAlignment="1">
      <alignment horizontal="center" vertical="center"/>
    </xf>
    <xf numFmtId="0" fontId="2" fillId="10" borderId="11"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1" borderId="21" xfId="0" applyFont="1" applyFill="1" applyBorder="1" applyAlignment="1">
      <alignment horizontal="center" vertical="center"/>
    </xf>
    <xf numFmtId="0" fontId="2" fillId="11" borderId="0" xfId="0" applyFont="1" applyFill="1" applyAlignment="1">
      <alignment horizontal="center" vertical="center"/>
    </xf>
    <xf numFmtId="0" fontId="2" fillId="11" borderId="11" xfId="0" applyFont="1" applyFill="1" applyBorder="1" applyAlignment="1">
      <alignment horizontal="center" vertical="center" wrapText="1"/>
    </xf>
    <xf numFmtId="0" fontId="2" fillId="11" borderId="31" xfId="0" applyFont="1" applyFill="1" applyBorder="1" applyAlignment="1">
      <alignment horizontal="center" vertical="center" wrapText="1"/>
    </xf>
    <xf numFmtId="0" fontId="2" fillId="0" borderId="22" xfId="0" applyFont="1" applyBorder="1" applyAlignment="1">
      <alignment wrapText="1"/>
    </xf>
    <xf numFmtId="0" fontId="2" fillId="8" borderId="6"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42" fillId="8" borderId="20"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13" borderId="33" xfId="0" applyFont="1" applyFill="1" applyBorder="1" applyAlignment="1">
      <alignment horizontal="center" vertical="center" wrapText="1"/>
    </xf>
    <xf numFmtId="0" fontId="2" fillId="13" borderId="20" xfId="0" applyFont="1" applyFill="1" applyBorder="1" applyAlignment="1">
      <alignment horizontal="center" vertical="center" wrapText="1"/>
    </xf>
    <xf numFmtId="0" fontId="42" fillId="13" borderId="20"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2" fillId="13" borderId="23" xfId="0" applyFont="1" applyFill="1" applyBorder="1" applyAlignment="1">
      <alignment horizontal="center" vertical="center" wrapText="1"/>
    </xf>
    <xf numFmtId="0" fontId="2" fillId="12" borderId="33" xfId="0" applyFont="1" applyFill="1" applyBorder="1" applyAlignment="1">
      <alignment horizontal="center" vertical="center" wrapText="1"/>
    </xf>
    <xf numFmtId="0" fontId="2" fillId="12" borderId="20" xfId="0" applyFont="1" applyFill="1" applyBorder="1" applyAlignment="1">
      <alignment horizontal="center" vertical="center" wrapText="1"/>
    </xf>
    <xf numFmtId="0" fontId="42" fillId="12" borderId="20" xfId="0" applyFont="1" applyFill="1" applyBorder="1" applyAlignment="1">
      <alignment horizontal="center" vertical="center" wrapText="1"/>
    </xf>
    <xf numFmtId="0" fontId="2" fillId="12" borderId="7" xfId="0" applyFont="1" applyFill="1" applyBorder="1" applyAlignment="1">
      <alignment horizontal="center" vertical="center" wrapText="1"/>
    </xf>
    <xf numFmtId="0" fontId="2" fillId="12" borderId="23" xfId="0" applyFont="1" applyFill="1" applyBorder="1" applyAlignment="1">
      <alignment horizontal="center" vertical="center" wrapText="1"/>
    </xf>
    <xf numFmtId="0" fontId="2" fillId="19" borderId="33" xfId="0" applyFont="1" applyFill="1" applyBorder="1" applyAlignment="1">
      <alignment horizontal="center" vertical="center" wrapText="1"/>
    </xf>
    <xf numFmtId="0" fontId="2" fillId="19" borderId="20" xfId="0" applyFont="1" applyFill="1" applyBorder="1" applyAlignment="1">
      <alignment horizontal="center" vertical="center" wrapText="1"/>
    </xf>
    <xf numFmtId="0" fontId="42" fillId="19" borderId="20" xfId="0" applyFont="1" applyFill="1" applyBorder="1" applyAlignment="1">
      <alignment horizontal="center" vertical="center" wrapText="1"/>
    </xf>
    <xf numFmtId="0" fontId="2" fillId="19" borderId="7" xfId="0" applyFont="1" applyFill="1" applyBorder="1" applyAlignment="1">
      <alignment horizontal="center" vertical="center" wrapText="1"/>
    </xf>
    <xf numFmtId="0" fontId="2" fillId="19" borderId="23"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20" xfId="0" applyFont="1" applyFill="1" applyBorder="1" applyAlignment="1">
      <alignment horizontal="center" vertical="center" wrapText="1"/>
    </xf>
    <xf numFmtId="0" fontId="42" fillId="10" borderId="20" xfId="0" applyFont="1" applyFill="1" applyBorder="1" applyAlignment="1">
      <alignment horizontal="center" vertical="center" wrapText="1"/>
    </xf>
    <xf numFmtId="0" fontId="2" fillId="10" borderId="7"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2" fillId="11" borderId="33" xfId="0" applyFont="1" applyFill="1" applyBorder="1" applyAlignment="1">
      <alignment horizontal="center" vertical="center" wrapText="1"/>
    </xf>
    <xf numFmtId="0" fontId="2" fillId="11" borderId="20" xfId="0" applyFont="1" applyFill="1" applyBorder="1" applyAlignment="1">
      <alignment horizontal="center" vertical="center" wrapText="1"/>
    </xf>
    <xf numFmtId="0" fontId="42" fillId="11" borderId="20"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32" xfId="0" applyFont="1" applyFill="1" applyBorder="1" applyAlignment="1">
      <alignment horizontal="center" vertical="center" wrapText="1"/>
    </xf>
    <xf numFmtId="0" fontId="36" fillId="0" borderId="0" xfId="0" applyFont="1" applyAlignment="1">
      <alignment wrapText="1"/>
    </xf>
    <xf numFmtId="0" fontId="36" fillId="0" borderId="22" xfId="0" applyFont="1" applyBorder="1"/>
    <xf numFmtId="1" fontId="39" fillId="0" borderId="0" xfId="0" applyNumberFormat="1" applyFont="1" applyAlignment="1">
      <alignment horizontal="right" indent="1"/>
    </xf>
    <xf numFmtId="166" fontId="39" fillId="6" borderId="18" xfId="0" applyNumberFormat="1" applyFont="1" applyFill="1" applyBorder="1" applyAlignment="1">
      <alignment horizontal="right" indent="1"/>
    </xf>
    <xf numFmtId="166" fontId="39" fillId="6" borderId="26" xfId="0" applyNumberFormat="1" applyFont="1" applyFill="1" applyBorder="1" applyAlignment="1">
      <alignment horizontal="right" indent="1"/>
    </xf>
    <xf numFmtId="166" fontId="39" fillId="0" borderId="0" xfId="0" applyNumberFormat="1" applyFont="1" applyAlignment="1">
      <alignment horizontal="right" indent="1"/>
    </xf>
    <xf numFmtId="166" fontId="36" fillId="6" borderId="31" xfId="0" applyNumberFormat="1" applyFont="1" applyFill="1" applyBorder="1" applyAlignment="1">
      <alignment horizontal="right" indent="1"/>
    </xf>
    <xf numFmtId="3" fontId="36" fillId="0" borderId="21" xfId="0" applyNumberFormat="1" applyFont="1" applyBorder="1" applyAlignment="1">
      <alignment horizontal="right" indent="1"/>
    </xf>
    <xf numFmtId="166" fontId="36" fillId="6" borderId="18" xfId="0" applyNumberFormat="1" applyFont="1" applyFill="1" applyBorder="1" applyAlignment="1">
      <alignment horizontal="right" indent="1"/>
    </xf>
    <xf numFmtId="166" fontId="36" fillId="6" borderId="26" xfId="0" applyNumberFormat="1" applyFont="1" applyFill="1" applyBorder="1" applyAlignment="1">
      <alignment horizontal="right" indent="1"/>
    </xf>
    <xf numFmtId="166" fontId="36" fillId="0" borderId="0" xfId="0" applyNumberFormat="1" applyFont="1" applyAlignment="1">
      <alignment horizontal="right" indent="1"/>
    </xf>
    <xf numFmtId="3" fontId="36" fillId="0" borderId="0" xfId="0" applyNumberFormat="1" applyFont="1" applyAlignment="1">
      <alignment horizontal="right" indent="1"/>
    </xf>
    <xf numFmtId="0" fontId="19" fillId="0" borderId="22" xfId="0" applyFont="1" applyBorder="1"/>
    <xf numFmtId="166" fontId="38" fillId="6" borderId="31" xfId="0" applyNumberFormat="1" applyFont="1" applyFill="1" applyBorder="1" applyAlignment="1">
      <alignment horizontal="right" indent="1"/>
    </xf>
    <xf numFmtId="3" fontId="38" fillId="0" borderId="21" xfId="0" applyNumberFormat="1" applyFont="1" applyBorder="1" applyAlignment="1">
      <alignment horizontal="right" indent="1"/>
    </xf>
    <xf numFmtId="166" fontId="38" fillId="6" borderId="18" xfId="0" applyNumberFormat="1" applyFont="1" applyFill="1" applyBorder="1" applyAlignment="1">
      <alignment horizontal="right" indent="1"/>
    </xf>
    <xf numFmtId="166" fontId="38" fillId="0" borderId="0" xfId="0" applyNumberFormat="1" applyFont="1" applyAlignment="1">
      <alignment horizontal="right" indent="1"/>
    </xf>
    <xf numFmtId="3" fontId="38" fillId="0" borderId="0" xfId="0" applyNumberFormat="1" applyFont="1" applyAlignment="1">
      <alignment horizontal="right" indent="1"/>
    </xf>
    <xf numFmtId="0" fontId="38" fillId="0" borderId="0" xfId="0" applyFont="1"/>
    <xf numFmtId="0" fontId="2" fillId="0" borderId="22" xfId="0" applyFont="1" applyBorder="1"/>
    <xf numFmtId="166" fontId="39" fillId="6" borderId="31" xfId="0" applyNumberFormat="1" applyFont="1" applyFill="1" applyBorder="1" applyAlignment="1">
      <alignment horizontal="right" indent="1"/>
    </xf>
    <xf numFmtId="3" fontId="39" fillId="0" borderId="21" xfId="0" applyNumberFormat="1" applyFont="1" applyBorder="1" applyAlignment="1">
      <alignment horizontal="right" indent="1"/>
    </xf>
    <xf numFmtId="3" fontId="39" fillId="0" borderId="0" xfId="0" applyNumberFormat="1" applyFont="1" applyAlignment="1">
      <alignment horizontal="right" indent="1"/>
    </xf>
    <xf numFmtId="0" fontId="39" fillId="0" borderId="0" xfId="0" applyFont="1"/>
    <xf numFmtId="0" fontId="20" fillId="0" borderId="22" xfId="0" applyFont="1" applyBorder="1"/>
    <xf numFmtId="0" fontId="4" fillId="0" borderId="22" xfId="0" applyFont="1" applyBorder="1"/>
    <xf numFmtId="166" fontId="39" fillId="6" borderId="8" xfId="0" applyNumberFormat="1" applyFont="1" applyFill="1" applyBorder="1" applyAlignment="1">
      <alignment horizontal="right" indent="1"/>
    </xf>
    <xf numFmtId="0" fontId="44" fillId="0" borderId="34" xfId="0" applyFont="1" applyBorder="1"/>
    <xf numFmtId="0" fontId="2" fillId="6" borderId="22" xfId="0" applyFont="1" applyFill="1" applyBorder="1"/>
    <xf numFmtId="3" fontId="39" fillId="6" borderId="0" xfId="0" applyNumberFormat="1" applyFont="1" applyFill="1" applyAlignment="1">
      <alignment horizontal="right" indent="1"/>
    </xf>
    <xf numFmtId="166" fontId="39" fillId="6" borderId="0" xfId="0" applyNumberFormat="1" applyFont="1" applyFill="1" applyAlignment="1">
      <alignment horizontal="right" indent="1"/>
    </xf>
    <xf numFmtId="3" fontId="39" fillId="6" borderId="21" xfId="0" applyNumberFormat="1" applyFont="1" applyFill="1" applyBorder="1" applyAlignment="1">
      <alignment horizontal="right" indent="1"/>
    </xf>
    <xf numFmtId="0" fontId="2" fillId="6" borderId="22" xfId="0" applyFont="1" applyFill="1" applyBorder="1" applyAlignment="1">
      <alignment horizontal="center" vertical="center" wrapText="1"/>
    </xf>
    <xf numFmtId="166" fontId="39" fillId="6" borderId="25" xfId="0" applyNumberFormat="1" applyFont="1" applyFill="1" applyBorder="1" applyAlignment="1">
      <alignment horizontal="right" indent="1"/>
    </xf>
    <xf numFmtId="0" fontId="39" fillId="0" borderId="0" xfId="0" applyFont="1" applyAlignment="1">
      <alignment wrapText="1"/>
    </xf>
    <xf numFmtId="0" fontId="19" fillId="0" borderId="32" xfId="0" applyFont="1" applyBorder="1" applyAlignment="1">
      <alignment horizontal="left" wrapText="1"/>
    </xf>
    <xf numFmtId="0" fontId="19" fillId="0" borderId="24" xfId="0" applyFont="1" applyBorder="1" applyAlignment="1">
      <alignment horizontal="center" wrapText="1"/>
    </xf>
    <xf numFmtId="0" fontId="45" fillId="7" borderId="37" xfId="0" applyFont="1" applyFill="1" applyBorder="1" applyAlignment="1">
      <alignment horizontal="center" wrapText="1"/>
    </xf>
    <xf numFmtId="0" fontId="19" fillId="0" borderId="20" xfId="0" applyFont="1" applyBorder="1" applyAlignment="1">
      <alignment horizontal="center" wrapText="1"/>
    </xf>
    <xf numFmtId="0" fontId="38" fillId="7" borderId="0" xfId="0" applyFont="1" applyFill="1" applyAlignment="1">
      <alignment horizontal="center" wrapText="1"/>
    </xf>
    <xf numFmtId="0" fontId="4" fillId="0" borderId="0" xfId="0" applyFont="1" applyAlignment="1">
      <alignment vertical="center" wrapText="1"/>
    </xf>
    <xf numFmtId="3" fontId="4" fillId="0" borderId="24" xfId="0" applyNumberFormat="1" applyFont="1" applyBorder="1" applyAlignment="1">
      <alignment horizontal="right" vertical="center" indent="1"/>
    </xf>
    <xf numFmtId="3" fontId="4" fillId="0" borderId="6" xfId="0" applyNumberFormat="1" applyFont="1" applyBorder="1" applyAlignment="1">
      <alignment horizontal="right" vertical="center" indent="1"/>
    </xf>
    <xf numFmtId="3" fontId="4" fillId="0" borderId="33" xfId="0" applyNumberFormat="1" applyFont="1" applyBorder="1" applyAlignment="1">
      <alignment horizontal="right" vertical="center" indent="1"/>
    </xf>
    <xf numFmtId="165" fontId="4" fillId="6" borderId="24" xfId="0" applyNumberFormat="1" applyFont="1" applyFill="1" applyBorder="1" applyAlignment="1">
      <alignment horizontal="right" vertical="center" indent="1"/>
    </xf>
    <xf numFmtId="165" fontId="4" fillId="6" borderId="6" xfId="0" applyNumberFormat="1" applyFont="1" applyFill="1" applyBorder="1" applyAlignment="1">
      <alignment horizontal="right" vertical="center" indent="1"/>
    </xf>
    <xf numFmtId="165" fontId="4" fillId="6" borderId="33" xfId="0" applyNumberFormat="1" applyFont="1" applyFill="1" applyBorder="1" applyAlignment="1">
      <alignment horizontal="right" vertical="center" indent="1"/>
    </xf>
    <xf numFmtId="3" fontId="4" fillId="0" borderId="0" xfId="0" applyNumberFormat="1" applyFont="1" applyAlignment="1">
      <alignment vertical="center" wrapText="1"/>
    </xf>
    <xf numFmtId="166" fontId="4" fillId="6" borderId="24" xfId="0" applyNumberFormat="1" applyFont="1" applyFill="1" applyBorder="1" applyAlignment="1">
      <alignment horizontal="right" vertical="center" indent="1"/>
    </xf>
    <xf numFmtId="166" fontId="4" fillId="6" borderId="6" xfId="0" applyNumberFormat="1" applyFont="1" applyFill="1" applyBorder="1" applyAlignment="1">
      <alignment horizontal="right" vertical="center" indent="1"/>
    </xf>
    <xf numFmtId="166" fontId="4" fillId="6" borderId="33" xfId="0" applyNumberFormat="1" applyFont="1" applyFill="1" applyBorder="1" applyAlignment="1">
      <alignment horizontal="right" vertical="center" indent="1"/>
    </xf>
    <xf numFmtId="3" fontId="36" fillId="7" borderId="0" xfId="0" applyNumberFormat="1" applyFont="1" applyFill="1"/>
    <xf numFmtId="166" fontId="4" fillId="6" borderId="20" xfId="0" applyNumberFormat="1" applyFont="1" applyFill="1" applyBorder="1" applyAlignment="1">
      <alignment horizontal="right" vertical="center" indent="1"/>
    </xf>
    <xf numFmtId="166" fontId="4" fillId="0" borderId="24" xfId="0" applyNumberFormat="1" applyFont="1" applyBorder="1" applyAlignment="1">
      <alignment horizontal="right" vertical="center" indent="1"/>
    </xf>
    <xf numFmtId="166" fontId="4" fillId="0" borderId="6" xfId="0" applyNumberFormat="1" applyFont="1" applyBorder="1" applyAlignment="1">
      <alignment horizontal="right" vertical="center" indent="1"/>
    </xf>
    <xf numFmtId="166" fontId="4" fillId="0" borderId="33" xfId="0" applyNumberFormat="1" applyFont="1" applyBorder="1" applyAlignment="1">
      <alignment horizontal="right" vertical="center" indent="1"/>
    </xf>
    <xf numFmtId="165" fontId="4" fillId="6" borderId="1" xfId="0" applyNumberFormat="1" applyFont="1" applyFill="1" applyBorder="1" applyAlignment="1">
      <alignment horizontal="right" vertical="center" indent="1"/>
    </xf>
    <xf numFmtId="0" fontId="39" fillId="7" borderId="0" xfId="0" applyFont="1" applyFill="1"/>
    <xf numFmtId="0" fontId="39" fillId="7" borderId="0" xfId="0" applyFont="1" applyFill="1" applyAlignment="1">
      <alignment horizontal="right" indent="1"/>
    </xf>
    <xf numFmtId="0" fontId="39" fillId="0" borderId="0" xfId="0" applyFont="1" applyAlignment="1">
      <alignment horizontal="right" indent="1"/>
    </xf>
    <xf numFmtId="0" fontId="36" fillId="7" borderId="0" xfId="0" applyFont="1" applyFill="1" applyAlignment="1">
      <alignment horizontal="right" indent="1"/>
    </xf>
    <xf numFmtId="0" fontId="42" fillId="7" borderId="0" xfId="0" applyFont="1" applyFill="1"/>
    <xf numFmtId="0" fontId="40" fillId="7" borderId="0" xfId="0" applyFont="1" applyFill="1"/>
    <xf numFmtId="166" fontId="39" fillId="6" borderId="38" xfId="0" applyNumberFormat="1" applyFont="1" applyFill="1" applyBorder="1" applyAlignment="1">
      <alignment horizontal="right" indent="1"/>
    </xf>
    <xf numFmtId="0" fontId="2" fillId="3" borderId="2" xfId="0" applyFont="1" applyFill="1" applyBorder="1"/>
    <xf numFmtId="166" fontId="36" fillId="0" borderId="52" xfId="1" applyNumberFormat="1" applyFont="1" applyFill="1" applyBorder="1" applyProtection="1"/>
    <xf numFmtId="3" fontId="36" fillId="0" borderId="51" xfId="0" applyNumberFormat="1" applyFont="1" applyBorder="1" applyProtection="1">
      <protection locked="0"/>
    </xf>
    <xf numFmtId="168" fontId="36" fillId="0" borderId="1" xfId="0" applyNumberFormat="1" applyFont="1" applyBorder="1" applyProtection="1">
      <protection locked="0"/>
    </xf>
    <xf numFmtId="166" fontId="36" fillId="0" borderId="52" xfId="1" applyNumberFormat="1" applyFont="1" applyFill="1" applyBorder="1" applyProtection="1">
      <protection locked="0"/>
    </xf>
    <xf numFmtId="166" fontId="36" fillId="0" borderId="8" xfId="1" applyNumberFormat="1" applyFont="1" applyFill="1" applyBorder="1" applyProtection="1"/>
    <xf numFmtId="166" fontId="51" fillId="0" borderId="8" xfId="1" applyNumberFormat="1" applyFont="1" applyFill="1" applyBorder="1" applyProtection="1"/>
    <xf numFmtId="166" fontId="36" fillId="6" borderId="52" xfId="1" applyNumberFormat="1" applyFont="1" applyFill="1" applyBorder="1" applyProtection="1"/>
    <xf numFmtId="166" fontId="36" fillId="0" borderId="52" xfId="0" applyNumberFormat="1" applyFont="1" applyBorder="1" applyProtection="1">
      <protection locked="0"/>
    </xf>
    <xf numFmtId="0" fontId="0" fillId="3" borderId="0" xfId="0" applyFill="1"/>
    <xf numFmtId="0" fontId="50" fillId="3" borderId="0" xfId="0" applyFont="1" applyFill="1"/>
    <xf numFmtId="0" fontId="0" fillId="3" borderId="2" xfId="0" applyFill="1" applyBorder="1"/>
    <xf numFmtId="0" fontId="2" fillId="4" borderId="56" xfId="0" applyFont="1" applyFill="1" applyBorder="1" applyAlignment="1">
      <alignment horizontal="center"/>
    </xf>
    <xf numFmtId="0" fontId="2" fillId="4" borderId="26" xfId="0" applyFont="1" applyFill="1" applyBorder="1" applyAlignment="1">
      <alignment horizontal="center"/>
    </xf>
    <xf numFmtId="0" fontId="0" fillId="3" borderId="12" xfId="0" applyFill="1" applyBorder="1"/>
    <xf numFmtId="0" fontId="2" fillId="4" borderId="12" xfId="0" applyFont="1" applyFill="1" applyBorder="1" applyAlignment="1">
      <alignment horizontal="center"/>
    </xf>
    <xf numFmtId="0" fontId="47" fillId="3" borderId="25" xfId="0" applyFont="1" applyFill="1" applyBorder="1" applyAlignment="1">
      <alignment horizontal="center"/>
    </xf>
    <xf numFmtId="0" fontId="2" fillId="3" borderId="56" xfId="0" applyFont="1" applyFill="1" applyBorder="1"/>
    <xf numFmtId="0" fontId="55" fillId="3" borderId="56" xfId="0" applyFont="1" applyFill="1" applyBorder="1"/>
    <xf numFmtId="169" fontId="55" fillId="3" borderId="56" xfId="1" applyNumberFormat="1" applyFont="1" applyFill="1" applyBorder="1"/>
    <xf numFmtId="0" fontId="20" fillId="3" borderId="56" xfId="0" applyFont="1" applyFill="1" applyBorder="1"/>
    <xf numFmtId="0" fontId="55" fillId="3" borderId="56" xfId="0" applyFont="1" applyFill="1" applyBorder="1" applyAlignment="1" applyProtection="1">
      <alignment horizontal="center"/>
      <protection locked="0"/>
    </xf>
    <xf numFmtId="169" fontId="55" fillId="3" borderId="56" xfId="1" applyNumberFormat="1" applyFont="1" applyFill="1" applyBorder="1" applyProtection="1">
      <protection locked="0"/>
    </xf>
    <xf numFmtId="169" fontId="55" fillId="0" borderId="56" xfId="1" applyNumberFormat="1" applyFont="1" applyFill="1" applyBorder="1" applyProtection="1">
      <protection locked="0"/>
    </xf>
    <xf numFmtId="0" fontId="55" fillId="3" borderId="56" xfId="0" applyFont="1" applyFill="1" applyBorder="1" applyProtection="1">
      <protection locked="0"/>
    </xf>
    <xf numFmtId="169" fontId="56" fillId="3" borderId="56" xfId="1" applyNumberFormat="1" applyFont="1" applyFill="1" applyBorder="1" applyProtection="1">
      <protection locked="0"/>
    </xf>
    <xf numFmtId="169" fontId="56" fillId="0" borderId="56" xfId="1" applyNumberFormat="1" applyFont="1" applyFill="1" applyBorder="1" applyProtection="1">
      <protection locked="0"/>
    </xf>
    <xf numFmtId="0" fontId="2" fillId="3" borderId="57" xfId="0" applyFont="1" applyFill="1" applyBorder="1"/>
    <xf numFmtId="0" fontId="55" fillId="3" borderId="57" xfId="0" applyFont="1" applyFill="1" applyBorder="1" applyProtection="1">
      <protection locked="0"/>
    </xf>
    <xf numFmtId="169" fontId="56" fillId="3" borderId="57" xfId="1" applyNumberFormat="1" applyFont="1" applyFill="1" applyBorder="1" applyProtection="1">
      <protection locked="0"/>
    </xf>
    <xf numFmtId="169" fontId="56" fillId="0" borderId="57" xfId="1" applyNumberFormat="1" applyFont="1" applyFill="1" applyBorder="1" applyProtection="1">
      <protection locked="0"/>
    </xf>
    <xf numFmtId="169" fontId="56" fillId="3" borderId="56" xfId="1" applyNumberFormat="1" applyFont="1" applyFill="1" applyBorder="1"/>
    <xf numFmtId="169" fontId="56" fillId="0" borderId="56" xfId="1" applyNumberFormat="1" applyFont="1" applyFill="1" applyBorder="1"/>
    <xf numFmtId="0" fontId="2" fillId="3" borderId="12" xfId="0" applyFont="1" applyFill="1" applyBorder="1"/>
    <xf numFmtId="0" fontId="55" fillId="3" borderId="12" xfId="0" applyFont="1" applyFill="1" applyBorder="1" applyProtection="1">
      <protection locked="0"/>
    </xf>
    <xf numFmtId="169" fontId="55" fillId="3" borderId="12" xfId="1" applyNumberFormat="1" applyFont="1" applyFill="1" applyBorder="1" applyAlignment="1" applyProtection="1">
      <alignment horizontal="center"/>
      <protection locked="0"/>
    </xf>
    <xf numFmtId="169" fontId="55" fillId="0" borderId="12" xfId="1" applyNumberFormat="1" applyFont="1" applyFill="1" applyBorder="1" applyAlignment="1" applyProtection="1">
      <alignment horizontal="center"/>
      <protection locked="0"/>
    </xf>
    <xf numFmtId="169" fontId="55" fillId="0" borderId="56" xfId="1" applyNumberFormat="1" applyFont="1" applyFill="1" applyBorder="1"/>
    <xf numFmtId="0" fontId="55" fillId="3" borderId="56" xfId="0" applyFont="1" applyFill="1" applyBorder="1" applyAlignment="1">
      <alignment horizontal="center"/>
    </xf>
    <xf numFmtId="0" fontId="43" fillId="0" borderId="25" xfId="0" applyFont="1" applyBorder="1" applyAlignment="1">
      <alignment horizontal="left" indent="1"/>
    </xf>
    <xf numFmtId="0" fontId="55" fillId="3" borderId="12" xfId="0" applyFont="1" applyFill="1" applyBorder="1"/>
    <xf numFmtId="169" fontId="55" fillId="3" borderId="12" xfId="1" applyNumberFormat="1" applyFont="1" applyFill="1" applyBorder="1"/>
    <xf numFmtId="169" fontId="55" fillId="0" borderId="12" xfId="1" applyNumberFormat="1" applyFont="1" applyFill="1" applyBorder="1"/>
    <xf numFmtId="169" fontId="55" fillId="0" borderId="26" xfId="1" applyNumberFormat="1" applyFont="1" applyFill="1" applyBorder="1"/>
    <xf numFmtId="0" fontId="55" fillId="3" borderId="0" xfId="0" applyFont="1" applyFill="1"/>
    <xf numFmtId="169" fontId="55" fillId="3" borderId="27" xfId="1" applyNumberFormat="1" applyFont="1" applyFill="1" applyBorder="1"/>
    <xf numFmtId="169" fontId="55" fillId="0" borderId="27" xfId="1" applyNumberFormat="1" applyFont="1" applyFill="1" applyBorder="1"/>
    <xf numFmtId="169" fontId="55" fillId="0" borderId="18" xfId="1" applyNumberFormat="1" applyFont="1" applyFill="1" applyBorder="1"/>
    <xf numFmtId="169" fontId="55" fillId="0" borderId="25" xfId="1" applyNumberFormat="1" applyFont="1" applyFill="1" applyBorder="1"/>
    <xf numFmtId="0" fontId="2" fillId="3" borderId="26" xfId="0" applyFont="1" applyFill="1" applyBorder="1"/>
    <xf numFmtId="0" fontId="55" fillId="3" borderId="26" xfId="0" applyFont="1" applyFill="1" applyBorder="1"/>
    <xf numFmtId="169" fontId="55" fillId="3" borderId="28" xfId="1" applyNumberFormat="1" applyFont="1" applyFill="1" applyBorder="1"/>
    <xf numFmtId="169" fontId="55" fillId="3" borderId="26" xfId="1" applyNumberFormat="1" applyFont="1" applyFill="1" applyBorder="1"/>
    <xf numFmtId="169" fontId="55" fillId="0" borderId="58" xfId="1" applyNumberFormat="1" applyFont="1" applyFill="1" applyBorder="1"/>
    <xf numFmtId="0" fontId="2" fillId="3" borderId="18" xfId="0" applyFont="1" applyFill="1" applyBorder="1"/>
    <xf numFmtId="0" fontId="55" fillId="3" borderId="18" xfId="0" applyFont="1" applyFill="1" applyBorder="1"/>
    <xf numFmtId="169" fontId="55" fillId="3" borderId="18" xfId="1" applyNumberFormat="1" applyFont="1" applyFill="1" applyBorder="1"/>
    <xf numFmtId="169" fontId="56" fillId="3" borderId="18" xfId="1" applyNumberFormat="1" applyFont="1" applyFill="1" applyBorder="1"/>
    <xf numFmtId="169" fontId="56" fillId="0" borderId="18" xfId="1" applyNumberFormat="1" applyFont="1" applyFill="1" applyBorder="1"/>
    <xf numFmtId="0" fontId="2" fillId="3" borderId="25" xfId="0" applyFont="1" applyFill="1" applyBorder="1"/>
    <xf numFmtId="0" fontId="55" fillId="3" borderId="25" xfId="0" applyFont="1" applyFill="1" applyBorder="1"/>
    <xf numFmtId="169" fontId="56" fillId="3" borderId="25" xfId="1" applyNumberFormat="1" applyFont="1" applyFill="1" applyBorder="1"/>
    <xf numFmtId="169" fontId="56" fillId="0" borderId="25" xfId="1" applyNumberFormat="1" applyFont="1" applyFill="1" applyBorder="1"/>
    <xf numFmtId="0" fontId="2" fillId="3" borderId="1" xfId="0" applyFont="1" applyFill="1" applyBorder="1"/>
    <xf numFmtId="0" fontId="55" fillId="3" borderId="20" xfId="0" applyFont="1" applyFill="1" applyBorder="1"/>
    <xf numFmtId="169" fontId="55" fillId="3" borderId="20" xfId="1" applyNumberFormat="1" applyFont="1" applyFill="1" applyBorder="1"/>
    <xf numFmtId="169" fontId="22" fillId="3" borderId="12" xfId="1" applyNumberFormat="1" applyFont="1" applyFill="1" applyBorder="1"/>
    <xf numFmtId="0" fontId="0" fillId="3" borderId="0" xfId="0" applyFill="1" applyAlignment="1">
      <alignment horizontal="left" indent="1"/>
    </xf>
    <xf numFmtId="166" fontId="0" fillId="0" borderId="0" xfId="0" applyNumberFormat="1"/>
    <xf numFmtId="0" fontId="48" fillId="0" borderId="0" xfId="0" applyFont="1"/>
    <xf numFmtId="0" fontId="49" fillId="0" borderId="0" xfId="0" applyFont="1"/>
    <xf numFmtId="0" fontId="40" fillId="9" borderId="0" xfId="0" applyFont="1" applyFill="1"/>
    <xf numFmtId="0" fontId="36" fillId="9" borderId="13" xfId="0" applyFont="1" applyFill="1" applyBorder="1"/>
    <xf numFmtId="0" fontId="2" fillId="3" borderId="0" xfId="0" applyFont="1" applyFill="1"/>
    <xf numFmtId="0" fontId="36" fillId="3" borderId="6" xfId="0" applyFont="1" applyFill="1" applyBorder="1"/>
    <xf numFmtId="3" fontId="36" fillId="0" borderId="51" xfId="0" applyNumberFormat="1" applyFont="1" applyBorder="1"/>
    <xf numFmtId="168" fontId="36" fillId="0" borderId="1" xfId="0" applyNumberFormat="1" applyFont="1" applyBorder="1"/>
    <xf numFmtId="168" fontId="36" fillId="6" borderId="1" xfId="0" applyNumberFormat="1" applyFont="1" applyFill="1" applyBorder="1"/>
    <xf numFmtId="0" fontId="2" fillId="3" borderId="6" xfId="0" applyFont="1" applyFill="1" applyBorder="1"/>
    <xf numFmtId="3" fontId="36" fillId="6" borderId="51" xfId="0" applyNumberFormat="1" applyFont="1" applyFill="1" applyBorder="1"/>
    <xf numFmtId="166" fontId="36" fillId="6" borderId="1" xfId="0" applyNumberFormat="1" applyFont="1" applyFill="1" applyBorder="1"/>
    <xf numFmtId="0" fontId="36" fillId="0" borderId="0" xfId="0" applyFont="1" applyAlignment="1">
      <alignment horizontal="center" vertical="center"/>
    </xf>
    <xf numFmtId="0" fontId="2" fillId="0" borderId="0" xfId="0" applyFont="1"/>
    <xf numFmtId="3" fontId="36" fillId="0" borderId="53" xfId="0" applyNumberFormat="1" applyFont="1" applyBorder="1"/>
    <xf numFmtId="168" fontId="36" fillId="0" borderId="0" xfId="0" applyNumberFormat="1" applyFont="1"/>
    <xf numFmtId="168" fontId="51" fillId="0" borderId="0" xfId="0" applyNumberFormat="1" applyFont="1" applyAlignment="1">
      <alignment horizontal="right"/>
    </xf>
    <xf numFmtId="3" fontId="51" fillId="0" borderId="53" xfId="0" applyNumberFormat="1" applyFont="1" applyBorder="1"/>
    <xf numFmtId="168" fontId="51" fillId="0" borderId="0" xfId="0" applyNumberFormat="1" applyFont="1"/>
    <xf numFmtId="0" fontId="36" fillId="3" borderId="7" xfId="0" applyFont="1" applyFill="1" applyBorder="1"/>
    <xf numFmtId="168" fontId="36" fillId="20" borderId="1" xfId="0" applyNumberFormat="1" applyFont="1" applyFill="1" applyBorder="1"/>
    <xf numFmtId="0" fontId="2" fillId="3" borderId="7" xfId="0" applyFont="1" applyFill="1" applyBorder="1"/>
    <xf numFmtId="3" fontId="36" fillId="6" borderId="1" xfId="0" applyNumberFormat="1" applyFont="1" applyFill="1" applyBorder="1"/>
    <xf numFmtId="166" fontId="36" fillId="0" borderId="0" xfId="0" applyNumberFormat="1" applyFont="1"/>
    <xf numFmtId="3" fontId="36" fillId="0" borderId="0" xfId="0" applyNumberFormat="1" applyFont="1"/>
    <xf numFmtId="166" fontId="36" fillId="0" borderId="8" xfId="0" applyNumberFormat="1" applyFont="1" applyBorder="1"/>
    <xf numFmtId="0" fontId="18" fillId="0" borderId="0" xfId="0" applyFont="1" applyAlignment="1">
      <alignment horizontal="left" indent="2"/>
    </xf>
    <xf numFmtId="166" fontId="36" fillId="0" borderId="1" xfId="0" applyNumberFormat="1" applyFont="1" applyBorder="1"/>
    <xf numFmtId="166" fontId="36" fillId="0" borderId="52" xfId="0" applyNumberFormat="1" applyFont="1" applyBorder="1"/>
    <xf numFmtId="166" fontId="36" fillId="6" borderId="52" xfId="0" applyNumberFormat="1" applyFont="1" applyFill="1" applyBorder="1"/>
    <xf numFmtId="0" fontId="0" fillId="8" borderId="0" xfId="0" applyFill="1"/>
    <xf numFmtId="3" fontId="0" fillId="8" borderId="53" xfId="0" applyNumberFormat="1" applyFill="1" applyBorder="1"/>
    <xf numFmtId="166" fontId="0" fillId="8" borderId="0" xfId="0" applyNumberFormat="1" applyFill="1"/>
    <xf numFmtId="3" fontId="0" fillId="8" borderId="0" xfId="0" applyNumberFormat="1" applyFill="1"/>
    <xf numFmtId="166" fontId="0" fillId="8" borderId="8" xfId="0" applyNumberFormat="1" applyFill="1" applyBorder="1"/>
    <xf numFmtId="3" fontId="0" fillId="0" borderId="53" xfId="0" applyNumberFormat="1" applyBorder="1"/>
    <xf numFmtId="3" fontId="0" fillId="0" borderId="0" xfId="0" applyNumberFormat="1"/>
    <xf numFmtId="166" fontId="0" fillId="0" borderId="8" xfId="0" applyNumberFormat="1" applyBorder="1"/>
    <xf numFmtId="166" fontId="36" fillId="20" borderId="1" xfId="0" applyNumberFormat="1" applyFont="1" applyFill="1" applyBorder="1"/>
    <xf numFmtId="3" fontId="36" fillId="0" borderId="1" xfId="0" applyNumberFormat="1" applyFont="1" applyBorder="1"/>
    <xf numFmtId="166" fontId="36" fillId="20" borderId="52" xfId="0" applyNumberFormat="1" applyFont="1" applyFill="1" applyBorder="1"/>
    <xf numFmtId="0" fontId="0" fillId="0" borderId="6" xfId="0" applyBorder="1"/>
    <xf numFmtId="3" fontId="0" fillId="0" borderId="54" xfId="0" applyNumberFormat="1" applyBorder="1"/>
    <xf numFmtId="166" fontId="0" fillId="0" borderId="6" xfId="0" applyNumberFormat="1" applyBorder="1"/>
    <xf numFmtId="3" fontId="0" fillId="0" borderId="6" xfId="0" applyNumberFormat="1" applyBorder="1"/>
    <xf numFmtId="166" fontId="0" fillId="0" borderId="55" xfId="0" applyNumberFormat="1" applyBorder="1"/>
    <xf numFmtId="168" fontId="0" fillId="0" borderId="6" xfId="0" applyNumberFormat="1" applyBorder="1"/>
    <xf numFmtId="0" fontId="40" fillId="0" borderId="0" xfId="0" applyFont="1"/>
    <xf numFmtId="166" fontId="40" fillId="0" borderId="0" xfId="0" applyNumberFormat="1" applyFont="1"/>
    <xf numFmtId="0" fontId="2" fillId="8" borderId="21" xfId="0" applyFont="1" applyFill="1" applyBorder="1"/>
    <xf numFmtId="0" fontId="2" fillId="8" borderId="31" xfId="0" applyFont="1" applyFill="1" applyBorder="1"/>
    <xf numFmtId="0" fontId="2" fillId="8" borderId="21" xfId="0" applyFont="1" applyFill="1" applyBorder="1" applyAlignment="1">
      <alignment horizontal="center" vertical="center"/>
    </xf>
    <xf numFmtId="0" fontId="2" fillId="8" borderId="31" xfId="0" applyFont="1" applyFill="1" applyBorder="1" applyAlignment="1">
      <alignment horizontal="center" vertical="center" wrapText="1"/>
    </xf>
    <xf numFmtId="0" fontId="2" fillId="8" borderId="33" xfId="0" applyFont="1" applyFill="1" applyBorder="1" applyAlignment="1">
      <alignment horizontal="center" vertical="center" wrapText="1"/>
    </xf>
    <xf numFmtId="0" fontId="2" fillId="8" borderId="32" xfId="0" applyFont="1" applyFill="1" applyBorder="1" applyAlignment="1">
      <alignment horizontal="center" vertical="center" wrapText="1"/>
    </xf>
    <xf numFmtId="0" fontId="4" fillId="0" borderId="22" xfId="0" applyFont="1" applyBorder="1" applyProtection="1">
      <protection locked="0"/>
    </xf>
    <xf numFmtId="0" fontId="2" fillId="0" borderId="40" xfId="0" applyFont="1" applyBorder="1" applyAlignment="1">
      <alignment horizontal="center" vertical="center" wrapText="1"/>
    </xf>
    <xf numFmtId="0" fontId="40" fillId="3" borderId="0" xfId="0" applyFont="1" applyFill="1" applyAlignment="1">
      <alignment horizontal="center"/>
    </xf>
    <xf numFmtId="0" fontId="36" fillId="3" borderId="0" xfId="0" applyFont="1" applyFill="1" applyAlignment="1">
      <alignment horizontal="left" vertical="top" wrapText="1"/>
    </xf>
    <xf numFmtId="0" fontId="2" fillId="8"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19"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45" fillId="7" borderId="6" xfId="0" applyFont="1" applyFill="1" applyBorder="1" applyAlignment="1">
      <alignment horizontal="center" wrapText="1"/>
    </xf>
    <xf numFmtId="0" fontId="45" fillId="7" borderId="36" xfId="0" applyFont="1" applyFill="1" applyBorder="1" applyAlignment="1">
      <alignment horizontal="center" wrapText="1"/>
    </xf>
    <xf numFmtId="0" fontId="2" fillId="11" borderId="1" xfId="0" applyFont="1" applyFill="1" applyBorder="1" applyAlignment="1">
      <alignment horizontal="center" vertical="center" wrapText="1"/>
    </xf>
    <xf numFmtId="0" fontId="39" fillId="7" borderId="37" xfId="0" applyFont="1" applyFill="1" applyBorder="1" applyAlignment="1">
      <alignment horizontal="left" vertical="top" wrapText="1"/>
    </xf>
    <xf numFmtId="0" fontId="39" fillId="7" borderId="31" xfId="0" applyFont="1" applyFill="1" applyBorder="1" applyAlignment="1">
      <alignment horizontal="left" vertical="top" wrapText="1"/>
    </xf>
    <xf numFmtId="0" fontId="39" fillId="7" borderId="38" xfId="0" applyFont="1" applyFill="1" applyBorder="1" applyAlignment="1">
      <alignment horizontal="left" vertical="top" wrapText="1"/>
    </xf>
    <xf numFmtId="0" fontId="0" fillId="0" borderId="0" xfId="0" applyProtection="1">
      <protection locked="0"/>
    </xf>
    <xf numFmtId="166" fontId="0" fillId="0" borderId="0" xfId="0" applyNumberFormat="1" applyProtection="1">
      <protection locked="0"/>
    </xf>
    <xf numFmtId="168" fontId="36" fillId="6" borderId="1" xfId="0" applyNumberFormat="1" applyFont="1" applyFill="1" applyBorder="1" applyProtection="1">
      <protection locked="0"/>
    </xf>
    <xf numFmtId="3" fontId="36" fillId="6" borderId="51" xfId="0" applyNumberFormat="1" applyFont="1" applyFill="1" applyBorder="1" applyProtection="1">
      <protection locked="0"/>
    </xf>
    <xf numFmtId="166" fontId="36" fillId="6" borderId="1" xfId="0" applyNumberFormat="1" applyFont="1" applyFill="1" applyBorder="1" applyProtection="1">
      <protection locked="0"/>
    </xf>
    <xf numFmtId="3" fontId="36" fillId="0" borderId="53" xfId="0" applyNumberFormat="1" applyFont="1" applyBorder="1" applyProtection="1">
      <protection locked="0"/>
    </xf>
    <xf numFmtId="168" fontId="36" fillId="0" borderId="0" xfId="0" applyNumberFormat="1" applyFont="1" applyProtection="1">
      <protection locked="0"/>
    </xf>
    <xf numFmtId="166" fontId="36" fillId="0" borderId="8" xfId="1" applyNumberFormat="1" applyFont="1" applyFill="1" applyBorder="1" applyProtection="1">
      <protection locked="0"/>
    </xf>
    <xf numFmtId="168" fontId="36" fillId="20" borderId="1" xfId="0" applyNumberFormat="1" applyFont="1" applyFill="1" applyBorder="1" applyProtection="1">
      <protection locked="0"/>
    </xf>
    <xf numFmtId="166" fontId="36" fillId="6" borderId="52" xfId="1" applyNumberFormat="1" applyFont="1" applyFill="1" applyBorder="1" applyProtection="1">
      <protection locked="0"/>
    </xf>
    <xf numFmtId="166" fontId="36" fillId="0" borderId="8" xfId="0" applyNumberFormat="1" applyFont="1" applyBorder="1" applyProtection="1">
      <protection locked="0"/>
    </xf>
    <xf numFmtId="3" fontId="36" fillId="0" borderId="0" xfId="0" applyNumberFormat="1" applyFont="1" applyProtection="1">
      <protection locked="0"/>
    </xf>
    <xf numFmtId="166" fontId="36" fillId="6" borderId="52" xfId="0" applyNumberFormat="1" applyFont="1" applyFill="1" applyBorder="1" applyProtection="1">
      <protection locked="0"/>
    </xf>
    <xf numFmtId="3" fontId="0" fillId="8" borderId="53" xfId="0" applyNumberFormat="1" applyFill="1" applyBorder="1" applyProtection="1">
      <protection locked="0"/>
    </xf>
    <xf numFmtId="0" fontId="0" fillId="8" borderId="0" xfId="0" applyFill="1" applyProtection="1">
      <protection locked="0"/>
    </xf>
    <xf numFmtId="166" fontId="0" fillId="8" borderId="8" xfId="0" applyNumberFormat="1" applyFill="1" applyBorder="1" applyProtection="1">
      <protection locked="0"/>
    </xf>
    <xf numFmtId="3" fontId="0" fillId="0" borderId="53" xfId="0" applyNumberFormat="1" applyBorder="1" applyProtection="1">
      <protection locked="0"/>
    </xf>
    <xf numFmtId="166" fontId="0" fillId="0" borderId="8" xfId="0" applyNumberFormat="1" applyBorder="1" applyProtection="1">
      <protection locked="0"/>
    </xf>
    <xf numFmtId="166" fontId="36" fillId="20" borderId="52" xfId="0" applyNumberFormat="1" applyFont="1" applyFill="1" applyBorder="1" applyProtection="1">
      <protection locked="0"/>
    </xf>
    <xf numFmtId="3" fontId="0" fillId="0" borderId="54" xfId="0" applyNumberFormat="1" applyBorder="1" applyProtection="1">
      <protection locked="0"/>
    </xf>
    <xf numFmtId="168" fontId="0" fillId="0" borderId="6" xfId="0" applyNumberFormat="1" applyBorder="1" applyProtection="1">
      <protection locked="0"/>
    </xf>
    <xf numFmtId="0" fontId="0" fillId="0" borderId="6" xfId="0" applyBorder="1" applyProtection="1">
      <protection locked="0"/>
    </xf>
    <xf numFmtId="166" fontId="0" fillId="0" borderId="55" xfId="0" applyNumberFormat="1" applyBorder="1" applyProtection="1">
      <protection locked="0"/>
    </xf>
    <xf numFmtId="166" fontId="36" fillId="0" borderId="0" xfId="0" applyNumberFormat="1" applyFont="1" applyProtection="1">
      <protection locked="0"/>
    </xf>
    <xf numFmtId="0" fontId="40" fillId="0" borderId="0" xfId="0" applyFont="1" applyProtection="1">
      <protection locked="0"/>
    </xf>
    <xf numFmtId="166" fontId="40" fillId="0" borderId="0" xfId="0" applyNumberFormat="1" applyFont="1" applyProtection="1">
      <protection locked="0"/>
    </xf>
    <xf numFmtId="167" fontId="36" fillId="0" borderId="0" xfId="0" applyNumberFormat="1" applyFont="1"/>
    <xf numFmtId="0" fontId="2" fillId="13" borderId="31" xfId="0" applyFont="1" applyFill="1" applyBorder="1"/>
    <xf numFmtId="0" fontId="2" fillId="13" borderId="31" xfId="0" applyFont="1" applyFill="1" applyBorder="1" applyAlignment="1">
      <alignment horizontal="center" vertical="center" wrapText="1"/>
    </xf>
    <xf numFmtId="0" fontId="2" fillId="13" borderId="32" xfId="0" applyFont="1" applyFill="1" applyBorder="1" applyAlignment="1">
      <alignment horizontal="center" vertical="center" wrapText="1"/>
    </xf>
    <xf numFmtId="0" fontId="1" fillId="0" borderId="1" xfId="0" applyFont="1" applyBorder="1" applyAlignment="1" applyProtection="1">
      <alignment horizontal="center"/>
      <protection locked="0"/>
    </xf>
    <xf numFmtId="166" fontId="39" fillId="6" borderId="31" xfId="0" applyNumberFormat="1" applyFont="1" applyFill="1" applyBorder="1" applyAlignment="1" applyProtection="1">
      <alignment horizontal="right" indent="1"/>
      <protection locked="0"/>
    </xf>
    <xf numFmtId="0" fontId="36" fillId="0" borderId="7" xfId="0" applyFont="1" applyBorder="1" applyAlignment="1">
      <alignment horizontal="left" vertical="top" wrapText="1"/>
    </xf>
    <xf numFmtId="0" fontId="36" fillId="0" borderId="6" xfId="0" applyFont="1" applyBorder="1" applyAlignment="1">
      <alignment horizontal="left" vertical="top" wrapText="1"/>
    </xf>
    <xf numFmtId="0" fontId="36" fillId="0" borderId="20" xfId="0" applyFont="1" applyBorder="1" applyAlignment="1">
      <alignment horizontal="left" vertical="top" wrapText="1"/>
    </xf>
    <xf numFmtId="0" fontId="36" fillId="0" borderId="7" xfId="0" applyFont="1" applyBorder="1" applyAlignment="1" applyProtection="1">
      <alignment horizontal="left" vertical="top" wrapText="1"/>
      <protection locked="0"/>
    </xf>
    <xf numFmtId="0" fontId="36" fillId="0" borderId="6" xfId="0" applyFont="1" applyBorder="1" applyAlignment="1" applyProtection="1">
      <alignment horizontal="left" vertical="top" wrapText="1"/>
      <protection locked="0"/>
    </xf>
    <xf numFmtId="0" fontId="36" fillId="0" borderId="20" xfId="0" applyFont="1" applyBorder="1" applyAlignment="1" applyProtection="1">
      <alignment horizontal="left" vertical="top" wrapText="1"/>
      <protection locked="0"/>
    </xf>
    <xf numFmtId="0" fontId="52" fillId="0" borderId="0" xfId="0" applyFont="1" applyAlignment="1">
      <alignment horizontal="left" wrapText="1"/>
    </xf>
    <xf numFmtId="0" fontId="36" fillId="3" borderId="1" xfId="0" applyFont="1" applyFill="1" applyBorder="1" applyAlignment="1">
      <alignment horizontal="center" vertical="center" wrapText="1"/>
    </xf>
    <xf numFmtId="0" fontId="36" fillId="3" borderId="1" xfId="0" applyFont="1" applyFill="1" applyBorder="1" applyAlignment="1">
      <alignment horizontal="center" vertical="center"/>
    </xf>
    <xf numFmtId="0" fontId="36" fillId="0" borderId="1" xfId="0" applyFont="1" applyBorder="1" applyAlignment="1">
      <alignment horizontal="center" vertical="center"/>
    </xf>
    <xf numFmtId="0" fontId="36" fillId="0" borderId="7" xfId="0" applyFont="1" applyBorder="1" applyAlignment="1">
      <alignment horizontal="left" vertical="top"/>
    </xf>
    <xf numFmtId="0" fontId="36" fillId="0" borderId="6" xfId="0" applyFont="1" applyBorder="1" applyAlignment="1">
      <alignment horizontal="left" vertical="top"/>
    </xf>
    <xf numFmtId="0" fontId="36" fillId="0" borderId="20" xfId="0" applyFont="1" applyBorder="1" applyAlignment="1">
      <alignment horizontal="left" vertical="top"/>
    </xf>
    <xf numFmtId="2" fontId="2" fillId="0" borderId="26" xfId="0" applyNumberFormat="1" applyFont="1" applyBorder="1" applyAlignment="1" applyProtection="1">
      <alignment horizontal="center" vertical="center" wrapText="1"/>
      <protection locked="0"/>
    </xf>
    <xf numFmtId="2" fontId="2" fillId="0" borderId="18" xfId="0" applyNumberFormat="1" applyFont="1" applyBorder="1" applyAlignment="1" applyProtection="1">
      <alignment horizontal="center" vertical="center" wrapText="1"/>
      <protection locked="0"/>
    </xf>
    <xf numFmtId="2" fontId="2" fillId="0" borderId="25" xfId="0" applyNumberFormat="1" applyFont="1" applyBorder="1" applyAlignment="1" applyProtection="1">
      <alignment horizontal="center" vertical="center" wrapText="1"/>
      <protection locked="0"/>
    </xf>
    <xf numFmtId="166" fontId="2" fillId="0" borderId="47" xfId="0" applyNumberFormat="1" applyFont="1" applyBorder="1" applyAlignment="1" applyProtection="1">
      <alignment horizontal="center" vertical="center" wrapText="1"/>
      <protection locked="0"/>
    </xf>
    <xf numFmtId="166" fontId="2" fillId="0" borderId="34" xfId="0" applyNumberFormat="1" applyFont="1" applyBorder="1" applyAlignment="1" applyProtection="1">
      <alignment horizontal="center" vertical="center" wrapText="1"/>
      <protection locked="0"/>
    </xf>
    <xf numFmtId="166" fontId="2" fillId="0" borderId="50" xfId="0" applyNumberFormat="1" applyFont="1" applyBorder="1" applyAlignment="1" applyProtection="1">
      <alignment horizontal="center" vertical="center" wrapText="1"/>
      <protection locked="0"/>
    </xf>
    <xf numFmtId="0" fontId="36" fillId="3" borderId="26" xfId="0" applyFont="1" applyFill="1" applyBorder="1" applyAlignment="1">
      <alignment horizontal="center" vertical="center"/>
    </xf>
    <xf numFmtId="0" fontId="36" fillId="3" borderId="18" xfId="0" applyFont="1" applyFill="1" applyBorder="1" applyAlignment="1">
      <alignment horizontal="center" vertical="center"/>
    </xf>
    <xf numFmtId="0" fontId="36" fillId="3" borderId="25" xfId="0" applyFont="1" applyFill="1" applyBorder="1" applyAlignment="1">
      <alignment horizontal="center" vertical="center"/>
    </xf>
    <xf numFmtId="0" fontId="2" fillId="0" borderId="26"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42" fillId="0" borderId="46" xfId="0" applyFont="1" applyBorder="1" applyAlignment="1" applyProtection="1">
      <alignment horizontal="center" vertical="center" wrapText="1"/>
      <protection locked="0"/>
    </xf>
    <xf numFmtId="0" fontId="42" fillId="0" borderId="48" xfId="0" applyFont="1" applyBorder="1" applyAlignment="1" applyProtection="1">
      <alignment horizontal="center" vertical="center" wrapText="1"/>
      <protection locked="0"/>
    </xf>
    <xf numFmtId="0" fontId="42" fillId="0" borderId="49" xfId="0" applyFont="1" applyBorder="1" applyAlignment="1" applyProtection="1">
      <alignment horizontal="center" vertical="center" wrapText="1"/>
      <protection locked="0"/>
    </xf>
    <xf numFmtId="0" fontId="2" fillId="0" borderId="2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5" xfId="0" applyFont="1" applyBorder="1" applyAlignment="1">
      <alignment horizontal="center" vertical="center" wrapText="1"/>
    </xf>
    <xf numFmtId="2" fontId="2" fillId="0" borderId="26" xfId="0" applyNumberFormat="1" applyFont="1" applyBorder="1" applyAlignment="1">
      <alignment horizontal="center" vertical="center" wrapText="1"/>
    </xf>
    <xf numFmtId="2" fontId="2" fillId="0" borderId="18" xfId="0" applyNumberFormat="1" applyFont="1" applyBorder="1" applyAlignment="1">
      <alignment horizontal="center" vertical="center" wrapText="1"/>
    </xf>
    <xf numFmtId="2" fontId="2" fillId="0" borderId="25" xfId="0" applyNumberFormat="1" applyFont="1" applyBorder="1" applyAlignment="1">
      <alignment horizontal="center" vertical="center" wrapText="1"/>
    </xf>
    <xf numFmtId="166" fontId="2" fillId="0" borderId="47" xfId="0" applyNumberFormat="1" applyFont="1" applyBorder="1" applyAlignment="1">
      <alignment horizontal="center" vertical="center" wrapText="1"/>
    </xf>
    <xf numFmtId="166" fontId="2" fillId="0" borderId="34" xfId="0" applyNumberFormat="1" applyFont="1" applyBorder="1" applyAlignment="1">
      <alignment horizontal="center" vertical="center" wrapText="1"/>
    </xf>
    <xf numFmtId="166" fontId="2" fillId="0" borderId="50" xfId="0" applyNumberFormat="1" applyFont="1" applyBorder="1" applyAlignment="1">
      <alignment horizontal="center" vertical="center" wrapText="1"/>
    </xf>
    <xf numFmtId="0" fontId="42" fillId="0" borderId="46" xfId="0" applyFont="1" applyBorder="1" applyAlignment="1">
      <alignment horizontal="center" vertical="center" wrapText="1"/>
    </xf>
    <xf numFmtId="0" fontId="42" fillId="0" borderId="48" xfId="0" applyFont="1" applyBorder="1" applyAlignment="1">
      <alignment horizontal="center" vertical="center" wrapText="1"/>
    </xf>
    <xf numFmtId="0" fontId="42" fillId="0" borderId="49" xfId="0" applyFont="1" applyBorder="1" applyAlignment="1">
      <alignment horizontal="center" vertical="center" wrapText="1"/>
    </xf>
    <xf numFmtId="0" fontId="50" fillId="18" borderId="43" xfId="0" applyFont="1" applyFill="1" applyBorder="1" applyAlignment="1" applyProtection="1">
      <alignment horizontal="center" vertical="center"/>
      <protection locked="0"/>
    </xf>
    <xf numFmtId="0" fontId="50" fillId="18" borderId="44" xfId="0" applyFont="1" applyFill="1" applyBorder="1" applyAlignment="1" applyProtection="1">
      <alignment horizontal="center" vertical="center"/>
      <protection locked="0"/>
    </xf>
    <xf numFmtId="0" fontId="50" fillId="18" borderId="45" xfId="0" applyFont="1" applyFill="1" applyBorder="1" applyAlignment="1" applyProtection="1">
      <alignment horizontal="center" vertical="center"/>
      <protection locked="0"/>
    </xf>
    <xf numFmtId="0" fontId="50" fillId="18" borderId="43" xfId="0" applyFont="1" applyFill="1" applyBorder="1" applyAlignment="1">
      <alignment horizontal="center" vertical="center"/>
    </xf>
    <xf numFmtId="0" fontId="50" fillId="18" borderId="44" xfId="0" applyFont="1" applyFill="1" applyBorder="1" applyAlignment="1">
      <alignment horizontal="center" vertical="center"/>
    </xf>
    <xf numFmtId="0" fontId="50" fillId="18" borderId="45" xfId="0" applyFont="1" applyFill="1" applyBorder="1" applyAlignment="1">
      <alignment horizontal="center" vertical="center"/>
    </xf>
    <xf numFmtId="0" fontId="50" fillId="9" borderId="43" xfId="0" applyFont="1" applyFill="1" applyBorder="1" applyAlignment="1">
      <alignment horizontal="center" vertical="center"/>
    </xf>
    <xf numFmtId="0" fontId="50" fillId="9" borderId="44" xfId="0" applyFont="1" applyFill="1" applyBorder="1" applyAlignment="1">
      <alignment horizontal="center" vertical="center"/>
    </xf>
    <xf numFmtId="0" fontId="50" fillId="9" borderId="45" xfId="0" applyFont="1" applyFill="1" applyBorder="1" applyAlignment="1">
      <alignment horizontal="center" vertical="center"/>
    </xf>
    <xf numFmtId="0" fontId="50" fillId="17" borderId="43" xfId="0" applyFont="1" applyFill="1" applyBorder="1" applyAlignment="1">
      <alignment horizontal="center" vertical="center"/>
    </xf>
    <xf numFmtId="0" fontId="50" fillId="17" borderId="44" xfId="0" applyFont="1" applyFill="1" applyBorder="1" applyAlignment="1">
      <alignment horizontal="center" vertical="center"/>
    </xf>
    <xf numFmtId="0" fontId="50" fillId="17" borderId="45" xfId="0" applyFont="1" applyFill="1" applyBorder="1" applyAlignment="1">
      <alignment horizontal="center" vertical="center"/>
    </xf>
    <xf numFmtId="0" fontId="50" fillId="14" borderId="43" xfId="0" applyFont="1" applyFill="1" applyBorder="1" applyAlignment="1">
      <alignment horizontal="center" vertical="center"/>
    </xf>
    <xf numFmtId="0" fontId="50" fillId="14" borderId="44" xfId="0" applyFont="1" applyFill="1" applyBorder="1" applyAlignment="1">
      <alignment horizontal="center" vertical="center"/>
    </xf>
    <xf numFmtId="0" fontId="50" fillId="14" borderId="45" xfId="0" applyFont="1" applyFill="1" applyBorder="1" applyAlignment="1">
      <alignment horizontal="center" vertical="center"/>
    </xf>
    <xf numFmtId="0" fontId="50" fillId="15" borderId="43" xfId="0" applyFont="1" applyFill="1" applyBorder="1" applyAlignment="1">
      <alignment horizontal="center" vertical="center"/>
    </xf>
    <xf numFmtId="0" fontId="50" fillId="15" borderId="44" xfId="0" applyFont="1" applyFill="1" applyBorder="1" applyAlignment="1">
      <alignment horizontal="center" vertical="center"/>
    </xf>
    <xf numFmtId="0" fontId="50" fillId="15" borderId="45" xfId="0" applyFont="1" applyFill="1" applyBorder="1" applyAlignment="1">
      <alignment horizontal="center" vertical="center"/>
    </xf>
    <xf numFmtId="0" fontId="50" fillId="16" borderId="43" xfId="0" applyFont="1" applyFill="1" applyBorder="1" applyAlignment="1" applyProtection="1">
      <alignment horizontal="center" vertical="center"/>
      <protection locked="0"/>
    </xf>
    <xf numFmtId="0" fontId="50" fillId="16" borderId="44" xfId="0" applyFont="1" applyFill="1" applyBorder="1" applyAlignment="1" applyProtection="1">
      <alignment horizontal="center" vertical="center"/>
      <protection locked="0"/>
    </xf>
    <xf numFmtId="0" fontId="50" fillId="16" borderId="45" xfId="0" applyFont="1" applyFill="1" applyBorder="1" applyAlignment="1" applyProtection="1">
      <alignment horizontal="center" vertical="center"/>
      <protection locked="0"/>
    </xf>
    <xf numFmtId="0" fontId="50" fillId="16" borderId="43" xfId="0" applyFont="1" applyFill="1" applyBorder="1" applyAlignment="1">
      <alignment horizontal="center" vertical="center"/>
    </xf>
    <xf numFmtId="0" fontId="50" fillId="16" borderId="44" xfId="0" applyFont="1" applyFill="1" applyBorder="1" applyAlignment="1">
      <alignment horizontal="center" vertical="center"/>
    </xf>
    <xf numFmtId="0" fontId="50" fillId="16" borderId="45" xfId="0" applyFont="1" applyFill="1" applyBorder="1" applyAlignment="1">
      <alignment horizontal="center" vertical="center"/>
    </xf>
    <xf numFmtId="0" fontId="36" fillId="3" borderId="7" xfId="0" applyFont="1" applyFill="1" applyBorder="1" applyAlignment="1">
      <alignment horizontal="left" vertical="top" wrapText="1"/>
    </xf>
    <xf numFmtId="0" fontId="36" fillId="3" borderId="20" xfId="0" applyFont="1" applyFill="1" applyBorder="1" applyAlignment="1">
      <alignment horizontal="left" vertical="top" wrapText="1"/>
    </xf>
    <xf numFmtId="0" fontId="36" fillId="3" borderId="7" xfId="0" applyFont="1" applyFill="1" applyBorder="1" applyAlignment="1" applyProtection="1">
      <alignment horizontal="left" vertical="top" wrapText="1"/>
      <protection locked="0"/>
    </xf>
    <xf numFmtId="0" fontId="36" fillId="3" borderId="20" xfId="0" applyFont="1" applyFill="1" applyBorder="1" applyAlignment="1" applyProtection="1">
      <alignment horizontal="left" vertical="top" wrapText="1"/>
      <protection locked="0"/>
    </xf>
    <xf numFmtId="0" fontId="36" fillId="3" borderId="27" xfId="0" applyFont="1" applyFill="1" applyBorder="1" applyAlignment="1">
      <alignment horizontal="left" vertical="top" wrapText="1"/>
    </xf>
    <xf numFmtId="0" fontId="36" fillId="3" borderId="0" xfId="0" applyFont="1" applyFill="1" applyAlignment="1">
      <alignment horizontal="left" vertical="top" wrapText="1"/>
    </xf>
    <xf numFmtId="0" fontId="40" fillId="3" borderId="27" xfId="0" applyFont="1" applyFill="1" applyBorder="1" applyAlignment="1">
      <alignment horizontal="center"/>
    </xf>
    <xf numFmtId="0" fontId="40" fillId="3" borderId="0" xfId="0" applyFont="1" applyFill="1" applyAlignment="1">
      <alignment horizontal="center"/>
    </xf>
    <xf numFmtId="0" fontId="40" fillId="3" borderId="7" xfId="0" applyFont="1" applyFill="1" applyBorder="1" applyAlignment="1">
      <alignment horizontal="center"/>
    </xf>
    <xf numFmtId="0" fontId="40" fillId="3" borderId="20" xfId="0" applyFont="1" applyFill="1" applyBorder="1" applyAlignment="1">
      <alignment horizont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0" xfId="0" applyFont="1" applyBorder="1" applyAlignment="1">
      <alignment horizontal="center" vertical="center" wrapText="1"/>
    </xf>
    <xf numFmtId="0" fontId="2" fillId="9" borderId="3" xfId="0" applyFont="1" applyFill="1" applyBorder="1" applyAlignment="1">
      <alignment horizontal="center"/>
    </xf>
    <xf numFmtId="0" fontId="2" fillId="9" borderId="4" xfId="0" applyFont="1" applyFill="1" applyBorder="1" applyAlignment="1">
      <alignment horizontal="center"/>
    </xf>
    <xf numFmtId="0" fontId="2" fillId="17" borderId="3" xfId="0" applyFont="1" applyFill="1" applyBorder="1" applyAlignment="1">
      <alignment horizontal="center"/>
    </xf>
    <xf numFmtId="0" fontId="2" fillId="17" borderId="4" xfId="0" applyFont="1" applyFill="1" applyBorder="1" applyAlignment="1">
      <alignment horizontal="center"/>
    </xf>
    <xf numFmtId="0" fontId="2" fillId="14" borderId="3" xfId="0" applyFont="1" applyFill="1" applyBorder="1" applyAlignment="1">
      <alignment horizontal="center"/>
    </xf>
    <xf numFmtId="0" fontId="2" fillId="14" borderId="4" xfId="0" applyFont="1" applyFill="1" applyBorder="1" applyAlignment="1">
      <alignment horizontal="center"/>
    </xf>
    <xf numFmtId="0" fontId="2" fillId="15" borderId="3" xfId="0" applyFont="1" applyFill="1" applyBorder="1" applyAlignment="1">
      <alignment horizontal="center"/>
    </xf>
    <xf numFmtId="0" fontId="2" fillId="15" borderId="4" xfId="0" applyFont="1" applyFill="1" applyBorder="1" applyAlignment="1">
      <alignment horizontal="center"/>
    </xf>
    <xf numFmtId="0" fontId="2" fillId="16" borderId="3" xfId="0" applyFont="1" applyFill="1" applyBorder="1" applyAlignment="1">
      <alignment horizontal="center"/>
    </xf>
    <xf numFmtId="0" fontId="2" fillId="16" borderId="30" xfId="0" applyFont="1" applyFill="1" applyBorder="1" applyAlignment="1">
      <alignment horizontal="center"/>
    </xf>
    <xf numFmtId="0" fontId="2" fillId="18" borderId="3" xfId="0" applyFont="1" applyFill="1" applyBorder="1" applyAlignment="1">
      <alignment horizontal="center"/>
    </xf>
    <xf numFmtId="0" fontId="2" fillId="18" borderId="4" xfId="0" applyFont="1" applyFill="1" applyBorder="1" applyAlignment="1">
      <alignment horizontal="center"/>
    </xf>
    <xf numFmtId="0" fontId="2" fillId="15" borderId="30" xfId="0" applyFont="1" applyFill="1" applyBorder="1" applyAlignment="1">
      <alignment horizontal="center"/>
    </xf>
    <xf numFmtId="0" fontId="2" fillId="18" borderId="30" xfId="0" applyFont="1" applyFill="1" applyBorder="1" applyAlignment="1">
      <alignment horizontal="center"/>
    </xf>
    <xf numFmtId="0" fontId="45" fillId="7" borderId="7" xfId="0" applyFont="1" applyFill="1" applyBorder="1" applyAlignment="1">
      <alignment horizontal="center" wrapText="1"/>
    </xf>
    <xf numFmtId="0" fontId="45" fillId="7" borderId="6" xfId="0" applyFont="1" applyFill="1" applyBorder="1" applyAlignment="1">
      <alignment horizontal="center" wrapText="1"/>
    </xf>
    <xf numFmtId="0" fontId="45" fillId="7" borderId="35" xfId="0" applyFont="1" applyFill="1" applyBorder="1" applyAlignment="1">
      <alignment horizontal="center" wrapText="1"/>
    </xf>
    <xf numFmtId="0" fontId="39" fillId="7" borderId="28" xfId="0" applyFont="1" applyFill="1" applyBorder="1" applyAlignment="1">
      <alignment horizontal="left" vertical="top" wrapText="1"/>
    </xf>
    <xf numFmtId="0" fontId="39" fillId="7" borderId="36" xfId="0" applyFont="1" applyFill="1" applyBorder="1" applyAlignment="1">
      <alignment horizontal="left" vertical="top" wrapText="1"/>
    </xf>
    <xf numFmtId="0" fontId="39" fillId="7" borderId="27" xfId="0" applyFont="1" applyFill="1" applyBorder="1" applyAlignment="1">
      <alignment horizontal="left" vertical="top" wrapText="1"/>
    </xf>
    <xf numFmtId="0" fontId="39" fillId="7" borderId="0" xfId="0" applyFont="1" applyFill="1" applyAlignment="1">
      <alignment horizontal="left" vertical="top" wrapText="1"/>
    </xf>
    <xf numFmtId="0" fontId="39" fillId="7" borderId="11" xfId="0" applyFont="1" applyFill="1" applyBorder="1" applyAlignment="1">
      <alignment horizontal="left" vertical="top" wrapText="1"/>
    </xf>
    <xf numFmtId="0" fontId="39" fillId="7" borderId="2" xfId="0" applyFont="1" applyFill="1" applyBorder="1" applyAlignment="1">
      <alignment horizontal="left" vertical="top" wrapText="1"/>
    </xf>
    <xf numFmtId="0" fontId="39" fillId="7" borderId="28" xfId="0" applyFont="1" applyFill="1" applyBorder="1" applyAlignment="1">
      <alignment horizontal="center" vertical="top" wrapText="1"/>
    </xf>
    <xf numFmtId="0" fontId="39" fillId="7" borderId="36" xfId="0" applyFont="1" applyFill="1" applyBorder="1" applyAlignment="1">
      <alignment horizontal="center" vertical="top" wrapText="1"/>
    </xf>
    <xf numFmtId="0" fontId="39" fillId="7" borderId="37" xfId="0" applyFont="1" applyFill="1" applyBorder="1" applyAlignment="1">
      <alignment horizontal="center" vertical="top" wrapText="1"/>
    </xf>
    <xf numFmtId="0" fontId="39" fillId="7" borderId="27" xfId="0" applyFont="1" applyFill="1" applyBorder="1" applyAlignment="1">
      <alignment horizontal="center" vertical="top" wrapText="1"/>
    </xf>
    <xf numFmtId="0" fontId="39" fillId="7" borderId="0" xfId="0" applyFont="1" applyFill="1" applyAlignment="1">
      <alignment horizontal="center" vertical="top" wrapText="1"/>
    </xf>
    <xf numFmtId="0" fontId="39" fillId="7" borderId="31" xfId="0" applyFont="1" applyFill="1" applyBorder="1" applyAlignment="1">
      <alignment horizontal="center" vertical="top" wrapText="1"/>
    </xf>
    <xf numFmtId="0" fontId="39" fillId="7" borderId="11" xfId="0" applyFont="1" applyFill="1" applyBorder="1" applyAlignment="1">
      <alignment horizontal="center" vertical="top" wrapText="1"/>
    </xf>
    <xf numFmtId="0" fontId="39" fillId="7" borderId="2" xfId="0" applyFont="1" applyFill="1" applyBorder="1" applyAlignment="1">
      <alignment horizontal="center" vertical="top" wrapText="1"/>
    </xf>
    <xf numFmtId="0" fontId="39" fillId="7" borderId="38" xfId="0" applyFont="1" applyFill="1" applyBorder="1" applyAlignment="1">
      <alignment horizontal="center" vertical="top" wrapText="1"/>
    </xf>
    <xf numFmtId="0" fontId="39" fillId="7" borderId="37" xfId="0" applyFont="1" applyFill="1" applyBorder="1" applyAlignment="1">
      <alignment horizontal="left" vertical="top" wrapText="1"/>
    </xf>
    <xf numFmtId="0" fontId="39" fillId="7" borderId="31" xfId="0" applyFont="1" applyFill="1" applyBorder="1" applyAlignment="1">
      <alignment horizontal="left" vertical="top" wrapText="1"/>
    </xf>
    <xf numFmtId="0" fontId="39" fillId="7" borderId="38" xfId="0" applyFont="1" applyFill="1" applyBorder="1" applyAlignment="1">
      <alignment horizontal="left" vertical="top" wrapText="1"/>
    </xf>
    <xf numFmtId="0" fontId="39" fillId="7" borderId="28" xfId="0" applyFont="1" applyFill="1" applyBorder="1" applyAlignment="1" applyProtection="1">
      <alignment horizontal="left" vertical="top" wrapText="1"/>
      <protection locked="0"/>
    </xf>
    <xf numFmtId="0" fontId="39" fillId="7" borderId="36" xfId="0" applyFont="1" applyFill="1" applyBorder="1" applyAlignment="1" applyProtection="1">
      <alignment horizontal="left" vertical="top" wrapText="1"/>
      <protection locked="0"/>
    </xf>
    <xf numFmtId="0" fontId="39" fillId="7" borderId="37" xfId="0" applyFont="1" applyFill="1" applyBorder="1" applyAlignment="1" applyProtection="1">
      <alignment horizontal="left" vertical="top" wrapText="1"/>
      <protection locked="0"/>
    </xf>
    <xf numFmtId="0" fontId="39" fillId="7" borderId="27" xfId="0" applyFont="1" applyFill="1" applyBorder="1" applyAlignment="1" applyProtection="1">
      <alignment horizontal="left" vertical="top" wrapText="1"/>
      <protection locked="0"/>
    </xf>
    <xf numFmtId="0" fontId="39" fillId="7" borderId="0" xfId="0" applyFont="1" applyFill="1" applyAlignment="1" applyProtection="1">
      <alignment horizontal="left" vertical="top" wrapText="1"/>
      <protection locked="0"/>
    </xf>
    <xf numFmtId="0" fontId="39" fillId="7" borderId="31" xfId="0" applyFont="1" applyFill="1" applyBorder="1" applyAlignment="1" applyProtection="1">
      <alignment horizontal="left" vertical="top" wrapText="1"/>
      <protection locked="0"/>
    </xf>
    <xf numFmtId="0" fontId="39" fillId="7" borderId="11" xfId="0" applyFont="1" applyFill="1" applyBorder="1" applyAlignment="1" applyProtection="1">
      <alignment horizontal="left" vertical="top" wrapText="1"/>
      <protection locked="0"/>
    </xf>
    <xf numFmtId="0" fontId="39" fillId="7" borderId="2" xfId="0" applyFont="1" applyFill="1" applyBorder="1" applyAlignment="1" applyProtection="1">
      <alignment horizontal="left" vertical="top" wrapText="1"/>
      <protection locked="0"/>
    </xf>
    <xf numFmtId="0" fontId="39" fillId="7" borderId="38" xfId="0" applyFont="1" applyFill="1" applyBorder="1" applyAlignment="1" applyProtection="1">
      <alignment horizontal="left" vertical="top" wrapText="1"/>
      <protection locked="0"/>
    </xf>
    <xf numFmtId="0" fontId="45" fillId="7" borderId="28" xfId="0" applyFont="1" applyFill="1" applyBorder="1" applyAlignment="1">
      <alignment horizontal="center" wrapText="1"/>
    </xf>
    <xf numFmtId="0" fontId="45" fillId="7" borderId="36" xfId="0" applyFont="1" applyFill="1" applyBorder="1" applyAlignment="1">
      <alignment horizontal="center" wrapText="1"/>
    </xf>
    <xf numFmtId="0" fontId="19" fillId="8" borderId="42" xfId="0" applyFont="1" applyFill="1" applyBorder="1" applyAlignment="1">
      <alignment horizontal="center"/>
    </xf>
    <xf numFmtId="0" fontId="19" fillId="8" borderId="2" xfId="0" applyFont="1" applyFill="1" applyBorder="1" applyAlignment="1">
      <alignment horizontal="center"/>
    </xf>
    <xf numFmtId="0" fontId="19" fillId="8" borderId="38" xfId="0" applyFont="1" applyFill="1" applyBorder="1" applyAlignment="1">
      <alignment horizontal="center"/>
    </xf>
    <xf numFmtId="0" fontId="19" fillId="13" borderId="42" xfId="0" applyFont="1" applyFill="1" applyBorder="1" applyAlignment="1">
      <alignment horizontal="center"/>
    </xf>
    <xf numFmtId="0" fontId="19" fillId="13" borderId="2" xfId="0" applyFont="1" applyFill="1" applyBorder="1" applyAlignment="1">
      <alignment horizontal="center"/>
    </xf>
    <xf numFmtId="0" fontId="19" fillId="13" borderId="38" xfId="0" applyFont="1" applyFill="1" applyBorder="1" applyAlignment="1">
      <alignment horizontal="center"/>
    </xf>
    <xf numFmtId="0" fontId="2" fillId="8"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19"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21" fillId="8" borderId="33" xfId="0" applyFont="1" applyFill="1" applyBorder="1" applyAlignment="1">
      <alignment horizontal="center"/>
    </xf>
    <xf numFmtId="0" fontId="21" fillId="8" borderId="6" xfId="0" applyFont="1" applyFill="1" applyBorder="1" applyAlignment="1">
      <alignment horizontal="center"/>
    </xf>
    <xf numFmtId="0" fontId="21" fillId="8" borderId="35" xfId="0" applyFont="1" applyFill="1" applyBorder="1" applyAlignment="1">
      <alignment horizontal="center"/>
    </xf>
    <xf numFmtId="0" fontId="19" fillId="13" borderId="33" xfId="0" applyFont="1" applyFill="1" applyBorder="1" applyAlignment="1">
      <alignment horizontal="center"/>
    </xf>
    <xf numFmtId="0" fontId="19" fillId="13" borderId="6" xfId="0" applyFont="1" applyFill="1" applyBorder="1" applyAlignment="1">
      <alignment horizontal="center"/>
    </xf>
    <xf numFmtId="0" fontId="19" fillId="13" borderId="35" xfId="0" applyFont="1" applyFill="1" applyBorder="1" applyAlignment="1">
      <alignment horizontal="center"/>
    </xf>
    <xf numFmtId="0" fontId="19" fillId="12" borderId="33" xfId="0" applyFont="1" applyFill="1" applyBorder="1" applyAlignment="1">
      <alignment horizontal="center"/>
    </xf>
    <xf numFmtId="0" fontId="19" fillId="12" borderId="6" xfId="0" applyFont="1" applyFill="1" applyBorder="1" applyAlignment="1">
      <alignment horizontal="center"/>
    </xf>
    <xf numFmtId="0" fontId="19" fillId="12" borderId="35" xfId="0" applyFont="1" applyFill="1" applyBorder="1" applyAlignment="1">
      <alignment horizontal="center"/>
    </xf>
    <xf numFmtId="0" fontId="19" fillId="19" borderId="33" xfId="0" applyFont="1" applyFill="1" applyBorder="1" applyAlignment="1">
      <alignment horizontal="center"/>
    </xf>
    <xf numFmtId="0" fontId="19" fillId="19" borderId="6" xfId="0" applyFont="1" applyFill="1" applyBorder="1" applyAlignment="1">
      <alignment horizontal="center"/>
    </xf>
    <xf numFmtId="0" fontId="19" fillId="19" borderId="35" xfId="0" applyFont="1" applyFill="1" applyBorder="1" applyAlignment="1">
      <alignment horizontal="center"/>
    </xf>
    <xf numFmtId="0" fontId="19" fillId="10" borderId="42" xfId="0" applyFont="1" applyFill="1" applyBorder="1" applyAlignment="1">
      <alignment horizontal="center"/>
    </xf>
    <xf numFmtId="0" fontId="19" fillId="10" borderId="2" xfId="0" applyFont="1" applyFill="1" applyBorder="1" applyAlignment="1">
      <alignment horizontal="center"/>
    </xf>
    <xf numFmtId="0" fontId="19" fillId="10" borderId="38" xfId="0" applyFont="1" applyFill="1" applyBorder="1" applyAlignment="1">
      <alignment horizontal="center"/>
    </xf>
    <xf numFmtId="0" fontId="19" fillId="11" borderId="42" xfId="0" applyFont="1" applyFill="1" applyBorder="1" applyAlignment="1">
      <alignment horizontal="center"/>
    </xf>
    <xf numFmtId="0" fontId="19" fillId="11" borderId="2" xfId="0" applyFont="1" applyFill="1" applyBorder="1" applyAlignment="1">
      <alignment horizontal="center"/>
    </xf>
    <xf numFmtId="0" fontId="19" fillId="11" borderId="38" xfId="0" applyFont="1" applyFill="1" applyBorder="1" applyAlignment="1">
      <alignment horizontal="center"/>
    </xf>
  </cellXfs>
  <cellStyles count="558">
    <cellStyle name="Comma" xfId="1" builtinId="3"/>
    <cellStyle name="Comma 10" xfId="2" xr:uid="{00000000-0005-0000-0000-000001000000}"/>
    <cellStyle name="Comma 11" xfId="3" xr:uid="{00000000-0005-0000-0000-000002000000}"/>
    <cellStyle name="Comma 11 2" xfId="4" xr:uid="{00000000-0005-0000-0000-000003000000}"/>
    <cellStyle name="Comma 12" xfId="5" xr:uid="{00000000-0005-0000-0000-000004000000}"/>
    <cellStyle name="Comma 13" xfId="6" xr:uid="{00000000-0005-0000-0000-000005000000}"/>
    <cellStyle name="Comma 14" xfId="7" xr:uid="{00000000-0005-0000-0000-000006000000}"/>
    <cellStyle name="Comma 15" xfId="8" xr:uid="{00000000-0005-0000-0000-000007000000}"/>
    <cellStyle name="Comma 2" xfId="9" xr:uid="{00000000-0005-0000-0000-000008000000}"/>
    <cellStyle name="Comma 2 2" xfId="10" xr:uid="{00000000-0005-0000-0000-000009000000}"/>
    <cellStyle name="Comma 2 2 2" xfId="11" xr:uid="{00000000-0005-0000-0000-00000A000000}"/>
    <cellStyle name="Comma 2 3" xfId="12" xr:uid="{00000000-0005-0000-0000-00000B000000}"/>
    <cellStyle name="Comma 2 4" xfId="13" xr:uid="{00000000-0005-0000-0000-00000C000000}"/>
    <cellStyle name="Comma 2 5" xfId="14" xr:uid="{00000000-0005-0000-0000-00000D000000}"/>
    <cellStyle name="Comma 3" xfId="15" xr:uid="{00000000-0005-0000-0000-00000E000000}"/>
    <cellStyle name="Comma 3 2" xfId="16" xr:uid="{00000000-0005-0000-0000-00000F000000}"/>
    <cellStyle name="Comma 3 2 2" xfId="17" xr:uid="{00000000-0005-0000-0000-000010000000}"/>
    <cellStyle name="Comma 4" xfId="18" xr:uid="{00000000-0005-0000-0000-000011000000}"/>
    <cellStyle name="Comma 4 2" xfId="19" xr:uid="{00000000-0005-0000-0000-000012000000}"/>
    <cellStyle name="Comma 4 3" xfId="20" xr:uid="{00000000-0005-0000-0000-000013000000}"/>
    <cellStyle name="Comma 5" xfId="21" xr:uid="{00000000-0005-0000-0000-000014000000}"/>
    <cellStyle name="Comma 5 2" xfId="22" xr:uid="{00000000-0005-0000-0000-000015000000}"/>
    <cellStyle name="Comma 6" xfId="23" xr:uid="{00000000-0005-0000-0000-000016000000}"/>
    <cellStyle name="Comma 6 2" xfId="24" xr:uid="{00000000-0005-0000-0000-000017000000}"/>
    <cellStyle name="Comma 7" xfId="25" xr:uid="{00000000-0005-0000-0000-000018000000}"/>
    <cellStyle name="Comma 7 2" xfId="26" xr:uid="{00000000-0005-0000-0000-000019000000}"/>
    <cellStyle name="Comma 7 3" xfId="27" xr:uid="{00000000-0005-0000-0000-00001A000000}"/>
    <cellStyle name="Comma 8" xfId="28" xr:uid="{00000000-0005-0000-0000-00001B000000}"/>
    <cellStyle name="Comma 9" xfId="29" xr:uid="{00000000-0005-0000-0000-00001C000000}"/>
    <cellStyle name="Comma 9 2" xfId="30" xr:uid="{00000000-0005-0000-0000-00001D000000}"/>
    <cellStyle name="Currency 2" xfId="31" xr:uid="{00000000-0005-0000-0000-00001E000000}"/>
    <cellStyle name="Currency 2 2" xfId="32" xr:uid="{00000000-0005-0000-0000-00001F000000}"/>
    <cellStyle name="Currency 2 2 2" xfId="33" xr:uid="{00000000-0005-0000-0000-000020000000}"/>
    <cellStyle name="Currency 2 3" xfId="34" xr:uid="{00000000-0005-0000-0000-000021000000}"/>
    <cellStyle name="Currency 2 4" xfId="35" xr:uid="{00000000-0005-0000-0000-000022000000}"/>
    <cellStyle name="Currency 2 4 2" xfId="36" xr:uid="{00000000-0005-0000-0000-000023000000}"/>
    <cellStyle name="Currency 2 5" xfId="37" xr:uid="{00000000-0005-0000-0000-000024000000}"/>
    <cellStyle name="Currency 3" xfId="38" xr:uid="{00000000-0005-0000-0000-000025000000}"/>
    <cellStyle name="Currency 3 2" xfId="39" xr:uid="{00000000-0005-0000-0000-000026000000}"/>
    <cellStyle name="Currency 4" xfId="40" xr:uid="{00000000-0005-0000-0000-000027000000}"/>
    <cellStyle name="Currency 4 2" xfId="41" xr:uid="{00000000-0005-0000-0000-000028000000}"/>
    <cellStyle name="Currency 4 3" xfId="42" xr:uid="{00000000-0005-0000-0000-000029000000}"/>
    <cellStyle name="Currency 5" xfId="43" xr:uid="{00000000-0005-0000-0000-00002A000000}"/>
    <cellStyle name="Currency 6" xfId="44" xr:uid="{00000000-0005-0000-0000-00002B000000}"/>
    <cellStyle name="Currency 6 2" xfId="45" xr:uid="{00000000-0005-0000-0000-00002C000000}"/>
    <cellStyle name="Currency 7" xfId="46" xr:uid="{00000000-0005-0000-0000-00002D000000}"/>
    <cellStyle name="Followed Hyperlink 2" xfId="47" xr:uid="{00000000-0005-0000-0000-00002E000000}"/>
    <cellStyle name="Hyperlink 2" xfId="48" xr:uid="{00000000-0005-0000-0000-00002F000000}"/>
    <cellStyle name="Hyperlink 2 2" xfId="49" xr:uid="{00000000-0005-0000-0000-000030000000}"/>
    <cellStyle name="Hyperlink 3" xfId="50" xr:uid="{00000000-0005-0000-0000-000031000000}"/>
    <cellStyle name="Hyperlink 4" xfId="51" xr:uid="{00000000-0005-0000-0000-000032000000}"/>
    <cellStyle name="Hyperlink 5" xfId="52" xr:uid="{00000000-0005-0000-0000-000033000000}"/>
    <cellStyle name="Normal" xfId="0" builtinId="0"/>
    <cellStyle name="Normal 10" xfId="53" xr:uid="{00000000-0005-0000-0000-000035000000}"/>
    <cellStyle name="Normal 10 2" xfId="54" xr:uid="{00000000-0005-0000-0000-000036000000}"/>
    <cellStyle name="Normal 10 3" xfId="55" xr:uid="{00000000-0005-0000-0000-000037000000}"/>
    <cellStyle name="Normal 10 4" xfId="56" xr:uid="{00000000-0005-0000-0000-000038000000}"/>
    <cellStyle name="Normal 100" xfId="57" xr:uid="{00000000-0005-0000-0000-000039000000}"/>
    <cellStyle name="Normal 101" xfId="58" xr:uid="{00000000-0005-0000-0000-00003A000000}"/>
    <cellStyle name="Normal 102" xfId="59" xr:uid="{00000000-0005-0000-0000-00003B000000}"/>
    <cellStyle name="Normal 103" xfId="60" xr:uid="{00000000-0005-0000-0000-00003C000000}"/>
    <cellStyle name="Normal 104" xfId="61" xr:uid="{00000000-0005-0000-0000-00003D000000}"/>
    <cellStyle name="Normal 105" xfId="62" xr:uid="{00000000-0005-0000-0000-00003E000000}"/>
    <cellStyle name="Normal 106" xfId="63" xr:uid="{00000000-0005-0000-0000-00003F000000}"/>
    <cellStyle name="Normal 107" xfId="64" xr:uid="{00000000-0005-0000-0000-000040000000}"/>
    <cellStyle name="Normal 108" xfId="65" xr:uid="{00000000-0005-0000-0000-000041000000}"/>
    <cellStyle name="Normal 109" xfId="66" xr:uid="{00000000-0005-0000-0000-000042000000}"/>
    <cellStyle name="Normal 11" xfId="67" xr:uid="{00000000-0005-0000-0000-000043000000}"/>
    <cellStyle name="Normal 11 2" xfId="68" xr:uid="{00000000-0005-0000-0000-000044000000}"/>
    <cellStyle name="Normal 110" xfId="69" xr:uid="{00000000-0005-0000-0000-000045000000}"/>
    <cellStyle name="Normal 111" xfId="70" xr:uid="{00000000-0005-0000-0000-000046000000}"/>
    <cellStyle name="Normal 112" xfId="71" xr:uid="{00000000-0005-0000-0000-000047000000}"/>
    <cellStyle name="Normal 113" xfId="72" xr:uid="{00000000-0005-0000-0000-000048000000}"/>
    <cellStyle name="Normal 114" xfId="73" xr:uid="{00000000-0005-0000-0000-000049000000}"/>
    <cellStyle name="Normal 115" xfId="74" xr:uid="{00000000-0005-0000-0000-00004A000000}"/>
    <cellStyle name="Normal 116" xfId="75" xr:uid="{00000000-0005-0000-0000-00004B000000}"/>
    <cellStyle name="Normal 117" xfId="76" xr:uid="{00000000-0005-0000-0000-00004C000000}"/>
    <cellStyle name="Normal 118" xfId="77" xr:uid="{00000000-0005-0000-0000-00004D000000}"/>
    <cellStyle name="Normal 119" xfId="78" xr:uid="{00000000-0005-0000-0000-00004E000000}"/>
    <cellStyle name="Normal 12" xfId="79" xr:uid="{00000000-0005-0000-0000-00004F000000}"/>
    <cellStyle name="Normal 120" xfId="80" xr:uid="{00000000-0005-0000-0000-000050000000}"/>
    <cellStyle name="Normal 121" xfId="81" xr:uid="{00000000-0005-0000-0000-000051000000}"/>
    <cellStyle name="Normal 122" xfId="82" xr:uid="{00000000-0005-0000-0000-000052000000}"/>
    <cellStyle name="Normal 123" xfId="83" xr:uid="{00000000-0005-0000-0000-000053000000}"/>
    <cellStyle name="Normal 124" xfId="84" xr:uid="{00000000-0005-0000-0000-000054000000}"/>
    <cellStyle name="Normal 125" xfId="85" xr:uid="{00000000-0005-0000-0000-000055000000}"/>
    <cellStyle name="Normal 126" xfId="86" xr:uid="{00000000-0005-0000-0000-000056000000}"/>
    <cellStyle name="Normal 127" xfId="87" xr:uid="{00000000-0005-0000-0000-000057000000}"/>
    <cellStyle name="Normal 128" xfId="88" xr:uid="{00000000-0005-0000-0000-000058000000}"/>
    <cellStyle name="Normal 129" xfId="89" xr:uid="{00000000-0005-0000-0000-000059000000}"/>
    <cellStyle name="Normal 13" xfId="90" xr:uid="{00000000-0005-0000-0000-00005A000000}"/>
    <cellStyle name="Normal 13 2" xfId="91" xr:uid="{00000000-0005-0000-0000-00005B000000}"/>
    <cellStyle name="Normal 130" xfId="92" xr:uid="{00000000-0005-0000-0000-00005C000000}"/>
    <cellStyle name="Normal 131" xfId="93" xr:uid="{00000000-0005-0000-0000-00005D000000}"/>
    <cellStyle name="Normal 132" xfId="94" xr:uid="{00000000-0005-0000-0000-00005E000000}"/>
    <cellStyle name="Normal 133" xfId="95" xr:uid="{00000000-0005-0000-0000-00005F000000}"/>
    <cellStyle name="Normal 134" xfId="96" xr:uid="{00000000-0005-0000-0000-000060000000}"/>
    <cellStyle name="Normal 135" xfId="97" xr:uid="{00000000-0005-0000-0000-000061000000}"/>
    <cellStyle name="Normal 136" xfId="98" xr:uid="{00000000-0005-0000-0000-000062000000}"/>
    <cellStyle name="Normal 137" xfId="99" xr:uid="{00000000-0005-0000-0000-000063000000}"/>
    <cellStyle name="Normal 138" xfId="100" xr:uid="{00000000-0005-0000-0000-000064000000}"/>
    <cellStyle name="Normal 139" xfId="101" xr:uid="{00000000-0005-0000-0000-000065000000}"/>
    <cellStyle name="Normal 14" xfId="102" xr:uid="{00000000-0005-0000-0000-000066000000}"/>
    <cellStyle name="Normal 140" xfId="103" xr:uid="{00000000-0005-0000-0000-000067000000}"/>
    <cellStyle name="Normal 141" xfId="104" xr:uid="{00000000-0005-0000-0000-000068000000}"/>
    <cellStyle name="Normal 142" xfId="105" xr:uid="{00000000-0005-0000-0000-000069000000}"/>
    <cellStyle name="Normal 143" xfId="106" xr:uid="{00000000-0005-0000-0000-00006A000000}"/>
    <cellStyle name="Normal 144" xfId="107" xr:uid="{00000000-0005-0000-0000-00006B000000}"/>
    <cellStyle name="Normal 145" xfId="108" xr:uid="{00000000-0005-0000-0000-00006C000000}"/>
    <cellStyle name="Normal 146" xfId="109" xr:uid="{00000000-0005-0000-0000-00006D000000}"/>
    <cellStyle name="Normal 147" xfId="110" xr:uid="{00000000-0005-0000-0000-00006E000000}"/>
    <cellStyle name="Normal 148" xfId="111" xr:uid="{00000000-0005-0000-0000-00006F000000}"/>
    <cellStyle name="Normal 149" xfId="112" xr:uid="{00000000-0005-0000-0000-000070000000}"/>
    <cellStyle name="Normal 15" xfId="113" xr:uid="{00000000-0005-0000-0000-000071000000}"/>
    <cellStyle name="Normal 150" xfId="114" xr:uid="{00000000-0005-0000-0000-000072000000}"/>
    <cellStyle name="Normal 151" xfId="115" xr:uid="{00000000-0005-0000-0000-000073000000}"/>
    <cellStyle name="Normal 152" xfId="116" xr:uid="{00000000-0005-0000-0000-000074000000}"/>
    <cellStyle name="Normal 153" xfId="117" xr:uid="{00000000-0005-0000-0000-000075000000}"/>
    <cellStyle name="Normal 154" xfId="118" xr:uid="{00000000-0005-0000-0000-000076000000}"/>
    <cellStyle name="Normal 155" xfId="119" xr:uid="{00000000-0005-0000-0000-000077000000}"/>
    <cellStyle name="Normal 156" xfId="120" xr:uid="{00000000-0005-0000-0000-000078000000}"/>
    <cellStyle name="Normal 157" xfId="121" xr:uid="{00000000-0005-0000-0000-000079000000}"/>
    <cellStyle name="Normal 158" xfId="122" xr:uid="{00000000-0005-0000-0000-00007A000000}"/>
    <cellStyle name="Normal 159" xfId="123" xr:uid="{00000000-0005-0000-0000-00007B000000}"/>
    <cellStyle name="Normal 16" xfId="124" xr:uid="{00000000-0005-0000-0000-00007C000000}"/>
    <cellStyle name="Normal 160" xfId="125" xr:uid="{00000000-0005-0000-0000-00007D000000}"/>
    <cellStyle name="Normal 161" xfId="126" xr:uid="{00000000-0005-0000-0000-00007E000000}"/>
    <cellStyle name="Normal 162" xfId="127" xr:uid="{00000000-0005-0000-0000-00007F000000}"/>
    <cellStyle name="Normal 163" xfId="128" xr:uid="{00000000-0005-0000-0000-000080000000}"/>
    <cellStyle name="Normal 164" xfId="129" xr:uid="{00000000-0005-0000-0000-000081000000}"/>
    <cellStyle name="Normal 165" xfId="130" xr:uid="{00000000-0005-0000-0000-000082000000}"/>
    <cellStyle name="Normal 166" xfId="131" xr:uid="{00000000-0005-0000-0000-000083000000}"/>
    <cellStyle name="Normal 167" xfId="132" xr:uid="{00000000-0005-0000-0000-000084000000}"/>
    <cellStyle name="Normal 168" xfId="133" xr:uid="{00000000-0005-0000-0000-000085000000}"/>
    <cellStyle name="Normal 169" xfId="134" xr:uid="{00000000-0005-0000-0000-000086000000}"/>
    <cellStyle name="Normal 17" xfId="135" xr:uid="{00000000-0005-0000-0000-000087000000}"/>
    <cellStyle name="Normal 170" xfId="136" xr:uid="{00000000-0005-0000-0000-000088000000}"/>
    <cellStyle name="Normal 171" xfId="137" xr:uid="{00000000-0005-0000-0000-000089000000}"/>
    <cellStyle name="Normal 172" xfId="138" xr:uid="{00000000-0005-0000-0000-00008A000000}"/>
    <cellStyle name="Normal 173" xfId="139" xr:uid="{00000000-0005-0000-0000-00008B000000}"/>
    <cellStyle name="Normal 174" xfId="140" xr:uid="{00000000-0005-0000-0000-00008C000000}"/>
    <cellStyle name="Normal 175" xfId="141" xr:uid="{00000000-0005-0000-0000-00008D000000}"/>
    <cellStyle name="Normal 176" xfId="142" xr:uid="{00000000-0005-0000-0000-00008E000000}"/>
    <cellStyle name="Normal 177" xfId="143" xr:uid="{00000000-0005-0000-0000-00008F000000}"/>
    <cellStyle name="Normal 178" xfId="144" xr:uid="{00000000-0005-0000-0000-000090000000}"/>
    <cellStyle name="Normal 179" xfId="145" xr:uid="{00000000-0005-0000-0000-000091000000}"/>
    <cellStyle name="Normal 18" xfId="146" xr:uid="{00000000-0005-0000-0000-000092000000}"/>
    <cellStyle name="Normal 180" xfId="147" xr:uid="{00000000-0005-0000-0000-000093000000}"/>
    <cellStyle name="Normal 181" xfId="148" xr:uid="{00000000-0005-0000-0000-000094000000}"/>
    <cellStyle name="Normal 182" xfId="149" xr:uid="{00000000-0005-0000-0000-000095000000}"/>
    <cellStyle name="Normal 183" xfId="150" xr:uid="{00000000-0005-0000-0000-000096000000}"/>
    <cellStyle name="Normal 184" xfId="151" xr:uid="{00000000-0005-0000-0000-000097000000}"/>
    <cellStyle name="Normal 185" xfId="152" xr:uid="{00000000-0005-0000-0000-000098000000}"/>
    <cellStyle name="Normal 186" xfId="153" xr:uid="{00000000-0005-0000-0000-000099000000}"/>
    <cellStyle name="Normal 187" xfId="154" xr:uid="{00000000-0005-0000-0000-00009A000000}"/>
    <cellStyle name="Normal 188" xfId="155" xr:uid="{00000000-0005-0000-0000-00009B000000}"/>
    <cellStyle name="Normal 189" xfId="156" xr:uid="{00000000-0005-0000-0000-00009C000000}"/>
    <cellStyle name="Normal 19" xfId="157" xr:uid="{00000000-0005-0000-0000-00009D000000}"/>
    <cellStyle name="Normal 190" xfId="158" xr:uid="{00000000-0005-0000-0000-00009E000000}"/>
    <cellStyle name="Normal 191" xfId="159" xr:uid="{00000000-0005-0000-0000-00009F000000}"/>
    <cellStyle name="Normal 192" xfId="160" xr:uid="{00000000-0005-0000-0000-0000A0000000}"/>
    <cellStyle name="Normal 193" xfId="161" xr:uid="{00000000-0005-0000-0000-0000A1000000}"/>
    <cellStyle name="Normal 194" xfId="162" xr:uid="{00000000-0005-0000-0000-0000A2000000}"/>
    <cellStyle name="Normal 195" xfId="163" xr:uid="{00000000-0005-0000-0000-0000A3000000}"/>
    <cellStyle name="Normal 196" xfId="164" xr:uid="{00000000-0005-0000-0000-0000A4000000}"/>
    <cellStyle name="Normal 197" xfId="165" xr:uid="{00000000-0005-0000-0000-0000A5000000}"/>
    <cellStyle name="Normal 198" xfId="166" xr:uid="{00000000-0005-0000-0000-0000A6000000}"/>
    <cellStyle name="Normal 199" xfId="167" xr:uid="{00000000-0005-0000-0000-0000A7000000}"/>
    <cellStyle name="Normal 2" xfId="168" xr:uid="{00000000-0005-0000-0000-0000A8000000}"/>
    <cellStyle name="Normal 2 10" xfId="169" xr:uid="{00000000-0005-0000-0000-0000A9000000}"/>
    <cellStyle name="Normal 2 10 2" xfId="170" xr:uid="{00000000-0005-0000-0000-0000AA000000}"/>
    <cellStyle name="Normal 2 11" xfId="171" xr:uid="{00000000-0005-0000-0000-0000AB000000}"/>
    <cellStyle name="Normal 2 11 2" xfId="172" xr:uid="{00000000-0005-0000-0000-0000AC000000}"/>
    <cellStyle name="Normal 2 2" xfId="173" xr:uid="{00000000-0005-0000-0000-0000AD000000}"/>
    <cellStyle name="Normal 2 2 2" xfId="174" xr:uid="{00000000-0005-0000-0000-0000AE000000}"/>
    <cellStyle name="Normal 2 2 2 2" xfId="175" xr:uid="{00000000-0005-0000-0000-0000AF000000}"/>
    <cellStyle name="Normal 2 2 3" xfId="176" xr:uid="{00000000-0005-0000-0000-0000B0000000}"/>
    <cellStyle name="Normal 2 2 4" xfId="177" xr:uid="{00000000-0005-0000-0000-0000B1000000}"/>
    <cellStyle name="Normal 2 2 5" xfId="178" xr:uid="{00000000-0005-0000-0000-0000B2000000}"/>
    <cellStyle name="Normal 2 3" xfId="179" xr:uid="{00000000-0005-0000-0000-0000B3000000}"/>
    <cellStyle name="Normal 2 3 2" xfId="180" xr:uid="{00000000-0005-0000-0000-0000B4000000}"/>
    <cellStyle name="Normal 2 3 3" xfId="181" xr:uid="{00000000-0005-0000-0000-0000B5000000}"/>
    <cellStyle name="Normal 2 4" xfId="182" xr:uid="{00000000-0005-0000-0000-0000B6000000}"/>
    <cellStyle name="Normal 2 5" xfId="183" xr:uid="{00000000-0005-0000-0000-0000B7000000}"/>
    <cellStyle name="Normal 2 6" xfId="184" xr:uid="{00000000-0005-0000-0000-0000B8000000}"/>
    <cellStyle name="Normal 2 6 2" xfId="185" xr:uid="{00000000-0005-0000-0000-0000B9000000}"/>
    <cellStyle name="Normal 2 7" xfId="186" xr:uid="{00000000-0005-0000-0000-0000BA000000}"/>
    <cellStyle name="Normal 2 8" xfId="187" xr:uid="{00000000-0005-0000-0000-0000BB000000}"/>
    <cellStyle name="Normal 2 8 2" xfId="188" xr:uid="{00000000-0005-0000-0000-0000BC000000}"/>
    <cellStyle name="Normal 2 9" xfId="189" xr:uid="{00000000-0005-0000-0000-0000BD000000}"/>
    <cellStyle name="Normal 20" xfId="190" xr:uid="{00000000-0005-0000-0000-0000BE000000}"/>
    <cellStyle name="Normal 200" xfId="191" xr:uid="{00000000-0005-0000-0000-0000BF000000}"/>
    <cellStyle name="Normal 201" xfId="192" xr:uid="{00000000-0005-0000-0000-0000C0000000}"/>
    <cellStyle name="Normal 202" xfId="193" xr:uid="{00000000-0005-0000-0000-0000C1000000}"/>
    <cellStyle name="Normal 203" xfId="194" xr:uid="{00000000-0005-0000-0000-0000C2000000}"/>
    <cellStyle name="Normal 204" xfId="195" xr:uid="{00000000-0005-0000-0000-0000C3000000}"/>
    <cellStyle name="Normal 205" xfId="196" xr:uid="{00000000-0005-0000-0000-0000C4000000}"/>
    <cellStyle name="Normal 206" xfId="197" xr:uid="{00000000-0005-0000-0000-0000C5000000}"/>
    <cellStyle name="Normal 207" xfId="198" xr:uid="{00000000-0005-0000-0000-0000C6000000}"/>
    <cellStyle name="Normal 208" xfId="199" xr:uid="{00000000-0005-0000-0000-0000C7000000}"/>
    <cellStyle name="Normal 209" xfId="200" xr:uid="{00000000-0005-0000-0000-0000C8000000}"/>
    <cellStyle name="Normal 21" xfId="201" xr:uid="{00000000-0005-0000-0000-0000C9000000}"/>
    <cellStyle name="Normal 210" xfId="202" xr:uid="{00000000-0005-0000-0000-0000CA000000}"/>
    <cellStyle name="Normal 211" xfId="203" xr:uid="{00000000-0005-0000-0000-0000CB000000}"/>
    <cellStyle name="Normal 212" xfId="204" xr:uid="{00000000-0005-0000-0000-0000CC000000}"/>
    <cellStyle name="Normal 213" xfId="205" xr:uid="{00000000-0005-0000-0000-0000CD000000}"/>
    <cellStyle name="Normal 214" xfId="206" xr:uid="{00000000-0005-0000-0000-0000CE000000}"/>
    <cellStyle name="Normal 215" xfId="207" xr:uid="{00000000-0005-0000-0000-0000CF000000}"/>
    <cellStyle name="Normal 216" xfId="208" xr:uid="{00000000-0005-0000-0000-0000D0000000}"/>
    <cellStyle name="Normal 217" xfId="209" xr:uid="{00000000-0005-0000-0000-0000D1000000}"/>
    <cellStyle name="Normal 218" xfId="210" xr:uid="{00000000-0005-0000-0000-0000D2000000}"/>
    <cellStyle name="Normal 219" xfId="211" xr:uid="{00000000-0005-0000-0000-0000D3000000}"/>
    <cellStyle name="Normal 22" xfId="212" xr:uid="{00000000-0005-0000-0000-0000D4000000}"/>
    <cellStyle name="Normal 220" xfId="213" xr:uid="{00000000-0005-0000-0000-0000D5000000}"/>
    <cellStyle name="Normal 221" xfId="214" xr:uid="{00000000-0005-0000-0000-0000D6000000}"/>
    <cellStyle name="Normal 222" xfId="215" xr:uid="{00000000-0005-0000-0000-0000D7000000}"/>
    <cellStyle name="Normal 223" xfId="216" xr:uid="{00000000-0005-0000-0000-0000D8000000}"/>
    <cellStyle name="Normal 224" xfId="217" xr:uid="{00000000-0005-0000-0000-0000D9000000}"/>
    <cellStyle name="Normal 225" xfId="218" xr:uid="{00000000-0005-0000-0000-0000DA000000}"/>
    <cellStyle name="Normal 226" xfId="219" xr:uid="{00000000-0005-0000-0000-0000DB000000}"/>
    <cellStyle name="Normal 227" xfId="220" xr:uid="{00000000-0005-0000-0000-0000DC000000}"/>
    <cellStyle name="Normal 228" xfId="221" xr:uid="{00000000-0005-0000-0000-0000DD000000}"/>
    <cellStyle name="Normal 229" xfId="222" xr:uid="{00000000-0005-0000-0000-0000DE000000}"/>
    <cellStyle name="Normal 23" xfId="223" xr:uid="{00000000-0005-0000-0000-0000DF000000}"/>
    <cellStyle name="Normal 230" xfId="224" xr:uid="{00000000-0005-0000-0000-0000E0000000}"/>
    <cellStyle name="Normal 231" xfId="225" xr:uid="{00000000-0005-0000-0000-0000E1000000}"/>
    <cellStyle name="Normal 232" xfId="226" xr:uid="{00000000-0005-0000-0000-0000E2000000}"/>
    <cellStyle name="Normal 233" xfId="227" xr:uid="{00000000-0005-0000-0000-0000E3000000}"/>
    <cellStyle name="Normal 234" xfId="228" xr:uid="{00000000-0005-0000-0000-0000E4000000}"/>
    <cellStyle name="Normal 235" xfId="229" xr:uid="{00000000-0005-0000-0000-0000E5000000}"/>
    <cellStyle name="Normal 236" xfId="230" xr:uid="{00000000-0005-0000-0000-0000E6000000}"/>
    <cellStyle name="Normal 237" xfId="231" xr:uid="{00000000-0005-0000-0000-0000E7000000}"/>
    <cellStyle name="Normal 238" xfId="232" xr:uid="{00000000-0005-0000-0000-0000E8000000}"/>
    <cellStyle name="Normal 239" xfId="233" xr:uid="{00000000-0005-0000-0000-0000E9000000}"/>
    <cellStyle name="Normal 24" xfId="234" xr:uid="{00000000-0005-0000-0000-0000EA000000}"/>
    <cellStyle name="Normal 240" xfId="235" xr:uid="{00000000-0005-0000-0000-0000EB000000}"/>
    <cellStyle name="Normal 241" xfId="236" xr:uid="{00000000-0005-0000-0000-0000EC000000}"/>
    <cellStyle name="Normal 242" xfId="237" xr:uid="{00000000-0005-0000-0000-0000ED000000}"/>
    <cellStyle name="Normal 243" xfId="238" xr:uid="{00000000-0005-0000-0000-0000EE000000}"/>
    <cellStyle name="Normal 244" xfId="239" xr:uid="{00000000-0005-0000-0000-0000EF000000}"/>
    <cellStyle name="Normal 245" xfId="240" xr:uid="{00000000-0005-0000-0000-0000F0000000}"/>
    <cellStyle name="Normal 246" xfId="241" xr:uid="{00000000-0005-0000-0000-0000F1000000}"/>
    <cellStyle name="Normal 247" xfId="242" xr:uid="{00000000-0005-0000-0000-0000F2000000}"/>
    <cellStyle name="Normal 248" xfId="243" xr:uid="{00000000-0005-0000-0000-0000F3000000}"/>
    <cellStyle name="Normal 249" xfId="244" xr:uid="{00000000-0005-0000-0000-0000F4000000}"/>
    <cellStyle name="Normal 25" xfId="245" xr:uid="{00000000-0005-0000-0000-0000F5000000}"/>
    <cellStyle name="Normal 250" xfId="246" xr:uid="{00000000-0005-0000-0000-0000F6000000}"/>
    <cellStyle name="Normal 251" xfId="247" xr:uid="{00000000-0005-0000-0000-0000F7000000}"/>
    <cellStyle name="Normal 252" xfId="248" xr:uid="{00000000-0005-0000-0000-0000F8000000}"/>
    <cellStyle name="Normal 253" xfId="249" xr:uid="{00000000-0005-0000-0000-0000F9000000}"/>
    <cellStyle name="Normal 254" xfId="250" xr:uid="{00000000-0005-0000-0000-0000FA000000}"/>
    <cellStyle name="Normal 255" xfId="251" xr:uid="{00000000-0005-0000-0000-0000FB000000}"/>
    <cellStyle name="Normal 256" xfId="252" xr:uid="{00000000-0005-0000-0000-0000FC000000}"/>
    <cellStyle name="Normal 257" xfId="253" xr:uid="{00000000-0005-0000-0000-0000FD000000}"/>
    <cellStyle name="Normal 258" xfId="254" xr:uid="{00000000-0005-0000-0000-0000FE000000}"/>
    <cellStyle name="Normal 259" xfId="255" xr:uid="{00000000-0005-0000-0000-0000FF000000}"/>
    <cellStyle name="Normal 26" xfId="256" xr:uid="{00000000-0005-0000-0000-000000010000}"/>
    <cellStyle name="Normal 260" xfId="257" xr:uid="{00000000-0005-0000-0000-000001010000}"/>
    <cellStyle name="Normal 261" xfId="258" xr:uid="{00000000-0005-0000-0000-000002010000}"/>
    <cellStyle name="Normal 262" xfId="259" xr:uid="{00000000-0005-0000-0000-000003010000}"/>
    <cellStyle name="Normal 263" xfId="260" xr:uid="{00000000-0005-0000-0000-000004010000}"/>
    <cellStyle name="Normal 264" xfId="261" xr:uid="{00000000-0005-0000-0000-000005010000}"/>
    <cellStyle name="Normal 265" xfId="262" xr:uid="{00000000-0005-0000-0000-000006010000}"/>
    <cellStyle name="Normal 266" xfId="263" xr:uid="{00000000-0005-0000-0000-000007010000}"/>
    <cellStyle name="Normal 267" xfId="264" xr:uid="{00000000-0005-0000-0000-000008010000}"/>
    <cellStyle name="Normal 268" xfId="265" xr:uid="{00000000-0005-0000-0000-000009010000}"/>
    <cellStyle name="Normal 269" xfId="266" xr:uid="{00000000-0005-0000-0000-00000A010000}"/>
    <cellStyle name="Normal 27" xfId="267" xr:uid="{00000000-0005-0000-0000-00000B010000}"/>
    <cellStyle name="Normal 270" xfId="268" xr:uid="{00000000-0005-0000-0000-00000C010000}"/>
    <cellStyle name="Normal 271" xfId="269" xr:uid="{00000000-0005-0000-0000-00000D010000}"/>
    <cellStyle name="Normal 272" xfId="270" xr:uid="{00000000-0005-0000-0000-00000E010000}"/>
    <cellStyle name="Normal 273" xfId="271" xr:uid="{00000000-0005-0000-0000-00000F010000}"/>
    <cellStyle name="Normal 274" xfId="272" xr:uid="{00000000-0005-0000-0000-000010010000}"/>
    <cellStyle name="Normal 275" xfId="273" xr:uid="{00000000-0005-0000-0000-000011010000}"/>
    <cellStyle name="Normal 276" xfId="274" xr:uid="{00000000-0005-0000-0000-000012010000}"/>
    <cellStyle name="Normal 277" xfId="275" xr:uid="{00000000-0005-0000-0000-000013010000}"/>
    <cellStyle name="Normal 278" xfId="276" xr:uid="{00000000-0005-0000-0000-000014010000}"/>
    <cellStyle name="Normal 279" xfId="277" xr:uid="{00000000-0005-0000-0000-000015010000}"/>
    <cellStyle name="Normal 28" xfId="278" xr:uid="{00000000-0005-0000-0000-000016010000}"/>
    <cellStyle name="Normal 280" xfId="279" xr:uid="{00000000-0005-0000-0000-000017010000}"/>
    <cellStyle name="Normal 281" xfId="280" xr:uid="{00000000-0005-0000-0000-000018010000}"/>
    <cellStyle name="Normal 282" xfId="281" xr:uid="{00000000-0005-0000-0000-000019010000}"/>
    <cellStyle name="Normal 283" xfId="282" xr:uid="{00000000-0005-0000-0000-00001A010000}"/>
    <cellStyle name="Normal 284" xfId="283" xr:uid="{00000000-0005-0000-0000-00001B010000}"/>
    <cellStyle name="Normal 285" xfId="284" xr:uid="{00000000-0005-0000-0000-00001C010000}"/>
    <cellStyle name="Normal 286" xfId="285" xr:uid="{00000000-0005-0000-0000-00001D010000}"/>
    <cellStyle name="Normal 287" xfId="286" xr:uid="{00000000-0005-0000-0000-00001E010000}"/>
    <cellStyle name="Normal 288" xfId="287" xr:uid="{00000000-0005-0000-0000-00001F010000}"/>
    <cellStyle name="Normal 289" xfId="288" xr:uid="{00000000-0005-0000-0000-000020010000}"/>
    <cellStyle name="Normal 29" xfId="289" xr:uid="{00000000-0005-0000-0000-000021010000}"/>
    <cellStyle name="Normal 290" xfId="290" xr:uid="{00000000-0005-0000-0000-000022010000}"/>
    <cellStyle name="Normal 291" xfId="291" xr:uid="{00000000-0005-0000-0000-000023010000}"/>
    <cellStyle name="Normal 292" xfId="292" xr:uid="{00000000-0005-0000-0000-000024010000}"/>
    <cellStyle name="Normal 293" xfId="293" xr:uid="{00000000-0005-0000-0000-000025010000}"/>
    <cellStyle name="Normal 294" xfId="294" xr:uid="{00000000-0005-0000-0000-000026010000}"/>
    <cellStyle name="Normal 295" xfId="295" xr:uid="{00000000-0005-0000-0000-000027010000}"/>
    <cellStyle name="Normal 296" xfId="296" xr:uid="{00000000-0005-0000-0000-000028010000}"/>
    <cellStyle name="Normal 297" xfId="297" xr:uid="{00000000-0005-0000-0000-000029010000}"/>
    <cellStyle name="Normal 298" xfId="298" xr:uid="{00000000-0005-0000-0000-00002A010000}"/>
    <cellStyle name="Normal 299" xfId="299" xr:uid="{00000000-0005-0000-0000-00002B010000}"/>
    <cellStyle name="Normal 3" xfId="300" xr:uid="{00000000-0005-0000-0000-00002C010000}"/>
    <cellStyle name="Normal 3 10" xfId="301" xr:uid="{00000000-0005-0000-0000-00002D010000}"/>
    <cellStyle name="Normal 3 100" xfId="302" xr:uid="{00000000-0005-0000-0000-00002E010000}"/>
    <cellStyle name="Normal 3 101" xfId="303" xr:uid="{00000000-0005-0000-0000-00002F010000}"/>
    <cellStyle name="Normal 3 102" xfId="304" xr:uid="{00000000-0005-0000-0000-000030010000}"/>
    <cellStyle name="Normal 3 103" xfId="305" xr:uid="{00000000-0005-0000-0000-000031010000}"/>
    <cellStyle name="Normal 3 104" xfId="306" xr:uid="{00000000-0005-0000-0000-000032010000}"/>
    <cellStyle name="Normal 3 105" xfId="307" xr:uid="{00000000-0005-0000-0000-000033010000}"/>
    <cellStyle name="Normal 3 106" xfId="308" xr:uid="{00000000-0005-0000-0000-000034010000}"/>
    <cellStyle name="Normal 3 107" xfId="309" xr:uid="{00000000-0005-0000-0000-000035010000}"/>
    <cellStyle name="Normal 3 108" xfId="310" xr:uid="{00000000-0005-0000-0000-000036010000}"/>
    <cellStyle name="Normal 3 109" xfId="311" xr:uid="{00000000-0005-0000-0000-000037010000}"/>
    <cellStyle name="Normal 3 11" xfId="312" xr:uid="{00000000-0005-0000-0000-000038010000}"/>
    <cellStyle name="Normal 3 110" xfId="313" xr:uid="{00000000-0005-0000-0000-000039010000}"/>
    <cellStyle name="Normal 3 111" xfId="314" xr:uid="{00000000-0005-0000-0000-00003A010000}"/>
    <cellStyle name="Normal 3 112" xfId="315" xr:uid="{00000000-0005-0000-0000-00003B010000}"/>
    <cellStyle name="Normal 3 113" xfId="316" xr:uid="{00000000-0005-0000-0000-00003C010000}"/>
    <cellStyle name="Normal 3 114" xfId="317" xr:uid="{00000000-0005-0000-0000-00003D010000}"/>
    <cellStyle name="Normal 3 115" xfId="318" xr:uid="{00000000-0005-0000-0000-00003E010000}"/>
    <cellStyle name="Normal 3 116" xfId="319" xr:uid="{00000000-0005-0000-0000-00003F010000}"/>
    <cellStyle name="Normal 3 117" xfId="320" xr:uid="{00000000-0005-0000-0000-000040010000}"/>
    <cellStyle name="Normal 3 118" xfId="321" xr:uid="{00000000-0005-0000-0000-000041010000}"/>
    <cellStyle name="Normal 3 119" xfId="322" xr:uid="{00000000-0005-0000-0000-000042010000}"/>
    <cellStyle name="Normal 3 12" xfId="323" xr:uid="{00000000-0005-0000-0000-000043010000}"/>
    <cellStyle name="Normal 3 120" xfId="324" xr:uid="{00000000-0005-0000-0000-000044010000}"/>
    <cellStyle name="Normal 3 121" xfId="325" xr:uid="{00000000-0005-0000-0000-000045010000}"/>
    <cellStyle name="Normal 3 122" xfId="326" xr:uid="{00000000-0005-0000-0000-000046010000}"/>
    <cellStyle name="Normal 3 123" xfId="327" xr:uid="{00000000-0005-0000-0000-000047010000}"/>
    <cellStyle name="Normal 3 124" xfId="328" xr:uid="{00000000-0005-0000-0000-000048010000}"/>
    <cellStyle name="Normal 3 125" xfId="329" xr:uid="{00000000-0005-0000-0000-000049010000}"/>
    <cellStyle name="Normal 3 126" xfId="330" xr:uid="{00000000-0005-0000-0000-00004A010000}"/>
    <cellStyle name="Normal 3 127" xfId="331" xr:uid="{00000000-0005-0000-0000-00004B010000}"/>
    <cellStyle name="Normal 3 128" xfId="332" xr:uid="{00000000-0005-0000-0000-00004C010000}"/>
    <cellStyle name="Normal 3 128 2" xfId="333" xr:uid="{00000000-0005-0000-0000-00004D010000}"/>
    <cellStyle name="Normal 3 129" xfId="334" xr:uid="{00000000-0005-0000-0000-00004E010000}"/>
    <cellStyle name="Normal 3 13" xfId="335" xr:uid="{00000000-0005-0000-0000-00004F010000}"/>
    <cellStyle name="Normal 3 14" xfId="336" xr:uid="{00000000-0005-0000-0000-000050010000}"/>
    <cellStyle name="Normal 3 15" xfId="337" xr:uid="{00000000-0005-0000-0000-000051010000}"/>
    <cellStyle name="Normal 3 16" xfId="338" xr:uid="{00000000-0005-0000-0000-000052010000}"/>
    <cellStyle name="Normal 3 17" xfId="339" xr:uid="{00000000-0005-0000-0000-000053010000}"/>
    <cellStyle name="Normal 3 18" xfId="340" xr:uid="{00000000-0005-0000-0000-000054010000}"/>
    <cellStyle name="Normal 3 19" xfId="341" xr:uid="{00000000-0005-0000-0000-000055010000}"/>
    <cellStyle name="Normal 3 2" xfId="342" xr:uid="{00000000-0005-0000-0000-000056010000}"/>
    <cellStyle name="Normal 3 20" xfId="343" xr:uid="{00000000-0005-0000-0000-000057010000}"/>
    <cellStyle name="Normal 3 21" xfId="344" xr:uid="{00000000-0005-0000-0000-000058010000}"/>
    <cellStyle name="Normal 3 22" xfId="345" xr:uid="{00000000-0005-0000-0000-000059010000}"/>
    <cellStyle name="Normal 3 23" xfId="346" xr:uid="{00000000-0005-0000-0000-00005A010000}"/>
    <cellStyle name="Normal 3 24" xfId="347" xr:uid="{00000000-0005-0000-0000-00005B010000}"/>
    <cellStyle name="Normal 3 25" xfId="348" xr:uid="{00000000-0005-0000-0000-00005C010000}"/>
    <cellStyle name="Normal 3 26" xfId="349" xr:uid="{00000000-0005-0000-0000-00005D010000}"/>
    <cellStyle name="Normal 3 27" xfId="350" xr:uid="{00000000-0005-0000-0000-00005E010000}"/>
    <cellStyle name="Normal 3 28" xfId="351" xr:uid="{00000000-0005-0000-0000-00005F010000}"/>
    <cellStyle name="Normal 3 29" xfId="352" xr:uid="{00000000-0005-0000-0000-000060010000}"/>
    <cellStyle name="Normal 3 3" xfId="353" xr:uid="{00000000-0005-0000-0000-000061010000}"/>
    <cellStyle name="Normal 3 30" xfId="354" xr:uid="{00000000-0005-0000-0000-000062010000}"/>
    <cellStyle name="Normal 3 31" xfId="355" xr:uid="{00000000-0005-0000-0000-000063010000}"/>
    <cellStyle name="Normal 3 32" xfId="356" xr:uid="{00000000-0005-0000-0000-000064010000}"/>
    <cellStyle name="Normal 3 33" xfId="357" xr:uid="{00000000-0005-0000-0000-000065010000}"/>
    <cellStyle name="Normal 3 34" xfId="358" xr:uid="{00000000-0005-0000-0000-000066010000}"/>
    <cellStyle name="Normal 3 35" xfId="359" xr:uid="{00000000-0005-0000-0000-000067010000}"/>
    <cellStyle name="Normal 3 36" xfId="360" xr:uid="{00000000-0005-0000-0000-000068010000}"/>
    <cellStyle name="Normal 3 37" xfId="361" xr:uid="{00000000-0005-0000-0000-000069010000}"/>
    <cellStyle name="Normal 3 38" xfId="362" xr:uid="{00000000-0005-0000-0000-00006A010000}"/>
    <cellStyle name="Normal 3 39" xfId="363" xr:uid="{00000000-0005-0000-0000-00006B010000}"/>
    <cellStyle name="Normal 3 4" xfId="364" xr:uid="{00000000-0005-0000-0000-00006C010000}"/>
    <cellStyle name="Normal 3 40" xfId="365" xr:uid="{00000000-0005-0000-0000-00006D010000}"/>
    <cellStyle name="Normal 3 41" xfId="366" xr:uid="{00000000-0005-0000-0000-00006E010000}"/>
    <cellStyle name="Normal 3 42" xfId="367" xr:uid="{00000000-0005-0000-0000-00006F010000}"/>
    <cellStyle name="Normal 3 43" xfId="368" xr:uid="{00000000-0005-0000-0000-000070010000}"/>
    <cellStyle name="Normal 3 44" xfId="369" xr:uid="{00000000-0005-0000-0000-000071010000}"/>
    <cellStyle name="Normal 3 45" xfId="370" xr:uid="{00000000-0005-0000-0000-000072010000}"/>
    <cellStyle name="Normal 3 46" xfId="371" xr:uid="{00000000-0005-0000-0000-000073010000}"/>
    <cellStyle name="Normal 3 47" xfId="372" xr:uid="{00000000-0005-0000-0000-000074010000}"/>
    <cellStyle name="Normal 3 48" xfId="373" xr:uid="{00000000-0005-0000-0000-000075010000}"/>
    <cellStyle name="Normal 3 49" xfId="374" xr:uid="{00000000-0005-0000-0000-000076010000}"/>
    <cellStyle name="Normal 3 5" xfId="375" xr:uid="{00000000-0005-0000-0000-000077010000}"/>
    <cellStyle name="Normal 3 50" xfId="376" xr:uid="{00000000-0005-0000-0000-000078010000}"/>
    <cellStyle name="Normal 3 51" xfId="377" xr:uid="{00000000-0005-0000-0000-000079010000}"/>
    <cellStyle name="Normal 3 52" xfId="378" xr:uid="{00000000-0005-0000-0000-00007A010000}"/>
    <cellStyle name="Normal 3 53" xfId="379" xr:uid="{00000000-0005-0000-0000-00007B010000}"/>
    <cellStyle name="Normal 3 54" xfId="380" xr:uid="{00000000-0005-0000-0000-00007C010000}"/>
    <cellStyle name="Normal 3 55" xfId="381" xr:uid="{00000000-0005-0000-0000-00007D010000}"/>
    <cellStyle name="Normal 3 56" xfId="382" xr:uid="{00000000-0005-0000-0000-00007E010000}"/>
    <cellStyle name="Normal 3 57" xfId="383" xr:uid="{00000000-0005-0000-0000-00007F010000}"/>
    <cellStyle name="Normal 3 58" xfId="384" xr:uid="{00000000-0005-0000-0000-000080010000}"/>
    <cellStyle name="Normal 3 59" xfId="385" xr:uid="{00000000-0005-0000-0000-000081010000}"/>
    <cellStyle name="Normal 3 6" xfId="386" xr:uid="{00000000-0005-0000-0000-000082010000}"/>
    <cellStyle name="Normal 3 60" xfId="387" xr:uid="{00000000-0005-0000-0000-000083010000}"/>
    <cellStyle name="Normal 3 61" xfId="388" xr:uid="{00000000-0005-0000-0000-000084010000}"/>
    <cellStyle name="Normal 3 62" xfId="389" xr:uid="{00000000-0005-0000-0000-000085010000}"/>
    <cellStyle name="Normal 3 63" xfId="390" xr:uid="{00000000-0005-0000-0000-000086010000}"/>
    <cellStyle name="Normal 3 64" xfId="391" xr:uid="{00000000-0005-0000-0000-000087010000}"/>
    <cellStyle name="Normal 3 65" xfId="392" xr:uid="{00000000-0005-0000-0000-000088010000}"/>
    <cellStyle name="Normal 3 66" xfId="393" xr:uid="{00000000-0005-0000-0000-000089010000}"/>
    <cellStyle name="Normal 3 67" xfId="394" xr:uid="{00000000-0005-0000-0000-00008A010000}"/>
    <cellStyle name="Normal 3 68" xfId="395" xr:uid="{00000000-0005-0000-0000-00008B010000}"/>
    <cellStyle name="Normal 3 69" xfId="396" xr:uid="{00000000-0005-0000-0000-00008C010000}"/>
    <cellStyle name="Normal 3 7" xfId="397" xr:uid="{00000000-0005-0000-0000-00008D010000}"/>
    <cellStyle name="Normal 3 70" xfId="398" xr:uid="{00000000-0005-0000-0000-00008E010000}"/>
    <cellStyle name="Normal 3 71" xfId="399" xr:uid="{00000000-0005-0000-0000-00008F010000}"/>
    <cellStyle name="Normal 3 72" xfId="400" xr:uid="{00000000-0005-0000-0000-000090010000}"/>
    <cellStyle name="Normal 3 73" xfId="401" xr:uid="{00000000-0005-0000-0000-000091010000}"/>
    <cellStyle name="Normal 3 74" xfId="402" xr:uid="{00000000-0005-0000-0000-000092010000}"/>
    <cellStyle name="Normal 3 75" xfId="403" xr:uid="{00000000-0005-0000-0000-000093010000}"/>
    <cellStyle name="Normal 3 76" xfId="404" xr:uid="{00000000-0005-0000-0000-000094010000}"/>
    <cellStyle name="Normal 3 77" xfId="405" xr:uid="{00000000-0005-0000-0000-000095010000}"/>
    <cellStyle name="Normal 3 78" xfId="406" xr:uid="{00000000-0005-0000-0000-000096010000}"/>
    <cellStyle name="Normal 3 79" xfId="407" xr:uid="{00000000-0005-0000-0000-000097010000}"/>
    <cellStyle name="Normal 3 8" xfId="408" xr:uid="{00000000-0005-0000-0000-000098010000}"/>
    <cellStyle name="Normal 3 80" xfId="409" xr:uid="{00000000-0005-0000-0000-000099010000}"/>
    <cellStyle name="Normal 3 81" xfId="410" xr:uid="{00000000-0005-0000-0000-00009A010000}"/>
    <cellStyle name="Normal 3 82" xfId="411" xr:uid="{00000000-0005-0000-0000-00009B010000}"/>
    <cellStyle name="Normal 3 83" xfId="412" xr:uid="{00000000-0005-0000-0000-00009C010000}"/>
    <cellStyle name="Normal 3 84" xfId="413" xr:uid="{00000000-0005-0000-0000-00009D010000}"/>
    <cellStyle name="Normal 3 85" xfId="414" xr:uid="{00000000-0005-0000-0000-00009E010000}"/>
    <cellStyle name="Normal 3 86" xfId="415" xr:uid="{00000000-0005-0000-0000-00009F010000}"/>
    <cellStyle name="Normal 3 87" xfId="416" xr:uid="{00000000-0005-0000-0000-0000A0010000}"/>
    <cellStyle name="Normal 3 88" xfId="417" xr:uid="{00000000-0005-0000-0000-0000A1010000}"/>
    <cellStyle name="Normal 3 89" xfId="418" xr:uid="{00000000-0005-0000-0000-0000A2010000}"/>
    <cellStyle name="Normal 3 9" xfId="419" xr:uid="{00000000-0005-0000-0000-0000A3010000}"/>
    <cellStyle name="Normal 3 90" xfId="420" xr:uid="{00000000-0005-0000-0000-0000A4010000}"/>
    <cellStyle name="Normal 3 91" xfId="421" xr:uid="{00000000-0005-0000-0000-0000A5010000}"/>
    <cellStyle name="Normal 3 92" xfId="422" xr:uid="{00000000-0005-0000-0000-0000A6010000}"/>
    <cellStyle name="Normal 3 93" xfId="423" xr:uid="{00000000-0005-0000-0000-0000A7010000}"/>
    <cellStyle name="Normal 3 94" xfId="424" xr:uid="{00000000-0005-0000-0000-0000A8010000}"/>
    <cellStyle name="Normal 3 95" xfId="425" xr:uid="{00000000-0005-0000-0000-0000A9010000}"/>
    <cellStyle name="Normal 3 96" xfId="426" xr:uid="{00000000-0005-0000-0000-0000AA010000}"/>
    <cellStyle name="Normal 3 97" xfId="427" xr:uid="{00000000-0005-0000-0000-0000AB010000}"/>
    <cellStyle name="Normal 3 98" xfId="428" xr:uid="{00000000-0005-0000-0000-0000AC010000}"/>
    <cellStyle name="Normal 3 99" xfId="429" xr:uid="{00000000-0005-0000-0000-0000AD010000}"/>
    <cellStyle name="Normal 30" xfId="430" xr:uid="{00000000-0005-0000-0000-0000AE010000}"/>
    <cellStyle name="Normal 300" xfId="431" xr:uid="{00000000-0005-0000-0000-0000AF010000}"/>
    <cellStyle name="Normal 301" xfId="432" xr:uid="{00000000-0005-0000-0000-0000B0010000}"/>
    <cellStyle name="Normal 302" xfId="433" xr:uid="{00000000-0005-0000-0000-0000B1010000}"/>
    <cellStyle name="Normal 303" xfId="434" xr:uid="{00000000-0005-0000-0000-0000B2010000}"/>
    <cellStyle name="Normal 304" xfId="435" xr:uid="{00000000-0005-0000-0000-0000B3010000}"/>
    <cellStyle name="Normal 305" xfId="436" xr:uid="{00000000-0005-0000-0000-0000B4010000}"/>
    <cellStyle name="Normal 306" xfId="437" xr:uid="{00000000-0005-0000-0000-0000B5010000}"/>
    <cellStyle name="Normal 307" xfId="438" xr:uid="{00000000-0005-0000-0000-0000B6010000}"/>
    <cellStyle name="Normal 308" xfId="439" xr:uid="{00000000-0005-0000-0000-0000B7010000}"/>
    <cellStyle name="Normal 309" xfId="440" xr:uid="{00000000-0005-0000-0000-0000B8010000}"/>
    <cellStyle name="Normal 31" xfId="441" xr:uid="{00000000-0005-0000-0000-0000B9010000}"/>
    <cellStyle name="Normal 310" xfId="442" xr:uid="{00000000-0005-0000-0000-0000BA010000}"/>
    <cellStyle name="Normal 311" xfId="443" xr:uid="{00000000-0005-0000-0000-0000BB010000}"/>
    <cellStyle name="Normal 312" xfId="444" xr:uid="{00000000-0005-0000-0000-0000BC010000}"/>
    <cellStyle name="Normal 313" xfId="445" xr:uid="{00000000-0005-0000-0000-0000BD010000}"/>
    <cellStyle name="Normal 314" xfId="446" xr:uid="{00000000-0005-0000-0000-0000BE010000}"/>
    <cellStyle name="Normal 315" xfId="447" xr:uid="{00000000-0005-0000-0000-0000BF010000}"/>
    <cellStyle name="Normal 316" xfId="448" xr:uid="{00000000-0005-0000-0000-0000C0010000}"/>
    <cellStyle name="Normal 317" xfId="449" xr:uid="{00000000-0005-0000-0000-0000C1010000}"/>
    <cellStyle name="Normal 318" xfId="450" xr:uid="{00000000-0005-0000-0000-0000C2010000}"/>
    <cellStyle name="Normal 319" xfId="451" xr:uid="{00000000-0005-0000-0000-0000C3010000}"/>
    <cellStyle name="Normal 319 2" xfId="452" xr:uid="{00000000-0005-0000-0000-0000C4010000}"/>
    <cellStyle name="Normal 32" xfId="453" xr:uid="{00000000-0005-0000-0000-0000C5010000}"/>
    <cellStyle name="Normal 320" xfId="454" xr:uid="{00000000-0005-0000-0000-0000C6010000}"/>
    <cellStyle name="Normal 321" xfId="455" xr:uid="{00000000-0005-0000-0000-0000C7010000}"/>
    <cellStyle name="Normal 322" xfId="456" xr:uid="{00000000-0005-0000-0000-0000C8010000}"/>
    <cellStyle name="Normal 323" xfId="457" xr:uid="{00000000-0005-0000-0000-0000C9010000}"/>
    <cellStyle name="Normal 324" xfId="458" xr:uid="{00000000-0005-0000-0000-0000CA010000}"/>
    <cellStyle name="Normal 33" xfId="459" xr:uid="{00000000-0005-0000-0000-0000CB010000}"/>
    <cellStyle name="Normal 34" xfId="460" xr:uid="{00000000-0005-0000-0000-0000CC010000}"/>
    <cellStyle name="Normal 35" xfId="461" xr:uid="{00000000-0005-0000-0000-0000CD010000}"/>
    <cellStyle name="Normal 36" xfId="462" xr:uid="{00000000-0005-0000-0000-0000CE010000}"/>
    <cellStyle name="Normal 37" xfId="463" xr:uid="{00000000-0005-0000-0000-0000CF010000}"/>
    <cellStyle name="Normal 38" xfId="464" xr:uid="{00000000-0005-0000-0000-0000D0010000}"/>
    <cellStyle name="Normal 39" xfId="465" xr:uid="{00000000-0005-0000-0000-0000D1010000}"/>
    <cellStyle name="Normal 4" xfId="466" xr:uid="{00000000-0005-0000-0000-0000D2010000}"/>
    <cellStyle name="Normal 4 2" xfId="467" xr:uid="{00000000-0005-0000-0000-0000D3010000}"/>
    <cellStyle name="Normal 4 3" xfId="468" xr:uid="{00000000-0005-0000-0000-0000D4010000}"/>
    <cellStyle name="Normal 40" xfId="469" xr:uid="{00000000-0005-0000-0000-0000D5010000}"/>
    <cellStyle name="Normal 41" xfId="470" xr:uid="{00000000-0005-0000-0000-0000D6010000}"/>
    <cellStyle name="Normal 42" xfId="471" xr:uid="{00000000-0005-0000-0000-0000D7010000}"/>
    <cellStyle name="Normal 43" xfId="472" xr:uid="{00000000-0005-0000-0000-0000D8010000}"/>
    <cellStyle name="Normal 44" xfId="473" xr:uid="{00000000-0005-0000-0000-0000D9010000}"/>
    <cellStyle name="Normal 45" xfId="474" xr:uid="{00000000-0005-0000-0000-0000DA010000}"/>
    <cellStyle name="Normal 46" xfId="475" xr:uid="{00000000-0005-0000-0000-0000DB010000}"/>
    <cellStyle name="Normal 47" xfId="476" xr:uid="{00000000-0005-0000-0000-0000DC010000}"/>
    <cellStyle name="Normal 48" xfId="477" xr:uid="{00000000-0005-0000-0000-0000DD010000}"/>
    <cellStyle name="Normal 49" xfId="478" xr:uid="{00000000-0005-0000-0000-0000DE010000}"/>
    <cellStyle name="Normal 5" xfId="479" xr:uid="{00000000-0005-0000-0000-0000DF010000}"/>
    <cellStyle name="Normal 5 2" xfId="480" xr:uid="{00000000-0005-0000-0000-0000E0010000}"/>
    <cellStyle name="Normal 50" xfId="481" xr:uid="{00000000-0005-0000-0000-0000E1010000}"/>
    <cellStyle name="Normal 51" xfId="482" xr:uid="{00000000-0005-0000-0000-0000E2010000}"/>
    <cellStyle name="Normal 52" xfId="483" xr:uid="{00000000-0005-0000-0000-0000E3010000}"/>
    <cellStyle name="Normal 53" xfId="484" xr:uid="{00000000-0005-0000-0000-0000E4010000}"/>
    <cellStyle name="Normal 54" xfId="485" xr:uid="{00000000-0005-0000-0000-0000E5010000}"/>
    <cellStyle name="Normal 55" xfId="486" xr:uid="{00000000-0005-0000-0000-0000E6010000}"/>
    <cellStyle name="Normal 56" xfId="487" xr:uid="{00000000-0005-0000-0000-0000E7010000}"/>
    <cellStyle name="Normal 57" xfId="488" xr:uid="{00000000-0005-0000-0000-0000E8010000}"/>
    <cellStyle name="Normal 58" xfId="489" xr:uid="{00000000-0005-0000-0000-0000E9010000}"/>
    <cellStyle name="Normal 59" xfId="490" xr:uid="{00000000-0005-0000-0000-0000EA010000}"/>
    <cellStyle name="Normal 6" xfId="491" xr:uid="{00000000-0005-0000-0000-0000EB010000}"/>
    <cellStyle name="Normal 6 2" xfId="492" xr:uid="{00000000-0005-0000-0000-0000EC010000}"/>
    <cellStyle name="Normal 6 3" xfId="493" xr:uid="{00000000-0005-0000-0000-0000ED010000}"/>
    <cellStyle name="Normal 6 4" xfId="494" xr:uid="{00000000-0005-0000-0000-0000EE010000}"/>
    <cellStyle name="Normal 6 4 2" xfId="495" xr:uid="{00000000-0005-0000-0000-0000EF010000}"/>
    <cellStyle name="Normal 6 5" xfId="496" xr:uid="{00000000-0005-0000-0000-0000F0010000}"/>
    <cellStyle name="Normal 60" xfId="497" xr:uid="{00000000-0005-0000-0000-0000F1010000}"/>
    <cellStyle name="Normal 61" xfId="498" xr:uid="{00000000-0005-0000-0000-0000F2010000}"/>
    <cellStyle name="Normal 62" xfId="499" xr:uid="{00000000-0005-0000-0000-0000F3010000}"/>
    <cellStyle name="Normal 63" xfId="500" xr:uid="{00000000-0005-0000-0000-0000F4010000}"/>
    <cellStyle name="Normal 64" xfId="501" xr:uid="{00000000-0005-0000-0000-0000F5010000}"/>
    <cellStyle name="Normal 65" xfId="502" xr:uid="{00000000-0005-0000-0000-0000F6010000}"/>
    <cellStyle name="Normal 66" xfId="503" xr:uid="{00000000-0005-0000-0000-0000F7010000}"/>
    <cellStyle name="Normal 67" xfId="504" xr:uid="{00000000-0005-0000-0000-0000F8010000}"/>
    <cellStyle name="Normal 68" xfId="505" xr:uid="{00000000-0005-0000-0000-0000F9010000}"/>
    <cellStyle name="Normal 69" xfId="506" xr:uid="{00000000-0005-0000-0000-0000FA010000}"/>
    <cellStyle name="Normal 7" xfId="507" xr:uid="{00000000-0005-0000-0000-0000FB010000}"/>
    <cellStyle name="Normal 7 2" xfId="508" xr:uid="{00000000-0005-0000-0000-0000FC010000}"/>
    <cellStyle name="Normal 70" xfId="509" xr:uid="{00000000-0005-0000-0000-0000FD010000}"/>
    <cellStyle name="Normal 71" xfId="510" xr:uid="{00000000-0005-0000-0000-0000FE010000}"/>
    <cellStyle name="Normal 72" xfId="511" xr:uid="{00000000-0005-0000-0000-0000FF010000}"/>
    <cellStyle name="Normal 73" xfId="512" xr:uid="{00000000-0005-0000-0000-000000020000}"/>
    <cellStyle name="Normal 74" xfId="513" xr:uid="{00000000-0005-0000-0000-000001020000}"/>
    <cellStyle name="Normal 75" xfId="514" xr:uid="{00000000-0005-0000-0000-000002020000}"/>
    <cellStyle name="Normal 76" xfId="515" xr:uid="{00000000-0005-0000-0000-000003020000}"/>
    <cellStyle name="Normal 77" xfId="516" xr:uid="{00000000-0005-0000-0000-000004020000}"/>
    <cellStyle name="Normal 78" xfId="517" xr:uid="{00000000-0005-0000-0000-000005020000}"/>
    <cellStyle name="Normal 79" xfId="518" xr:uid="{00000000-0005-0000-0000-000006020000}"/>
    <cellStyle name="Normal 8" xfId="519" xr:uid="{00000000-0005-0000-0000-000007020000}"/>
    <cellStyle name="Normal 8 2" xfId="520" xr:uid="{00000000-0005-0000-0000-000008020000}"/>
    <cellStyle name="Normal 80" xfId="521" xr:uid="{00000000-0005-0000-0000-000009020000}"/>
    <cellStyle name="Normal 81" xfId="522" xr:uid="{00000000-0005-0000-0000-00000A020000}"/>
    <cellStyle name="Normal 82" xfId="523" xr:uid="{00000000-0005-0000-0000-00000B020000}"/>
    <cellStyle name="Normal 83" xfId="524" xr:uid="{00000000-0005-0000-0000-00000C020000}"/>
    <cellStyle name="Normal 84" xfId="525" xr:uid="{00000000-0005-0000-0000-00000D020000}"/>
    <cellStyle name="Normal 85" xfId="526" xr:uid="{00000000-0005-0000-0000-00000E020000}"/>
    <cellStyle name="Normal 86" xfId="527" xr:uid="{00000000-0005-0000-0000-00000F020000}"/>
    <cellStyle name="Normal 87" xfId="528" xr:uid="{00000000-0005-0000-0000-000010020000}"/>
    <cellStyle name="Normal 88" xfId="529" xr:uid="{00000000-0005-0000-0000-000011020000}"/>
    <cellStyle name="Normal 89" xfId="530" xr:uid="{00000000-0005-0000-0000-000012020000}"/>
    <cellStyle name="Normal 9" xfId="531" xr:uid="{00000000-0005-0000-0000-000013020000}"/>
    <cellStyle name="Normal 9 2" xfId="532" xr:uid="{00000000-0005-0000-0000-000014020000}"/>
    <cellStyle name="Normal 9 3" xfId="533" xr:uid="{00000000-0005-0000-0000-000015020000}"/>
    <cellStyle name="Normal 90" xfId="534" xr:uid="{00000000-0005-0000-0000-000016020000}"/>
    <cellStyle name="Normal 91" xfId="535" xr:uid="{00000000-0005-0000-0000-000017020000}"/>
    <cellStyle name="Normal 92" xfId="536" xr:uid="{00000000-0005-0000-0000-000018020000}"/>
    <cellStyle name="Normal 93" xfId="537" xr:uid="{00000000-0005-0000-0000-000019020000}"/>
    <cellStyle name="Normal 94" xfId="538" xr:uid="{00000000-0005-0000-0000-00001A020000}"/>
    <cellStyle name="Normal 95" xfId="539" xr:uid="{00000000-0005-0000-0000-00001B020000}"/>
    <cellStyle name="Normal 96" xfId="540" xr:uid="{00000000-0005-0000-0000-00001C020000}"/>
    <cellStyle name="Normal 97" xfId="541" xr:uid="{00000000-0005-0000-0000-00001D020000}"/>
    <cellStyle name="Normal 98" xfId="542" xr:uid="{00000000-0005-0000-0000-00001E020000}"/>
    <cellStyle name="Normal 99" xfId="543" xr:uid="{00000000-0005-0000-0000-00001F020000}"/>
    <cellStyle name="Note 2" xfId="544" xr:uid="{00000000-0005-0000-0000-000020020000}"/>
    <cellStyle name="Note 3" xfId="545" xr:uid="{00000000-0005-0000-0000-000021020000}"/>
    <cellStyle name="Percent 2" xfId="546" xr:uid="{00000000-0005-0000-0000-000022020000}"/>
    <cellStyle name="Percent 2 2" xfId="547" xr:uid="{00000000-0005-0000-0000-000023020000}"/>
    <cellStyle name="Percent 2 3" xfId="548" xr:uid="{00000000-0005-0000-0000-000024020000}"/>
    <cellStyle name="Percent 2 4" xfId="549" xr:uid="{00000000-0005-0000-0000-000025020000}"/>
    <cellStyle name="Percent 2 5" xfId="550" xr:uid="{00000000-0005-0000-0000-000026020000}"/>
    <cellStyle name="Percent 2 5 2" xfId="551" xr:uid="{00000000-0005-0000-0000-000027020000}"/>
    <cellStyle name="Percent 3" xfId="552" xr:uid="{00000000-0005-0000-0000-000028020000}"/>
    <cellStyle name="Percent 3 2" xfId="553" xr:uid="{00000000-0005-0000-0000-000029020000}"/>
    <cellStyle name="Percent 3 2 2" xfId="554" xr:uid="{00000000-0005-0000-0000-00002A020000}"/>
    <cellStyle name="Percent 4" xfId="555" xr:uid="{00000000-0005-0000-0000-00002B020000}"/>
    <cellStyle name="Percent 4 2" xfId="556" xr:uid="{00000000-0005-0000-0000-00002C020000}"/>
    <cellStyle name="Title 2" xfId="557" xr:uid="{00000000-0005-0000-0000-00002D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C257B-575E-4D68-ADFD-C8815E1A4737}">
  <dimension ref="B1:BP38"/>
  <sheetViews>
    <sheetView tabSelected="1" workbookViewId="0">
      <pane xSplit="3" ySplit="5" topLeftCell="AR6" activePane="bottomRight" state="frozen"/>
      <selection pane="topRight" activeCell="D1" sqref="D1"/>
      <selection pane="bottomLeft" activeCell="A6" sqref="A6"/>
      <selection pane="bottomRight" activeCell="BQ23" sqref="BQ23"/>
    </sheetView>
  </sheetViews>
  <sheetFormatPr defaultColWidth="9.140625" defaultRowHeight="15"/>
  <cols>
    <col min="1" max="1" width="2.140625" customWidth="1"/>
    <col min="2" max="2" width="21" customWidth="1"/>
    <col min="3" max="3" width="16.28515625" customWidth="1"/>
    <col min="4" max="4" width="13.85546875" hidden="1" customWidth="1"/>
    <col min="5" max="5" width="13.7109375" hidden="1" customWidth="1"/>
    <col min="6" max="6" width="10.42578125" hidden="1" customWidth="1"/>
    <col min="7" max="7" width="10.7109375" hidden="1" customWidth="1"/>
    <col min="8" max="8" width="16.42578125" style="302" hidden="1" customWidth="1"/>
    <col min="9" max="9" width="14.140625" hidden="1" customWidth="1"/>
    <col min="10" max="10" width="13.7109375" hidden="1" customWidth="1"/>
    <col min="11" max="11" width="9.140625" hidden="1" customWidth="1"/>
    <col min="12" max="12" width="10.7109375" hidden="1" customWidth="1"/>
    <col min="13" max="13" width="14.42578125" style="302" hidden="1" customWidth="1"/>
    <col min="14" max="14" width="14.140625" hidden="1" customWidth="1"/>
    <col min="15" max="15" width="13.7109375" hidden="1" customWidth="1"/>
    <col min="16" max="16" width="9.140625" hidden="1" customWidth="1"/>
    <col min="17" max="17" width="10.7109375" hidden="1" customWidth="1"/>
    <col min="18" max="18" width="14.42578125" style="302" hidden="1" customWidth="1"/>
    <col min="19" max="19" width="14.28515625" hidden="1" customWidth="1"/>
    <col min="20" max="20" width="13.7109375" hidden="1" customWidth="1"/>
    <col min="21" max="21" width="9.140625" hidden="1" customWidth="1"/>
    <col min="22" max="22" width="10.7109375" hidden="1" customWidth="1"/>
    <col min="23" max="23" width="14.42578125" style="302" hidden="1" customWidth="1"/>
    <col min="24" max="24" width="14.140625" hidden="1" customWidth="1"/>
    <col min="25" max="25" width="13.7109375" hidden="1" customWidth="1"/>
    <col min="26" max="26" width="9.140625" hidden="1" customWidth="1"/>
    <col min="27" max="27" width="10.7109375" hidden="1" customWidth="1"/>
    <col min="28" max="28" width="14.42578125" style="302" hidden="1" customWidth="1"/>
    <col min="29" max="29" width="14.140625" hidden="1" customWidth="1"/>
    <col min="30" max="30" width="13.7109375" hidden="1" customWidth="1"/>
    <col min="31" max="31" width="0" hidden="1" customWidth="1"/>
    <col min="32" max="32" width="10.7109375" hidden="1" customWidth="1"/>
    <col min="33" max="33" width="14.42578125" style="302" hidden="1" customWidth="1"/>
    <col min="34" max="34" width="14.140625" hidden="1" customWidth="1"/>
    <col min="35" max="35" width="13.7109375" hidden="1" customWidth="1"/>
    <col min="36" max="36" width="0" hidden="1" customWidth="1"/>
    <col min="37" max="37" width="10.7109375" hidden="1" customWidth="1"/>
    <col min="38" max="38" width="14.42578125" style="302" hidden="1" customWidth="1"/>
    <col min="39" max="39" width="14.140625" hidden="1" customWidth="1"/>
    <col min="40" max="40" width="13.7109375" hidden="1" customWidth="1"/>
    <col min="41" max="41" width="0" hidden="1" customWidth="1"/>
    <col min="42" max="42" width="10.7109375" hidden="1" customWidth="1"/>
    <col min="43" max="43" width="14.42578125" style="302" hidden="1" customWidth="1"/>
    <col min="44" max="45" width="14.5703125" customWidth="1"/>
    <col min="46" max="46" width="10.5703125" hidden="1" customWidth="1"/>
    <col min="47" max="47" width="13.5703125" customWidth="1"/>
    <col min="48" max="48" width="14.5703125" style="302" customWidth="1"/>
    <col min="49" max="50" width="14.5703125" customWidth="1"/>
    <col min="51" max="51" width="14.5703125" hidden="1" customWidth="1"/>
    <col min="52" max="52" width="12.5703125" customWidth="1"/>
    <col min="53" max="53" width="14.5703125" style="302" customWidth="1"/>
    <col min="54" max="54" width="13.5703125" customWidth="1"/>
    <col min="55" max="57" width="14.5703125" customWidth="1"/>
    <col min="58" max="58" width="13.5703125" style="302" customWidth="1"/>
    <col min="59" max="62" width="14.5703125" style="373" hidden="1" customWidth="1"/>
    <col min="63" max="63" width="14.5703125" style="374" hidden="1" customWidth="1"/>
    <col min="64" max="67" width="14.5703125" style="373" hidden="1" customWidth="1"/>
    <col min="68" max="68" width="14.5703125" style="374" hidden="1" customWidth="1"/>
    <col min="702" max="702" width="0" hidden="1" customWidth="1"/>
  </cols>
  <sheetData>
    <row r="1" spans="2:68" ht="15.75" thickBot="1"/>
    <row r="2" spans="2:68" ht="23.25" customHeight="1">
      <c r="B2" s="303"/>
      <c r="C2" s="304"/>
      <c r="D2" s="448" t="s">
        <v>112</v>
      </c>
      <c r="E2" s="449"/>
      <c r="F2" s="449"/>
      <c r="G2" s="449"/>
      <c r="H2" s="450"/>
      <c r="I2" s="451" t="s">
        <v>55</v>
      </c>
      <c r="J2" s="452"/>
      <c r="K2" s="452"/>
      <c r="L2" s="452"/>
      <c r="M2" s="453"/>
      <c r="N2" s="454" t="s">
        <v>56</v>
      </c>
      <c r="O2" s="455"/>
      <c r="P2" s="455"/>
      <c r="Q2" s="455"/>
      <c r="R2" s="456"/>
      <c r="S2" s="457" t="s">
        <v>57</v>
      </c>
      <c r="T2" s="458"/>
      <c r="U2" s="458"/>
      <c r="V2" s="458"/>
      <c r="W2" s="459"/>
      <c r="X2" s="460" t="s">
        <v>58</v>
      </c>
      <c r="Y2" s="461"/>
      <c r="Z2" s="461"/>
      <c r="AA2" s="461"/>
      <c r="AB2" s="462"/>
      <c r="AC2" s="466" t="s">
        <v>59</v>
      </c>
      <c r="AD2" s="467"/>
      <c r="AE2" s="467"/>
      <c r="AF2" s="467"/>
      <c r="AG2" s="468"/>
      <c r="AH2" s="448" t="s">
        <v>60</v>
      </c>
      <c r="AI2" s="449"/>
      <c r="AJ2" s="449"/>
      <c r="AK2" s="449"/>
      <c r="AL2" s="450"/>
      <c r="AM2" s="451" t="s">
        <v>84</v>
      </c>
      <c r="AN2" s="452"/>
      <c r="AO2" s="452"/>
      <c r="AP2" s="452"/>
      <c r="AQ2" s="453"/>
      <c r="AR2" s="454" t="s">
        <v>85</v>
      </c>
      <c r="AS2" s="455"/>
      <c r="AT2" s="455"/>
      <c r="AU2" s="455"/>
      <c r="AV2" s="456"/>
      <c r="AW2" s="457" t="s">
        <v>86</v>
      </c>
      <c r="AX2" s="458"/>
      <c r="AY2" s="458"/>
      <c r="AZ2" s="458"/>
      <c r="BA2" s="459"/>
      <c r="BB2" s="460" t="s">
        <v>87</v>
      </c>
      <c r="BC2" s="461"/>
      <c r="BD2" s="461"/>
      <c r="BE2" s="461"/>
      <c r="BF2" s="462"/>
      <c r="BG2" s="463" t="s">
        <v>95</v>
      </c>
      <c r="BH2" s="464"/>
      <c r="BI2" s="464"/>
      <c r="BJ2" s="464"/>
      <c r="BK2" s="465"/>
      <c r="BL2" s="445" t="s">
        <v>96</v>
      </c>
      <c r="BM2" s="446"/>
      <c r="BN2" s="446"/>
      <c r="BO2" s="446"/>
      <c r="BP2" s="447"/>
    </row>
    <row r="3" spans="2:68" ht="24" customHeight="1" thickBot="1">
      <c r="B3" s="305" t="s">
        <v>113</v>
      </c>
      <c r="D3" s="442" t="s">
        <v>114</v>
      </c>
      <c r="E3" s="433" t="s">
        <v>115</v>
      </c>
      <c r="F3" s="433" t="s">
        <v>116</v>
      </c>
      <c r="G3" s="436" t="s">
        <v>117</v>
      </c>
      <c r="H3" s="439" t="s">
        <v>118</v>
      </c>
      <c r="I3" s="442" t="s">
        <v>114</v>
      </c>
      <c r="J3" s="433" t="s">
        <v>115</v>
      </c>
      <c r="K3" s="433" t="s">
        <v>116</v>
      </c>
      <c r="L3" s="436" t="s">
        <v>117</v>
      </c>
      <c r="M3" s="439" t="s">
        <v>118</v>
      </c>
      <c r="N3" s="442" t="s">
        <v>114</v>
      </c>
      <c r="O3" s="433" t="s">
        <v>115</v>
      </c>
      <c r="P3" s="433" t="s">
        <v>116</v>
      </c>
      <c r="Q3" s="436" t="s">
        <v>117</v>
      </c>
      <c r="R3" s="439" t="s">
        <v>118</v>
      </c>
      <c r="S3" s="442" t="s">
        <v>114</v>
      </c>
      <c r="T3" s="433" t="s">
        <v>115</v>
      </c>
      <c r="U3" s="433" t="s">
        <v>116</v>
      </c>
      <c r="V3" s="436" t="s">
        <v>117</v>
      </c>
      <c r="W3" s="439" t="s">
        <v>118</v>
      </c>
      <c r="X3" s="442" t="s">
        <v>114</v>
      </c>
      <c r="Y3" s="433" t="s">
        <v>115</v>
      </c>
      <c r="Z3" s="433" t="s">
        <v>116</v>
      </c>
      <c r="AA3" s="436" t="s">
        <v>117</v>
      </c>
      <c r="AB3" s="439" t="s">
        <v>118</v>
      </c>
      <c r="AC3" s="442" t="s">
        <v>114</v>
      </c>
      <c r="AD3" s="433" t="s">
        <v>115</v>
      </c>
      <c r="AE3" s="433" t="s">
        <v>116</v>
      </c>
      <c r="AF3" s="436" t="s">
        <v>117</v>
      </c>
      <c r="AG3" s="439" t="s">
        <v>118</v>
      </c>
      <c r="AH3" s="442" t="s">
        <v>114</v>
      </c>
      <c r="AI3" s="433" t="s">
        <v>115</v>
      </c>
      <c r="AJ3" s="433" t="s">
        <v>116</v>
      </c>
      <c r="AK3" s="436" t="s">
        <v>117</v>
      </c>
      <c r="AL3" s="439" t="s">
        <v>118</v>
      </c>
      <c r="AM3" s="442" t="s">
        <v>114</v>
      </c>
      <c r="AN3" s="433" t="s">
        <v>115</v>
      </c>
      <c r="AO3" s="433" t="s">
        <v>116</v>
      </c>
      <c r="AP3" s="436" t="s">
        <v>117</v>
      </c>
      <c r="AQ3" s="439" t="s">
        <v>118</v>
      </c>
      <c r="AR3" s="442" t="s">
        <v>114</v>
      </c>
      <c r="AS3" s="433" t="s">
        <v>115</v>
      </c>
      <c r="AT3" s="433" t="s">
        <v>116</v>
      </c>
      <c r="AU3" s="436" t="s">
        <v>117</v>
      </c>
      <c r="AV3" s="439" t="s">
        <v>118</v>
      </c>
      <c r="AW3" s="442" t="s">
        <v>114</v>
      </c>
      <c r="AX3" s="433" t="s">
        <v>115</v>
      </c>
      <c r="AY3" s="433" t="s">
        <v>116</v>
      </c>
      <c r="AZ3" s="436" t="s">
        <v>117</v>
      </c>
      <c r="BA3" s="439" t="s">
        <v>118</v>
      </c>
      <c r="BB3" s="442" t="s">
        <v>114</v>
      </c>
      <c r="BC3" s="433" t="s">
        <v>115</v>
      </c>
      <c r="BD3" s="433" t="s">
        <v>116</v>
      </c>
      <c r="BE3" s="436" t="s">
        <v>117</v>
      </c>
      <c r="BF3" s="439" t="s">
        <v>118</v>
      </c>
      <c r="BG3" s="430" t="s">
        <v>114</v>
      </c>
      <c r="BH3" s="427" t="s">
        <v>115</v>
      </c>
      <c r="BI3" s="427" t="s">
        <v>116</v>
      </c>
      <c r="BJ3" s="418" t="s">
        <v>117</v>
      </c>
      <c r="BK3" s="421" t="s">
        <v>118</v>
      </c>
      <c r="BL3" s="430" t="s">
        <v>114</v>
      </c>
      <c r="BM3" s="427" t="s">
        <v>115</v>
      </c>
      <c r="BN3" s="427" t="s">
        <v>116</v>
      </c>
      <c r="BO3" s="418" t="s">
        <v>117</v>
      </c>
      <c r="BP3" s="421" t="s">
        <v>118</v>
      </c>
    </row>
    <row r="4" spans="2:68" ht="18" customHeight="1" thickBot="1">
      <c r="B4" s="306" t="s">
        <v>119</v>
      </c>
      <c r="C4" s="1"/>
      <c r="D4" s="443"/>
      <c r="E4" s="434"/>
      <c r="F4" s="434"/>
      <c r="G4" s="437"/>
      <c r="H4" s="440"/>
      <c r="I4" s="443"/>
      <c r="J4" s="434"/>
      <c r="K4" s="434"/>
      <c r="L4" s="437"/>
      <c r="M4" s="440"/>
      <c r="N4" s="443"/>
      <c r="O4" s="434"/>
      <c r="P4" s="434"/>
      <c r="Q4" s="437"/>
      <c r="R4" s="440"/>
      <c r="S4" s="443"/>
      <c r="T4" s="434"/>
      <c r="U4" s="434"/>
      <c r="V4" s="437"/>
      <c r="W4" s="440"/>
      <c r="X4" s="443"/>
      <c r="Y4" s="434"/>
      <c r="Z4" s="434"/>
      <c r="AA4" s="437"/>
      <c r="AB4" s="440"/>
      <c r="AC4" s="443"/>
      <c r="AD4" s="434"/>
      <c r="AE4" s="434"/>
      <c r="AF4" s="437"/>
      <c r="AG4" s="440"/>
      <c r="AH4" s="443"/>
      <c r="AI4" s="434"/>
      <c r="AJ4" s="434"/>
      <c r="AK4" s="437"/>
      <c r="AL4" s="440"/>
      <c r="AM4" s="443"/>
      <c r="AN4" s="434"/>
      <c r="AO4" s="434"/>
      <c r="AP4" s="437"/>
      <c r="AQ4" s="440"/>
      <c r="AR4" s="443"/>
      <c r="AS4" s="434"/>
      <c r="AT4" s="434"/>
      <c r="AU4" s="437"/>
      <c r="AV4" s="440"/>
      <c r="AW4" s="443"/>
      <c r="AX4" s="434"/>
      <c r="AY4" s="434"/>
      <c r="AZ4" s="437"/>
      <c r="BA4" s="440"/>
      <c r="BB4" s="443"/>
      <c r="BC4" s="434"/>
      <c r="BD4" s="434"/>
      <c r="BE4" s="437"/>
      <c r="BF4" s="440"/>
      <c r="BG4" s="431"/>
      <c r="BH4" s="428"/>
      <c r="BI4" s="428"/>
      <c r="BJ4" s="419"/>
      <c r="BK4" s="422"/>
      <c r="BL4" s="431"/>
      <c r="BM4" s="428"/>
      <c r="BN4" s="428"/>
      <c r="BO4" s="419"/>
      <c r="BP4" s="422"/>
    </row>
    <row r="5" spans="2:68" ht="18" customHeight="1">
      <c r="B5" s="307" t="s">
        <v>120</v>
      </c>
      <c r="C5" s="234" t="s">
        <v>121</v>
      </c>
      <c r="D5" s="444"/>
      <c r="E5" s="435"/>
      <c r="F5" s="435"/>
      <c r="G5" s="438"/>
      <c r="H5" s="441"/>
      <c r="I5" s="444"/>
      <c r="J5" s="435"/>
      <c r="K5" s="435"/>
      <c r="L5" s="438"/>
      <c r="M5" s="441"/>
      <c r="N5" s="444"/>
      <c r="O5" s="435"/>
      <c r="P5" s="435"/>
      <c r="Q5" s="438"/>
      <c r="R5" s="441"/>
      <c r="S5" s="444"/>
      <c r="T5" s="435"/>
      <c r="U5" s="435"/>
      <c r="V5" s="438"/>
      <c r="W5" s="441"/>
      <c r="X5" s="444"/>
      <c r="Y5" s="435"/>
      <c r="Z5" s="435"/>
      <c r="AA5" s="438"/>
      <c r="AB5" s="441"/>
      <c r="AC5" s="444"/>
      <c r="AD5" s="435"/>
      <c r="AE5" s="435"/>
      <c r="AF5" s="438"/>
      <c r="AG5" s="441"/>
      <c r="AH5" s="444"/>
      <c r="AI5" s="435"/>
      <c r="AJ5" s="435"/>
      <c r="AK5" s="438"/>
      <c r="AL5" s="441"/>
      <c r="AM5" s="444"/>
      <c r="AN5" s="435"/>
      <c r="AO5" s="435"/>
      <c r="AP5" s="438"/>
      <c r="AQ5" s="441"/>
      <c r="AR5" s="444"/>
      <c r="AS5" s="435"/>
      <c r="AT5" s="435"/>
      <c r="AU5" s="438"/>
      <c r="AV5" s="441"/>
      <c r="AW5" s="444"/>
      <c r="AX5" s="435"/>
      <c r="AY5" s="435"/>
      <c r="AZ5" s="438"/>
      <c r="BA5" s="441"/>
      <c r="BB5" s="444"/>
      <c r="BC5" s="435"/>
      <c r="BD5" s="435"/>
      <c r="BE5" s="438"/>
      <c r="BF5" s="441"/>
      <c r="BG5" s="432"/>
      <c r="BH5" s="429"/>
      <c r="BI5" s="429"/>
      <c r="BJ5" s="420"/>
      <c r="BK5" s="423"/>
      <c r="BL5" s="432"/>
      <c r="BM5" s="429"/>
      <c r="BN5" s="429"/>
      <c r="BO5" s="420"/>
      <c r="BP5" s="423"/>
    </row>
    <row r="6" spans="2:68">
      <c r="B6" s="424" t="s">
        <v>122</v>
      </c>
      <c r="C6" s="308" t="s">
        <v>123</v>
      </c>
      <c r="D6" s="309">
        <v>333</v>
      </c>
      <c r="E6" s="310">
        <v>6975</v>
      </c>
      <c r="F6" s="310"/>
      <c r="G6" s="311">
        <f>IF($B$4="quarter",SUM((E6/45),(F6/900)),IF($B$4="semester",SUM((E6/30),F6/900)))</f>
        <v>232.5</v>
      </c>
      <c r="H6" s="235"/>
      <c r="I6" s="309">
        <v>313</v>
      </c>
      <c r="J6" s="310">
        <v>6470</v>
      </c>
      <c r="K6" s="310"/>
      <c r="L6" s="311">
        <f>IF($B$4="quarter",SUM((J6/45),(K6/900)),IF($B$4="semester",SUM((J6/30),K6/900)))</f>
        <v>215.66666666666666</v>
      </c>
      <c r="M6" s="235"/>
      <c r="N6" s="309">
        <v>331</v>
      </c>
      <c r="O6" s="310">
        <v>6941</v>
      </c>
      <c r="P6" s="310"/>
      <c r="Q6" s="311">
        <f>IF($B$4="quarter",SUM((O6/45),(P6/900)),IF($B$4="semester",SUM((O6/30),P6/900)))</f>
        <v>231.36666666666667</v>
      </c>
      <c r="R6" s="235"/>
      <c r="S6" s="309">
        <v>464</v>
      </c>
      <c r="T6" s="310">
        <v>8665</v>
      </c>
      <c r="U6" s="310"/>
      <c r="V6" s="311">
        <f>IF($B$4="quarter",SUM((T6/45),(U6/900)),IF($B$4="semester",SUM((T6/30),U6/900)))</f>
        <v>288.83333333333331</v>
      </c>
      <c r="W6" s="235"/>
      <c r="X6" s="309">
        <v>301</v>
      </c>
      <c r="Y6" s="310">
        <v>7827</v>
      </c>
      <c r="Z6" s="310"/>
      <c r="AA6" s="311">
        <f>IF($B$4="quarter",SUM((Y6/45),(Z6/900)),IF($B$4="semester",SUM((Y6/30),Z6/900)))</f>
        <v>260.89999999999998</v>
      </c>
      <c r="AB6" s="235"/>
      <c r="AC6" s="309">
        <v>265</v>
      </c>
      <c r="AD6" s="310">
        <v>7234</v>
      </c>
      <c r="AE6" s="310"/>
      <c r="AF6" s="311">
        <f>IF($B$4="quarter",SUM((AD6/45),(AE6/900)),IF($B$4="semester",SUM((AD6/30),AE6/900)))</f>
        <v>241.13333333333333</v>
      </c>
      <c r="AG6" s="235">
        <v>922335</v>
      </c>
      <c r="AH6" s="309">
        <v>262</v>
      </c>
      <c r="AI6" s="310">
        <v>7065</v>
      </c>
      <c r="AJ6" s="310"/>
      <c r="AK6" s="311">
        <f>IF($B$4="quarter",SUM((AI6/45),(AJ6/900)),IF($B$4="semester",SUM((AI6/30),AJ6/900)))</f>
        <v>235.5</v>
      </c>
      <c r="AL6" s="235">
        <v>929591</v>
      </c>
      <c r="AM6" s="309">
        <v>276</v>
      </c>
      <c r="AN6" s="310">
        <v>6187</v>
      </c>
      <c r="AO6" s="310"/>
      <c r="AP6" s="311">
        <f>IF($B$4="quarter",SUM((AN6/45),(AO6/900)),IF($B$4="semester",SUM((AN6/30),AO6/900)))</f>
        <v>206.23333333333332</v>
      </c>
      <c r="AQ6" s="235">
        <v>837059</v>
      </c>
      <c r="AR6" s="309">
        <v>231</v>
      </c>
      <c r="AS6" s="310">
        <v>5936</v>
      </c>
      <c r="AT6" s="310"/>
      <c r="AU6" s="311">
        <f>IF($B$4="quarter",SUM((AS6/45),(AT6/900)),IF($B$4="semester",SUM((AS6/30),AT6/900)))</f>
        <v>197.86666666666667</v>
      </c>
      <c r="AV6" s="235">
        <v>825561</v>
      </c>
      <c r="AW6" s="309">
        <v>242</v>
      </c>
      <c r="AX6" s="310">
        <v>6026</v>
      </c>
      <c r="AY6" s="323"/>
      <c r="AZ6" s="311">
        <f>IF($B$4="quarter",SUM((AX6/45),(AY6/900)),IF($B$4="semester",SUM((AX6/30),AY6/900)))</f>
        <v>200.86666666666667</v>
      </c>
      <c r="BA6" s="235">
        <v>838237</v>
      </c>
      <c r="BB6" s="236">
        <v>226</v>
      </c>
      <c r="BC6" s="237">
        <v>5946</v>
      </c>
      <c r="BD6" s="237">
        <f>BB6*30</f>
        <v>6780</v>
      </c>
      <c r="BE6" s="311">
        <f>IF($B$4="quarter",SUM((BC6/45),(BD6/900)),IF($B$4="semester",SUM((BC6/30),BD6/900)))</f>
        <v>205.73333333333332</v>
      </c>
      <c r="BF6" s="238">
        <v>826504</v>
      </c>
      <c r="BG6" s="236">
        <v>0</v>
      </c>
      <c r="BH6" s="237">
        <v>0</v>
      </c>
      <c r="BI6" s="237"/>
      <c r="BJ6" s="375">
        <f>IF($B$4="quarter",SUM((BH6/45),(BI6/900)),IF($B$4="semester",SUM((BH6/30),BI6/900)))</f>
        <v>0</v>
      </c>
      <c r="BK6" s="238"/>
      <c r="BL6" s="236">
        <v>0</v>
      </c>
      <c r="BM6" s="237">
        <v>0</v>
      </c>
      <c r="BN6" s="237"/>
      <c r="BO6" s="375">
        <f>IF($B$4="quarter",SUM((BM6/45),(BN6/900)),IF($B$4="semester",SUM((BM6/30),BN6/900)))</f>
        <v>0</v>
      </c>
      <c r="BP6" s="238"/>
    </row>
    <row r="7" spans="2:68">
      <c r="B7" s="425"/>
      <c r="C7" s="308" t="s">
        <v>124</v>
      </c>
      <c r="D7" s="309">
        <v>63</v>
      </c>
      <c r="E7" s="310">
        <v>2044</v>
      </c>
      <c r="F7" s="310"/>
      <c r="G7" s="311">
        <f>IF($B$4="quarter",SUM((E7/45),(F7/900)),IF($B$4="semester",SUM((E7/30),F7/900)))</f>
        <v>68.13333333333334</v>
      </c>
      <c r="H7" s="235"/>
      <c r="I7" s="309">
        <v>56</v>
      </c>
      <c r="J7" s="310">
        <v>1607</v>
      </c>
      <c r="K7" s="310"/>
      <c r="L7" s="311">
        <f>IF($B$4="quarter",SUM((J7/45),(K7/900)),IF($B$4="semester",SUM((J7/30),K7/900)))</f>
        <v>53.56666666666667</v>
      </c>
      <c r="M7" s="235"/>
      <c r="N7" s="309">
        <v>53</v>
      </c>
      <c r="O7" s="310">
        <v>1463</v>
      </c>
      <c r="P7" s="310"/>
      <c r="Q7" s="311">
        <f>IF($B$4="quarter",SUM((O7/45),(P7/900)),IF($B$4="semester",SUM((O7/30),P7/900)))</f>
        <v>48.766666666666666</v>
      </c>
      <c r="R7" s="235"/>
      <c r="S7" s="309">
        <v>48</v>
      </c>
      <c r="T7" s="310">
        <v>1270</v>
      </c>
      <c r="U7" s="310"/>
      <c r="V7" s="311">
        <f>IF($B$4="quarter",SUM((T7/45),(U7/900)),IF($B$4="semester",SUM((T7/30),U7/900)))</f>
        <v>42.333333333333336</v>
      </c>
      <c r="W7" s="235"/>
      <c r="X7" s="309">
        <v>41</v>
      </c>
      <c r="Y7" s="310">
        <v>1063</v>
      </c>
      <c r="Z7" s="310"/>
      <c r="AA7" s="311">
        <f>IF($B$4="quarter",SUM((Y7/45),(Z7/900)),IF($B$4="semester",SUM((Y7/30),Z7/900)))</f>
        <v>35.43333333333333</v>
      </c>
      <c r="AB7" s="235"/>
      <c r="AC7" s="309">
        <v>52</v>
      </c>
      <c r="AD7" s="310">
        <v>1485</v>
      </c>
      <c r="AE7" s="310"/>
      <c r="AF7" s="311">
        <f>IF($B$4="quarter",SUM((AD7/45),(AE7/900)),IF($B$4="semester",SUM((AD7/30),AE7/900)))</f>
        <v>49.5</v>
      </c>
      <c r="AG7" s="235">
        <v>189343</v>
      </c>
      <c r="AH7" s="309">
        <v>73</v>
      </c>
      <c r="AI7" s="310">
        <v>2354</v>
      </c>
      <c r="AJ7" s="310"/>
      <c r="AK7" s="311">
        <f>IF($B$4="quarter",SUM((AI7/45),(AJ7/900)),IF($B$4="semester",SUM((AI7/30),AJ7/900)))</f>
        <v>78.466666666666669</v>
      </c>
      <c r="AL7" s="235">
        <v>309739</v>
      </c>
      <c r="AM7" s="309">
        <v>55</v>
      </c>
      <c r="AN7" s="310">
        <v>1806</v>
      </c>
      <c r="AO7" s="310"/>
      <c r="AP7" s="311">
        <f>IF($B$4="quarter",SUM((AN7/45),(AO7/900)),IF($B$4="semester",SUM((AN7/30),AO7/900)))</f>
        <v>60.2</v>
      </c>
      <c r="AQ7" s="235">
        <v>243810</v>
      </c>
      <c r="AR7" s="309">
        <v>51</v>
      </c>
      <c r="AS7" s="310">
        <v>1456</v>
      </c>
      <c r="AT7" s="310"/>
      <c r="AU7" s="311">
        <f>IF($B$4="quarter",SUM((AS7/45),(AT7/900)),IF($B$4="semester",SUM((AS7/30),AT7/900)))</f>
        <v>48.533333333333331</v>
      </c>
      <c r="AV7" s="235">
        <v>202443</v>
      </c>
      <c r="AW7" s="309">
        <v>61</v>
      </c>
      <c r="AX7" s="310">
        <v>1880</v>
      </c>
      <c r="AY7" s="323"/>
      <c r="AZ7" s="311">
        <f>IF($B$4="quarter",SUM((AX7/45),(AY7/900)),IF($B$4="semester",SUM((AX7/30),AY7/900)))</f>
        <v>62.666666666666664</v>
      </c>
      <c r="BA7" s="235">
        <v>261403</v>
      </c>
      <c r="BB7" s="236">
        <v>77</v>
      </c>
      <c r="BC7" s="237">
        <v>2147</v>
      </c>
      <c r="BD7" s="237">
        <f>BB7*30</f>
        <v>2310</v>
      </c>
      <c r="BE7" s="311">
        <f>IF($B$4="quarter",SUM((BC7/45),(BD7/900)),IF($B$4="semester",SUM((BC7/30),BD7/900)))</f>
        <v>74.133333333333326</v>
      </c>
      <c r="BF7" s="238">
        <v>298433</v>
      </c>
      <c r="BG7" s="236">
        <v>0</v>
      </c>
      <c r="BH7" s="237">
        <v>0</v>
      </c>
      <c r="BI7" s="237"/>
      <c r="BJ7" s="375">
        <f>IF($B$4="quarter",SUM((BH7/45),(BI7/900)),IF($B$4="semester",SUM((BH7/30),BI7/900)))</f>
        <v>0</v>
      </c>
      <c r="BK7" s="238"/>
      <c r="BL7" s="236">
        <v>0</v>
      </c>
      <c r="BM7" s="237">
        <v>0</v>
      </c>
      <c r="BN7" s="237"/>
      <c r="BO7" s="375">
        <f>IF($B$4="quarter",SUM((BM7/45),(BN7/900)),IF($B$4="semester",SUM((BM7/30),BN7/900)))</f>
        <v>0</v>
      </c>
      <c r="BP7" s="238"/>
    </row>
    <row r="8" spans="2:68">
      <c r="B8" s="426"/>
      <c r="C8" s="312" t="s">
        <v>125</v>
      </c>
      <c r="D8" s="313">
        <f>SUM(D6:D7)</f>
        <v>396</v>
      </c>
      <c r="E8" s="311">
        <f t="shared" ref="E8:BE8" si="0">SUM(E6:E7)</f>
        <v>9019</v>
      </c>
      <c r="F8" s="311">
        <f t="shared" si="0"/>
        <v>0</v>
      </c>
      <c r="G8" s="311">
        <f t="shared" si="0"/>
        <v>300.63333333333333</v>
      </c>
      <c r="H8" s="314">
        <f>SUM(H6:H7)</f>
        <v>0</v>
      </c>
      <c r="I8" s="313">
        <f t="shared" si="0"/>
        <v>369</v>
      </c>
      <c r="J8" s="311">
        <f t="shared" si="0"/>
        <v>8077</v>
      </c>
      <c r="K8" s="311">
        <f t="shared" si="0"/>
        <v>0</v>
      </c>
      <c r="L8" s="311">
        <f>SUM(L6:L7)</f>
        <v>269.23333333333335</v>
      </c>
      <c r="M8" s="314">
        <f>SUM(M6:M7)</f>
        <v>0</v>
      </c>
      <c r="N8" s="313">
        <f t="shared" si="0"/>
        <v>384</v>
      </c>
      <c r="O8" s="311">
        <f t="shared" si="0"/>
        <v>8404</v>
      </c>
      <c r="P8" s="311">
        <f t="shared" si="0"/>
        <v>0</v>
      </c>
      <c r="Q8" s="311">
        <f>SUM(Q6:Q7)</f>
        <v>280.13333333333333</v>
      </c>
      <c r="R8" s="314">
        <f>SUM(R6:R7)</f>
        <v>0</v>
      </c>
      <c r="S8" s="313">
        <f t="shared" si="0"/>
        <v>512</v>
      </c>
      <c r="T8" s="311">
        <f t="shared" si="0"/>
        <v>9935</v>
      </c>
      <c r="U8" s="311">
        <f t="shared" si="0"/>
        <v>0</v>
      </c>
      <c r="V8" s="311">
        <f t="shared" si="0"/>
        <v>331.16666666666663</v>
      </c>
      <c r="W8" s="314">
        <f t="shared" si="0"/>
        <v>0</v>
      </c>
      <c r="X8" s="313">
        <f t="shared" si="0"/>
        <v>342</v>
      </c>
      <c r="Y8" s="311">
        <f t="shared" si="0"/>
        <v>8890</v>
      </c>
      <c r="Z8" s="311">
        <f t="shared" si="0"/>
        <v>0</v>
      </c>
      <c r="AA8" s="311">
        <f t="shared" si="0"/>
        <v>296.33333333333331</v>
      </c>
      <c r="AB8" s="314">
        <f t="shared" si="0"/>
        <v>0</v>
      </c>
      <c r="AC8" s="313">
        <f t="shared" si="0"/>
        <v>317</v>
      </c>
      <c r="AD8" s="311">
        <f t="shared" si="0"/>
        <v>8719</v>
      </c>
      <c r="AE8" s="311">
        <f t="shared" si="0"/>
        <v>0</v>
      </c>
      <c r="AF8" s="311">
        <f t="shared" si="0"/>
        <v>290.63333333333333</v>
      </c>
      <c r="AG8" s="314">
        <f t="shared" si="0"/>
        <v>1111678</v>
      </c>
      <c r="AH8" s="313">
        <f t="shared" si="0"/>
        <v>335</v>
      </c>
      <c r="AI8" s="311">
        <f t="shared" si="0"/>
        <v>9419</v>
      </c>
      <c r="AJ8" s="311">
        <f t="shared" si="0"/>
        <v>0</v>
      </c>
      <c r="AK8" s="311">
        <f t="shared" si="0"/>
        <v>313.9666666666667</v>
      </c>
      <c r="AL8" s="314">
        <f>SUM(AL6:AL7)</f>
        <v>1239330</v>
      </c>
      <c r="AM8" s="313">
        <f t="shared" si="0"/>
        <v>331</v>
      </c>
      <c r="AN8" s="311">
        <f t="shared" si="0"/>
        <v>7993</v>
      </c>
      <c r="AO8" s="311">
        <f t="shared" si="0"/>
        <v>0</v>
      </c>
      <c r="AP8" s="311">
        <f t="shared" si="0"/>
        <v>266.43333333333334</v>
      </c>
      <c r="AQ8" s="314">
        <f>SUM(AQ6:AQ7)</f>
        <v>1080869</v>
      </c>
      <c r="AR8" s="313">
        <f t="shared" si="0"/>
        <v>282</v>
      </c>
      <c r="AS8" s="311">
        <f t="shared" si="0"/>
        <v>7392</v>
      </c>
      <c r="AT8" s="311">
        <f t="shared" si="0"/>
        <v>0</v>
      </c>
      <c r="AU8" s="311">
        <f t="shared" si="0"/>
        <v>246.4</v>
      </c>
      <c r="AV8" s="314">
        <f>SUM(AV6:AV7)</f>
        <v>1028004</v>
      </c>
      <c r="AW8" s="313">
        <f t="shared" si="0"/>
        <v>303</v>
      </c>
      <c r="AX8" s="311">
        <f t="shared" si="0"/>
        <v>7906</v>
      </c>
      <c r="AY8" s="323">
        <f t="shared" si="0"/>
        <v>0</v>
      </c>
      <c r="AZ8" s="311">
        <f t="shared" si="0"/>
        <v>263.53333333333336</v>
      </c>
      <c r="BA8" s="314">
        <f>SUM(BA6:BA7)</f>
        <v>1099640</v>
      </c>
      <c r="BB8" s="313">
        <f t="shared" si="0"/>
        <v>303</v>
      </c>
      <c r="BC8" s="311">
        <f t="shared" si="0"/>
        <v>8093</v>
      </c>
      <c r="BD8" s="311">
        <f t="shared" si="0"/>
        <v>9090</v>
      </c>
      <c r="BE8" s="311">
        <f t="shared" si="0"/>
        <v>279.86666666666667</v>
      </c>
      <c r="BF8" s="314">
        <f>SUM(BF6:BF7)</f>
        <v>1124937</v>
      </c>
      <c r="BG8" s="376">
        <f t="shared" ref="BG8:BJ8" si="1">SUM(BG6:BG7)</f>
        <v>0</v>
      </c>
      <c r="BH8" s="375">
        <f t="shared" si="1"/>
        <v>0</v>
      </c>
      <c r="BI8" s="375">
        <f t="shared" si="1"/>
        <v>0</v>
      </c>
      <c r="BJ8" s="375">
        <f t="shared" si="1"/>
        <v>0</v>
      </c>
      <c r="BK8" s="377">
        <f>SUM(BK6:BK7)</f>
        <v>0</v>
      </c>
      <c r="BL8" s="376">
        <f t="shared" ref="BL8:BO8" si="2">SUM(BL6:BL7)</f>
        <v>0</v>
      </c>
      <c r="BM8" s="375">
        <f t="shared" si="2"/>
        <v>0</v>
      </c>
      <c r="BN8" s="375">
        <f t="shared" si="2"/>
        <v>0</v>
      </c>
      <c r="BO8" s="375">
        <f t="shared" si="2"/>
        <v>0</v>
      </c>
      <c r="BP8" s="377">
        <f>SUM(BP6:BP7)</f>
        <v>0</v>
      </c>
    </row>
    <row r="9" spans="2:68">
      <c r="B9" s="315"/>
      <c r="C9" s="316"/>
      <c r="D9" s="317"/>
      <c r="E9" s="318"/>
      <c r="F9" s="318"/>
      <c r="G9" s="318"/>
      <c r="H9" s="239"/>
      <c r="I9" s="317"/>
      <c r="J9" s="318"/>
      <c r="K9" s="318"/>
      <c r="L9" s="318"/>
      <c r="M9" s="239"/>
      <c r="N9" s="317"/>
      <c r="O9" s="318"/>
      <c r="P9" s="318"/>
      <c r="Q9" s="318"/>
      <c r="R9" s="239"/>
      <c r="S9" s="317"/>
      <c r="T9" s="318"/>
      <c r="U9" s="318"/>
      <c r="V9" s="318"/>
      <c r="W9" s="239"/>
      <c r="X9" s="317"/>
      <c r="Y9" s="318"/>
      <c r="Z9" s="318"/>
      <c r="AA9" s="318"/>
      <c r="AB9" s="239"/>
      <c r="AC9" s="317"/>
      <c r="AD9" s="318"/>
      <c r="AE9" s="318"/>
      <c r="AF9" s="319"/>
      <c r="AG9" s="240"/>
      <c r="AH9" s="320"/>
      <c r="AI9" s="321"/>
      <c r="AJ9" s="321"/>
      <c r="AK9" s="319"/>
      <c r="AL9" s="240"/>
      <c r="AM9" s="320"/>
      <c r="AN9" s="321"/>
      <c r="AO9" s="321"/>
      <c r="AP9" s="319"/>
      <c r="AQ9" s="240"/>
      <c r="AR9" s="317"/>
      <c r="AS9" s="318"/>
      <c r="AT9" s="318"/>
      <c r="AU9" s="318"/>
      <c r="AV9" s="239"/>
      <c r="AW9" s="317"/>
      <c r="AX9" s="318"/>
      <c r="AY9" s="318"/>
      <c r="AZ9" s="318"/>
      <c r="BA9" s="239"/>
      <c r="BB9" s="317"/>
      <c r="BC9" s="318"/>
      <c r="BD9" s="318"/>
      <c r="BE9" s="318"/>
      <c r="BF9" s="239"/>
      <c r="BG9" s="378"/>
      <c r="BH9" s="379"/>
      <c r="BI9" s="379"/>
      <c r="BJ9" s="379"/>
      <c r="BK9" s="380"/>
      <c r="BL9" s="378"/>
      <c r="BM9" s="379"/>
      <c r="BN9" s="379"/>
      <c r="BO9" s="379"/>
      <c r="BP9" s="380"/>
    </row>
    <row r="10" spans="2:68" hidden="1">
      <c r="B10" s="424" t="s">
        <v>126</v>
      </c>
      <c r="C10" s="322" t="s">
        <v>123</v>
      </c>
      <c r="D10" s="309">
        <v>0</v>
      </c>
      <c r="E10" s="310">
        <v>0</v>
      </c>
      <c r="F10" s="323"/>
      <c r="G10" s="311">
        <f>IF($B$4="quarter",SUM((E10/36),(F10/900)),IF($B$4="semester",SUM((E10/24),F10/900)))</f>
        <v>0</v>
      </c>
      <c r="H10" s="235"/>
      <c r="I10" s="309">
        <v>0</v>
      </c>
      <c r="J10" s="310">
        <v>0</v>
      </c>
      <c r="K10" s="323"/>
      <c r="L10" s="311">
        <f>IF($B$4="quarter",SUM((J10/36),(K10/900)),IF($B$4="semester",SUM((J10/24),K10/900)))</f>
        <v>0</v>
      </c>
      <c r="M10" s="235"/>
      <c r="N10" s="309">
        <v>0</v>
      </c>
      <c r="O10" s="310">
        <v>0</v>
      </c>
      <c r="P10" s="323"/>
      <c r="Q10" s="311">
        <f>IF($B$4="quarter",SUM((O10/36),(P10/900)),IF($B$4="semester",SUM((O10/24),P10/900)))</f>
        <v>0</v>
      </c>
      <c r="R10" s="235"/>
      <c r="S10" s="309">
        <v>0</v>
      </c>
      <c r="T10" s="310">
        <v>0</v>
      </c>
      <c r="U10" s="323"/>
      <c r="V10" s="311">
        <f>IF($B$4="quarter",SUM((T10/36),(U10/900)),IF($B$4="semester",SUM((T10/24),U10/900)))</f>
        <v>0</v>
      </c>
      <c r="W10" s="235"/>
      <c r="X10" s="309">
        <v>0</v>
      </c>
      <c r="Y10" s="310">
        <v>0</v>
      </c>
      <c r="Z10" s="323"/>
      <c r="AA10" s="311">
        <f>IF($B$4="quarter",SUM((Y10/36),(Z10/900)),IF($B$4="semester",SUM((Y10/24),Z10/900)))</f>
        <v>0</v>
      </c>
      <c r="AB10" s="235"/>
      <c r="AC10" s="309">
        <v>0</v>
      </c>
      <c r="AD10" s="310">
        <v>0</v>
      </c>
      <c r="AE10" s="323"/>
      <c r="AF10" s="323"/>
      <c r="AG10" s="235"/>
      <c r="AH10" s="309">
        <v>0</v>
      </c>
      <c r="AI10" s="310">
        <v>0</v>
      </c>
      <c r="AJ10" s="323"/>
      <c r="AK10" s="323"/>
      <c r="AL10" s="235"/>
      <c r="AM10" s="309">
        <v>0</v>
      </c>
      <c r="AN10" s="310">
        <v>0</v>
      </c>
      <c r="AO10" s="323"/>
      <c r="AP10" s="323"/>
      <c r="AQ10" s="235"/>
      <c r="AR10" s="309">
        <v>0</v>
      </c>
      <c r="AS10" s="310">
        <v>0</v>
      </c>
      <c r="AT10" s="323"/>
      <c r="AU10" s="311">
        <f>IF($B$4="quarter",SUM((AS10/36),(AT10/900)),IF($B$4="semester",SUM((AS10/24),AT10/900)))</f>
        <v>0</v>
      </c>
      <c r="AV10" s="235"/>
      <c r="AW10" s="309">
        <v>0</v>
      </c>
      <c r="AX10" s="310">
        <v>0</v>
      </c>
      <c r="AY10" s="323"/>
      <c r="AZ10" s="311">
        <f>IF($B$4="quarter",SUM((AX10/36),(AY10/900)),IF($B$4="semester",SUM((AX10/24),AY10/900)))</f>
        <v>0</v>
      </c>
      <c r="BA10" s="235"/>
      <c r="BB10" s="309">
        <v>0</v>
      </c>
      <c r="BC10" s="310">
        <v>0</v>
      </c>
      <c r="BD10" s="323"/>
      <c r="BE10" s="311">
        <f>IF($B$4="quarter",SUM((BC10/36),(BD10/900)),IF($B$4="semester",SUM((BC10/24),BD10/900)))</f>
        <v>0</v>
      </c>
      <c r="BF10" s="235"/>
      <c r="BG10" s="236">
        <v>0</v>
      </c>
      <c r="BH10" s="237">
        <v>0</v>
      </c>
      <c r="BI10" s="381"/>
      <c r="BJ10" s="375">
        <f>IF($B$4="quarter",SUM((BH10/36),(BI10/900)),IF($B$4="semester",SUM((BH10/24),BI10/900)))</f>
        <v>0</v>
      </c>
      <c r="BK10" s="238"/>
      <c r="BL10" s="236">
        <v>0</v>
      </c>
      <c r="BM10" s="237">
        <v>0</v>
      </c>
      <c r="BN10" s="381"/>
      <c r="BO10" s="375">
        <f>IF($B$4="quarter",SUM((BM10/36),(BN10/900)),IF($B$4="semester",SUM((BM10/24),BN10/900)))</f>
        <v>0</v>
      </c>
      <c r="BP10" s="238"/>
    </row>
    <row r="11" spans="2:68" hidden="1">
      <c r="B11" s="425"/>
      <c r="C11" s="322" t="s">
        <v>124</v>
      </c>
      <c r="D11" s="309">
        <v>0</v>
      </c>
      <c r="E11" s="310">
        <v>0</v>
      </c>
      <c r="F11" s="323"/>
      <c r="G11" s="311">
        <f>IF($B$4="quarter",SUM((E11/36),(F11/900)),IF($B$4="semester",SUM((E11/24),F11/900)))</f>
        <v>0</v>
      </c>
      <c r="H11" s="235"/>
      <c r="I11" s="309">
        <v>0</v>
      </c>
      <c r="J11" s="310">
        <v>0</v>
      </c>
      <c r="K11" s="323"/>
      <c r="L11" s="311">
        <f>IF($B$4="quarter",SUM((J11/36),(K11/900)),IF($B$4="semester",SUM((J11/24),K11/900)))</f>
        <v>0</v>
      </c>
      <c r="M11" s="235"/>
      <c r="N11" s="309">
        <v>0</v>
      </c>
      <c r="O11" s="310">
        <v>0</v>
      </c>
      <c r="P11" s="323"/>
      <c r="Q11" s="311">
        <f>IF($B$4="quarter",SUM((O11/36),(P11/900)),IF($B$4="semester",SUM((O11/24),P11/900)))</f>
        <v>0</v>
      </c>
      <c r="R11" s="235"/>
      <c r="S11" s="309">
        <v>0</v>
      </c>
      <c r="T11" s="310">
        <v>0</v>
      </c>
      <c r="U11" s="323"/>
      <c r="V11" s="311">
        <f>IF($B$4="quarter",SUM((T11/36),(U11/900)),IF($B$4="semester",SUM((T11/24),U11/900)))</f>
        <v>0</v>
      </c>
      <c r="W11" s="235"/>
      <c r="X11" s="309">
        <v>0</v>
      </c>
      <c r="Y11" s="310">
        <v>0</v>
      </c>
      <c r="Z11" s="323"/>
      <c r="AA11" s="311">
        <f>IF($B$4="quarter",SUM((Y11/36),(Z11/900)),IF($B$4="semester",SUM((Y11/24),Z11/900)))</f>
        <v>0</v>
      </c>
      <c r="AB11" s="235"/>
      <c r="AC11" s="309">
        <v>0</v>
      </c>
      <c r="AD11" s="310">
        <v>0</v>
      </c>
      <c r="AE11" s="323"/>
      <c r="AF11" s="323"/>
      <c r="AG11" s="235"/>
      <c r="AH11" s="309">
        <v>0</v>
      </c>
      <c r="AI11" s="310">
        <v>0</v>
      </c>
      <c r="AJ11" s="323"/>
      <c r="AK11" s="323"/>
      <c r="AL11" s="235"/>
      <c r="AM11" s="309">
        <v>0</v>
      </c>
      <c r="AN11" s="310">
        <v>0</v>
      </c>
      <c r="AO11" s="323"/>
      <c r="AP11" s="323"/>
      <c r="AQ11" s="235"/>
      <c r="AR11" s="309">
        <v>0</v>
      </c>
      <c r="AS11" s="310">
        <v>0</v>
      </c>
      <c r="AT11" s="323"/>
      <c r="AU11" s="311">
        <f>IF($B$4="quarter",SUM((AS11/36),(AT11/900)),IF($B$4="semester",SUM((AS11/24),AT11/900)))</f>
        <v>0</v>
      </c>
      <c r="AV11" s="235"/>
      <c r="AW11" s="309">
        <v>0</v>
      </c>
      <c r="AX11" s="310">
        <v>0</v>
      </c>
      <c r="AY11" s="323"/>
      <c r="AZ11" s="311">
        <f>IF($B$4="quarter",SUM((AX11/36),(AY11/900)),IF($B$4="semester",SUM((AX11/24),AY11/900)))</f>
        <v>0</v>
      </c>
      <c r="BA11" s="235"/>
      <c r="BB11" s="309">
        <v>0</v>
      </c>
      <c r="BC11" s="310">
        <v>0</v>
      </c>
      <c r="BD11" s="323"/>
      <c r="BE11" s="311">
        <f>IF($B$4="quarter",SUM((BC11/36),(BD11/900)),IF($B$4="semester",SUM((BC11/24),BD11/900)))</f>
        <v>0</v>
      </c>
      <c r="BF11" s="235"/>
      <c r="BG11" s="236">
        <v>0</v>
      </c>
      <c r="BH11" s="237">
        <v>0</v>
      </c>
      <c r="BI11" s="381"/>
      <c r="BJ11" s="375">
        <f>IF($B$4="quarter",SUM((BH11/36),(BI11/900)),IF($B$4="semester",SUM((BH11/24),BI11/900)))</f>
        <v>0</v>
      </c>
      <c r="BK11" s="238"/>
      <c r="BL11" s="236">
        <v>0</v>
      </c>
      <c r="BM11" s="237">
        <v>0</v>
      </c>
      <c r="BN11" s="381"/>
      <c r="BO11" s="375">
        <f>IF($B$4="quarter",SUM((BM11/36),(BN11/900)),IF($B$4="semester",SUM((BM11/24),BN11/900)))</f>
        <v>0</v>
      </c>
      <c r="BP11" s="238"/>
    </row>
    <row r="12" spans="2:68" hidden="1">
      <c r="B12" s="426"/>
      <c r="C12" s="324" t="s">
        <v>125</v>
      </c>
      <c r="D12" s="313">
        <f t="shared" ref="D12:AG12" si="3">SUM(D10:D11)</f>
        <v>0</v>
      </c>
      <c r="E12" s="311">
        <f t="shared" si="3"/>
        <v>0</v>
      </c>
      <c r="F12" s="323">
        <f t="shared" si="3"/>
        <v>0</v>
      </c>
      <c r="G12" s="311">
        <f t="shared" si="3"/>
        <v>0</v>
      </c>
      <c r="H12" s="314">
        <f t="shared" si="3"/>
        <v>0</v>
      </c>
      <c r="I12" s="313">
        <f t="shared" si="3"/>
        <v>0</v>
      </c>
      <c r="J12" s="311">
        <f t="shared" si="3"/>
        <v>0</v>
      </c>
      <c r="K12" s="323">
        <f t="shared" si="3"/>
        <v>0</v>
      </c>
      <c r="L12" s="311">
        <f t="shared" si="3"/>
        <v>0</v>
      </c>
      <c r="M12" s="314">
        <f t="shared" si="3"/>
        <v>0</v>
      </c>
      <c r="N12" s="313">
        <f t="shared" si="3"/>
        <v>0</v>
      </c>
      <c r="O12" s="311">
        <f t="shared" si="3"/>
        <v>0</v>
      </c>
      <c r="P12" s="323">
        <f t="shared" si="3"/>
        <v>0</v>
      </c>
      <c r="Q12" s="311">
        <f t="shared" si="3"/>
        <v>0</v>
      </c>
      <c r="R12" s="314">
        <f t="shared" si="3"/>
        <v>0</v>
      </c>
      <c r="S12" s="313">
        <f t="shared" si="3"/>
        <v>0</v>
      </c>
      <c r="T12" s="311">
        <f t="shared" si="3"/>
        <v>0</v>
      </c>
      <c r="U12" s="323">
        <f t="shared" si="3"/>
        <v>0</v>
      </c>
      <c r="V12" s="311">
        <f t="shared" si="3"/>
        <v>0</v>
      </c>
      <c r="W12" s="314">
        <f t="shared" si="3"/>
        <v>0</v>
      </c>
      <c r="X12" s="313">
        <f t="shared" si="3"/>
        <v>0</v>
      </c>
      <c r="Y12" s="311">
        <f t="shared" si="3"/>
        <v>0</v>
      </c>
      <c r="Z12" s="323">
        <f t="shared" si="3"/>
        <v>0</v>
      </c>
      <c r="AA12" s="311">
        <f t="shared" si="3"/>
        <v>0</v>
      </c>
      <c r="AB12" s="314">
        <f t="shared" si="3"/>
        <v>0</v>
      </c>
      <c r="AC12" s="313">
        <f t="shared" si="3"/>
        <v>0</v>
      </c>
      <c r="AD12" s="311">
        <f t="shared" si="3"/>
        <v>0</v>
      </c>
      <c r="AE12" s="323">
        <f t="shared" si="3"/>
        <v>0</v>
      </c>
      <c r="AF12" s="323">
        <f t="shared" si="3"/>
        <v>0</v>
      </c>
      <c r="AG12" s="314">
        <f t="shared" si="3"/>
        <v>0</v>
      </c>
      <c r="AH12" s="313">
        <f t="shared" ref="AH12:BE12" si="4">SUM(AH10:AH11)</f>
        <v>0</v>
      </c>
      <c r="AI12" s="311">
        <f t="shared" si="4"/>
        <v>0</v>
      </c>
      <c r="AJ12" s="323">
        <f t="shared" si="4"/>
        <v>0</v>
      </c>
      <c r="AK12" s="323">
        <f>SUM(AK10:AK11)</f>
        <v>0</v>
      </c>
      <c r="AL12" s="314">
        <f>SUM(AL10:AL11)</f>
        <v>0</v>
      </c>
      <c r="AM12" s="313">
        <f t="shared" si="4"/>
        <v>0</v>
      </c>
      <c r="AN12" s="311">
        <f t="shared" si="4"/>
        <v>0</v>
      </c>
      <c r="AO12" s="323">
        <f t="shared" si="4"/>
        <v>0</v>
      </c>
      <c r="AP12" s="323">
        <f>SUM(AP10:AP11)</f>
        <v>0</v>
      </c>
      <c r="AQ12" s="314">
        <f>SUM(AQ10:AQ11)</f>
        <v>0</v>
      </c>
      <c r="AR12" s="313">
        <f t="shared" si="4"/>
        <v>0</v>
      </c>
      <c r="AS12" s="311">
        <f t="shared" si="4"/>
        <v>0</v>
      </c>
      <c r="AT12" s="323">
        <f t="shared" si="4"/>
        <v>0</v>
      </c>
      <c r="AU12" s="311">
        <f t="shared" si="4"/>
        <v>0</v>
      </c>
      <c r="AV12" s="314">
        <f>SUM(AV10:AV11)</f>
        <v>0</v>
      </c>
      <c r="AW12" s="313">
        <f t="shared" si="4"/>
        <v>0</v>
      </c>
      <c r="AX12" s="311">
        <f t="shared" si="4"/>
        <v>0</v>
      </c>
      <c r="AY12" s="323">
        <f t="shared" si="4"/>
        <v>0</v>
      </c>
      <c r="AZ12" s="311">
        <f t="shared" si="4"/>
        <v>0</v>
      </c>
      <c r="BA12" s="314">
        <f>SUM(BA10:BA11)</f>
        <v>0</v>
      </c>
      <c r="BB12" s="313">
        <f t="shared" si="4"/>
        <v>0</v>
      </c>
      <c r="BC12" s="311">
        <f t="shared" si="4"/>
        <v>0</v>
      </c>
      <c r="BD12" s="323">
        <f t="shared" si="4"/>
        <v>0</v>
      </c>
      <c r="BE12" s="311">
        <f t="shared" si="4"/>
        <v>0</v>
      </c>
      <c r="BF12" s="314">
        <f>SUM(BF10:BF11)</f>
        <v>0</v>
      </c>
      <c r="BG12" s="376">
        <f t="shared" ref="BG12:BJ12" si="5">SUM(BG10:BG11)</f>
        <v>0</v>
      </c>
      <c r="BH12" s="375">
        <f t="shared" si="5"/>
        <v>0</v>
      </c>
      <c r="BI12" s="381">
        <f t="shared" si="5"/>
        <v>0</v>
      </c>
      <c r="BJ12" s="375">
        <f t="shared" si="5"/>
        <v>0</v>
      </c>
      <c r="BK12" s="377">
        <f>SUM(BK10:BK11)</f>
        <v>0</v>
      </c>
      <c r="BL12" s="376">
        <f t="shared" ref="BL12:BO12" si="6">SUM(BL10:BL11)</f>
        <v>0</v>
      </c>
      <c r="BM12" s="375">
        <f t="shared" si="6"/>
        <v>0</v>
      </c>
      <c r="BN12" s="381">
        <f t="shared" si="6"/>
        <v>0</v>
      </c>
      <c r="BO12" s="375">
        <f t="shared" si="6"/>
        <v>0</v>
      </c>
      <c r="BP12" s="377">
        <f>SUM(BP10:BP11)</f>
        <v>0</v>
      </c>
    </row>
    <row r="13" spans="2:68" hidden="1">
      <c r="B13" s="315"/>
      <c r="C13" s="316"/>
      <c r="D13" s="317"/>
      <c r="E13" s="318"/>
      <c r="F13" s="318"/>
      <c r="G13" s="318"/>
      <c r="H13" s="239"/>
      <c r="I13" s="317"/>
      <c r="J13" s="318"/>
      <c r="K13" s="318"/>
      <c r="L13" s="318"/>
      <c r="M13" s="239"/>
      <c r="N13" s="317"/>
      <c r="O13" s="318"/>
      <c r="P13" s="318"/>
      <c r="Q13" s="318"/>
      <c r="R13" s="239"/>
      <c r="S13" s="317"/>
      <c r="T13" s="318"/>
      <c r="U13" s="318"/>
      <c r="V13" s="318"/>
      <c r="W13" s="239"/>
      <c r="X13" s="317"/>
      <c r="Y13" s="318"/>
      <c r="Z13" s="318"/>
      <c r="AA13" s="318"/>
      <c r="AB13" s="239"/>
      <c r="AC13" s="317"/>
      <c r="AD13" s="318"/>
      <c r="AE13" s="318"/>
      <c r="AF13" s="318"/>
      <c r="AG13" s="239"/>
      <c r="AH13" s="317"/>
      <c r="AI13" s="318"/>
      <c r="AJ13" s="318"/>
      <c r="AK13" s="318"/>
      <c r="AL13" s="239"/>
      <c r="AM13" s="317"/>
      <c r="AN13" s="318"/>
      <c r="AO13" s="318"/>
      <c r="AP13" s="318"/>
      <c r="AQ13" s="239"/>
      <c r="AR13" s="317"/>
      <c r="AS13" s="318"/>
      <c r="AT13" s="318"/>
      <c r="AU13" s="318"/>
      <c r="AV13" s="239"/>
      <c r="AW13" s="317"/>
      <c r="AX13" s="318"/>
      <c r="AY13" s="318"/>
      <c r="AZ13" s="318"/>
      <c r="BA13" s="239"/>
      <c r="BB13" s="317"/>
      <c r="BC13" s="318"/>
      <c r="BD13" s="318"/>
      <c r="BE13" s="318"/>
      <c r="BF13" s="239"/>
      <c r="BG13" s="378"/>
      <c r="BH13" s="379"/>
      <c r="BI13" s="379"/>
      <c r="BJ13" s="379"/>
      <c r="BK13" s="380"/>
      <c r="BL13" s="378"/>
      <c r="BM13" s="379"/>
      <c r="BN13" s="379"/>
      <c r="BO13" s="379"/>
      <c r="BP13" s="380"/>
    </row>
    <row r="14" spans="2:68" hidden="1">
      <c r="B14" s="424" t="s">
        <v>127</v>
      </c>
      <c r="C14" s="322" t="s">
        <v>123</v>
      </c>
      <c r="D14" s="309">
        <v>0</v>
      </c>
      <c r="E14" s="310">
        <v>0</v>
      </c>
      <c r="F14" s="323"/>
      <c r="G14" s="311">
        <f>IF($B$4="quarter",SUM((E14/36),(F14/900)),IF($B$4="semester",SUM((E14/24),F14/900)))</f>
        <v>0</v>
      </c>
      <c r="H14" s="235"/>
      <c r="I14" s="309">
        <v>0</v>
      </c>
      <c r="J14" s="310">
        <v>0</v>
      </c>
      <c r="K14" s="323"/>
      <c r="L14" s="311">
        <f>IF($B$4="quarter",SUM((J14/36),(K14/900)),IF($B$4="semester",SUM((J14/24),K14/900)))</f>
        <v>0</v>
      </c>
      <c r="M14" s="235"/>
      <c r="N14" s="309">
        <v>0</v>
      </c>
      <c r="O14" s="310">
        <v>0</v>
      </c>
      <c r="P14" s="323"/>
      <c r="Q14" s="311">
        <f>IF($B$4="quarter",SUM((O14/36),(P14/900)),IF($B$4="semester",SUM((O14/24),P14/900)))</f>
        <v>0</v>
      </c>
      <c r="R14" s="235"/>
      <c r="S14" s="309">
        <v>0</v>
      </c>
      <c r="T14" s="310">
        <v>0</v>
      </c>
      <c r="U14" s="323"/>
      <c r="V14" s="311">
        <f>IF($B$4="quarter",SUM((T14/36),(U14/900)),IF($B$4="semester",SUM((T14/24),U14/900)))</f>
        <v>0</v>
      </c>
      <c r="W14" s="235"/>
      <c r="X14" s="309">
        <v>0</v>
      </c>
      <c r="Y14" s="310">
        <v>0</v>
      </c>
      <c r="Z14" s="323"/>
      <c r="AA14" s="311">
        <f>IF($B$4="quarter",SUM((Y14/36),(Z14/900)),IF($B$4="semester",SUM((Y14/24),Z14/900)))</f>
        <v>0</v>
      </c>
      <c r="AB14" s="235"/>
      <c r="AC14" s="309">
        <v>0</v>
      </c>
      <c r="AD14" s="310">
        <v>0</v>
      </c>
      <c r="AE14" s="323"/>
      <c r="AF14" s="323"/>
      <c r="AG14" s="235"/>
      <c r="AH14" s="309">
        <v>0</v>
      </c>
      <c r="AI14" s="310">
        <v>0</v>
      </c>
      <c r="AJ14" s="323"/>
      <c r="AK14" s="323"/>
      <c r="AL14" s="235"/>
      <c r="AM14" s="309">
        <v>0</v>
      </c>
      <c r="AN14" s="310">
        <v>0</v>
      </c>
      <c r="AO14" s="323"/>
      <c r="AP14" s="323"/>
      <c r="AQ14" s="235"/>
      <c r="AR14" s="309">
        <v>0</v>
      </c>
      <c r="AS14" s="310">
        <v>0</v>
      </c>
      <c r="AT14" s="323"/>
      <c r="AU14" s="311">
        <f>IF($B$4="quarter",SUM((AS14/36),(AT14/900)),IF($B$4="semester",SUM((AS14/24),AT14/900)))</f>
        <v>0</v>
      </c>
      <c r="AV14" s="235"/>
      <c r="AW14" s="309">
        <v>0</v>
      </c>
      <c r="AX14" s="310">
        <v>0</v>
      </c>
      <c r="AY14" s="323"/>
      <c r="AZ14" s="311">
        <f>IF($B$4="quarter",SUM((AX14/36),(AY14/900)),IF($B$4="semester",SUM((AX14/24),AY14/900)))</f>
        <v>0</v>
      </c>
      <c r="BA14" s="235"/>
      <c r="BB14" s="309">
        <v>0</v>
      </c>
      <c r="BC14" s="310">
        <v>0</v>
      </c>
      <c r="BD14" s="323"/>
      <c r="BE14" s="311">
        <f>IF($B$4="quarter",SUM((BC14/36),(BD14/900)),IF($B$4="semester",SUM((BC14/24),BD14/900)))</f>
        <v>0</v>
      </c>
      <c r="BF14" s="235"/>
      <c r="BG14" s="236">
        <v>0</v>
      </c>
      <c r="BH14" s="237">
        <v>0</v>
      </c>
      <c r="BI14" s="381"/>
      <c r="BJ14" s="375">
        <f>IF($B$4="quarter",SUM((BH14/36),(BI14/900)),IF($B$4="semester",SUM((BH14/24),BI14/900)))</f>
        <v>0</v>
      </c>
      <c r="BK14" s="238"/>
      <c r="BL14" s="236">
        <v>0</v>
      </c>
      <c r="BM14" s="237">
        <v>0</v>
      </c>
      <c r="BN14" s="381"/>
      <c r="BO14" s="375">
        <f>IF($B$4="quarter",SUM((BM14/36),(BN14/900)),IF($B$4="semester",SUM((BM14/24),BN14/900)))</f>
        <v>0</v>
      </c>
      <c r="BP14" s="238"/>
    </row>
    <row r="15" spans="2:68" hidden="1">
      <c r="B15" s="425"/>
      <c r="C15" s="322" t="s">
        <v>124</v>
      </c>
      <c r="D15" s="309">
        <v>0</v>
      </c>
      <c r="E15" s="310">
        <v>0</v>
      </c>
      <c r="F15" s="323"/>
      <c r="G15" s="311">
        <f>IF($B$4="quarter",SUM((E15/36),(F15/900)),IF($B$4="semester",SUM((E15/24),F15/900)))</f>
        <v>0</v>
      </c>
      <c r="H15" s="235"/>
      <c r="I15" s="309">
        <v>0</v>
      </c>
      <c r="J15" s="310">
        <v>0</v>
      </c>
      <c r="K15" s="323"/>
      <c r="L15" s="311">
        <f>IF($B$4="quarter",SUM((J15/36),(K15/900)),IF($B$4="semester",SUM((J15/24),K15/900)))</f>
        <v>0</v>
      </c>
      <c r="M15" s="235"/>
      <c r="N15" s="309">
        <v>0</v>
      </c>
      <c r="O15" s="310">
        <v>0</v>
      </c>
      <c r="P15" s="323"/>
      <c r="Q15" s="311">
        <f>IF($B$4="quarter",SUM((O15/36),(P15/900)),IF($B$4="semester",SUM((O15/24),P15/900)))</f>
        <v>0</v>
      </c>
      <c r="R15" s="235"/>
      <c r="S15" s="309">
        <v>0</v>
      </c>
      <c r="T15" s="310">
        <v>0</v>
      </c>
      <c r="U15" s="323"/>
      <c r="V15" s="311">
        <f>IF($B$4="quarter",SUM((T15/36),(U15/900)),IF($B$4="semester",SUM((T15/24),U15/900)))</f>
        <v>0</v>
      </c>
      <c r="W15" s="235"/>
      <c r="X15" s="309">
        <v>0</v>
      </c>
      <c r="Y15" s="310">
        <v>0</v>
      </c>
      <c r="Z15" s="323"/>
      <c r="AA15" s="311">
        <f>IF($B$4="quarter",SUM((Y15/36),(Z15/900)),IF($B$4="semester",SUM((Y15/24),Z15/900)))</f>
        <v>0</v>
      </c>
      <c r="AB15" s="235"/>
      <c r="AC15" s="309">
        <v>0</v>
      </c>
      <c r="AD15" s="310">
        <v>0</v>
      </c>
      <c r="AE15" s="323"/>
      <c r="AF15" s="323"/>
      <c r="AG15" s="235"/>
      <c r="AH15" s="309">
        <v>0</v>
      </c>
      <c r="AI15" s="310">
        <v>0</v>
      </c>
      <c r="AJ15" s="323"/>
      <c r="AK15" s="323"/>
      <c r="AL15" s="235"/>
      <c r="AM15" s="309">
        <v>0</v>
      </c>
      <c r="AN15" s="310">
        <v>0</v>
      </c>
      <c r="AO15" s="323"/>
      <c r="AP15" s="323"/>
      <c r="AQ15" s="235"/>
      <c r="AR15" s="309">
        <v>0</v>
      </c>
      <c r="AS15" s="310">
        <v>0</v>
      </c>
      <c r="AT15" s="323"/>
      <c r="AU15" s="311">
        <f>IF($B$4="quarter",SUM((AS15/36),(AT15/900)),IF($B$4="semester",SUM((AS15/24),AT15/900)))</f>
        <v>0</v>
      </c>
      <c r="AV15" s="235"/>
      <c r="AW15" s="309">
        <v>0</v>
      </c>
      <c r="AX15" s="310">
        <v>0</v>
      </c>
      <c r="AY15" s="323"/>
      <c r="AZ15" s="311">
        <f>IF($B$4="quarter",SUM((AX15/36),(AY15/900)),IF($B$4="semester",SUM((AX15/24),AY15/900)))</f>
        <v>0</v>
      </c>
      <c r="BA15" s="235"/>
      <c r="BB15" s="309">
        <v>0</v>
      </c>
      <c r="BC15" s="310">
        <v>0</v>
      </c>
      <c r="BD15" s="323"/>
      <c r="BE15" s="311">
        <f>IF($B$4="quarter",SUM((BC15/36),(BD15/900)),IF($B$4="semester",SUM((BC15/24),BD15/900)))</f>
        <v>0</v>
      </c>
      <c r="BF15" s="235"/>
      <c r="BG15" s="236">
        <v>0</v>
      </c>
      <c r="BH15" s="237">
        <v>0</v>
      </c>
      <c r="BI15" s="381"/>
      <c r="BJ15" s="375">
        <f>IF($B$4="quarter",SUM((BH15/36),(BI15/900)),IF($B$4="semester",SUM((BH15/24),BI15/900)))</f>
        <v>0</v>
      </c>
      <c r="BK15" s="238"/>
      <c r="BL15" s="236">
        <v>0</v>
      </c>
      <c r="BM15" s="237">
        <v>0</v>
      </c>
      <c r="BN15" s="381"/>
      <c r="BO15" s="375">
        <f>IF($B$4="quarter",SUM((BM15/36),(BN15/900)),IF($B$4="semester",SUM((BM15/24),BN15/900)))</f>
        <v>0</v>
      </c>
      <c r="BP15" s="238"/>
    </row>
    <row r="16" spans="2:68" hidden="1">
      <c r="B16" s="426"/>
      <c r="C16" s="324" t="s">
        <v>125</v>
      </c>
      <c r="D16" s="313">
        <f t="shared" ref="D16:AE16" si="7">SUM(D14:D15)</f>
        <v>0</v>
      </c>
      <c r="E16" s="311">
        <f t="shared" si="7"/>
        <v>0</v>
      </c>
      <c r="F16" s="323">
        <f t="shared" si="7"/>
        <v>0</v>
      </c>
      <c r="G16" s="311">
        <f t="shared" si="7"/>
        <v>0</v>
      </c>
      <c r="H16" s="314">
        <f>SUM(H14:H15)</f>
        <v>0</v>
      </c>
      <c r="I16" s="313">
        <f t="shared" si="7"/>
        <v>0</v>
      </c>
      <c r="J16" s="311">
        <f t="shared" si="7"/>
        <v>0</v>
      </c>
      <c r="K16" s="323">
        <f t="shared" si="7"/>
        <v>0</v>
      </c>
      <c r="L16" s="311">
        <f t="shared" si="7"/>
        <v>0</v>
      </c>
      <c r="M16" s="314">
        <f>SUM(M14:M15)</f>
        <v>0</v>
      </c>
      <c r="N16" s="313">
        <f t="shared" si="7"/>
        <v>0</v>
      </c>
      <c r="O16" s="311">
        <f t="shared" si="7"/>
        <v>0</v>
      </c>
      <c r="P16" s="323">
        <f t="shared" si="7"/>
        <v>0</v>
      </c>
      <c r="Q16" s="311">
        <f t="shared" si="7"/>
        <v>0</v>
      </c>
      <c r="R16" s="314">
        <f>SUM(R14:R15)</f>
        <v>0</v>
      </c>
      <c r="S16" s="313">
        <f t="shared" si="7"/>
        <v>0</v>
      </c>
      <c r="T16" s="311">
        <f t="shared" si="7"/>
        <v>0</v>
      </c>
      <c r="U16" s="323">
        <f t="shared" si="7"/>
        <v>0</v>
      </c>
      <c r="V16" s="311">
        <f t="shared" si="7"/>
        <v>0</v>
      </c>
      <c r="W16" s="314">
        <f>SUM(W14:W15)</f>
        <v>0</v>
      </c>
      <c r="X16" s="313">
        <f t="shared" si="7"/>
        <v>0</v>
      </c>
      <c r="Y16" s="311">
        <f t="shared" si="7"/>
        <v>0</v>
      </c>
      <c r="Z16" s="323">
        <f t="shared" si="7"/>
        <v>0</v>
      </c>
      <c r="AA16" s="311">
        <f t="shared" si="7"/>
        <v>0</v>
      </c>
      <c r="AB16" s="314">
        <f>SUM(AB14:AB15)</f>
        <v>0</v>
      </c>
      <c r="AC16" s="313">
        <f t="shared" si="7"/>
        <v>0</v>
      </c>
      <c r="AD16" s="311">
        <f t="shared" si="7"/>
        <v>0</v>
      </c>
      <c r="AE16" s="323">
        <f t="shared" si="7"/>
        <v>0</v>
      </c>
      <c r="AF16" s="323">
        <f t="shared" ref="AF16" si="8">SUM(AF14:AF15)</f>
        <v>0</v>
      </c>
      <c r="AG16" s="314">
        <f>SUM(AG14:AG15)</f>
        <v>0</v>
      </c>
      <c r="AH16" s="313">
        <f t="shared" ref="AH16:BE16" si="9">SUM(AH14:AH15)</f>
        <v>0</v>
      </c>
      <c r="AI16" s="311">
        <f t="shared" si="9"/>
        <v>0</v>
      </c>
      <c r="AJ16" s="323">
        <f t="shared" si="9"/>
        <v>0</v>
      </c>
      <c r="AK16" s="323">
        <f t="shared" si="9"/>
        <v>0</v>
      </c>
      <c r="AL16" s="314">
        <f>SUM(AL14:AL15)</f>
        <v>0</v>
      </c>
      <c r="AM16" s="313">
        <f t="shared" si="9"/>
        <v>0</v>
      </c>
      <c r="AN16" s="311">
        <f t="shared" si="9"/>
        <v>0</v>
      </c>
      <c r="AO16" s="323">
        <f t="shared" si="9"/>
        <v>0</v>
      </c>
      <c r="AP16" s="323">
        <f t="shared" si="9"/>
        <v>0</v>
      </c>
      <c r="AQ16" s="314">
        <f>SUM(AQ14:AQ15)</f>
        <v>0</v>
      </c>
      <c r="AR16" s="313">
        <f t="shared" si="9"/>
        <v>0</v>
      </c>
      <c r="AS16" s="311">
        <f t="shared" si="9"/>
        <v>0</v>
      </c>
      <c r="AT16" s="323">
        <f t="shared" si="9"/>
        <v>0</v>
      </c>
      <c r="AU16" s="311">
        <f t="shared" si="9"/>
        <v>0</v>
      </c>
      <c r="AV16" s="314">
        <f>SUM(AV14:AV15)</f>
        <v>0</v>
      </c>
      <c r="AW16" s="313">
        <f t="shared" si="9"/>
        <v>0</v>
      </c>
      <c r="AX16" s="311">
        <f t="shared" si="9"/>
        <v>0</v>
      </c>
      <c r="AY16" s="323">
        <f t="shared" si="9"/>
        <v>0</v>
      </c>
      <c r="AZ16" s="311">
        <f t="shared" si="9"/>
        <v>0</v>
      </c>
      <c r="BA16" s="314">
        <f>SUM(BA14:BA15)</f>
        <v>0</v>
      </c>
      <c r="BB16" s="313">
        <f t="shared" si="9"/>
        <v>0</v>
      </c>
      <c r="BC16" s="311">
        <f t="shared" si="9"/>
        <v>0</v>
      </c>
      <c r="BD16" s="323">
        <f t="shared" si="9"/>
        <v>0</v>
      </c>
      <c r="BE16" s="311">
        <f t="shared" si="9"/>
        <v>0</v>
      </c>
      <c r="BF16" s="314">
        <f>SUM(BF14:BF15)</f>
        <v>0</v>
      </c>
      <c r="BG16" s="376">
        <f t="shared" ref="BG16:BJ16" si="10">SUM(BG14:BG15)</f>
        <v>0</v>
      </c>
      <c r="BH16" s="375">
        <f t="shared" si="10"/>
        <v>0</v>
      </c>
      <c r="BI16" s="381">
        <f t="shared" si="10"/>
        <v>0</v>
      </c>
      <c r="BJ16" s="375">
        <f t="shared" si="10"/>
        <v>0</v>
      </c>
      <c r="BK16" s="377">
        <f>SUM(BK14:BK15)</f>
        <v>0</v>
      </c>
      <c r="BL16" s="376">
        <f t="shared" ref="BL16:BO16" si="11">SUM(BL14:BL15)</f>
        <v>0</v>
      </c>
      <c r="BM16" s="375">
        <f t="shared" si="11"/>
        <v>0</v>
      </c>
      <c r="BN16" s="381">
        <f t="shared" si="11"/>
        <v>0</v>
      </c>
      <c r="BO16" s="375">
        <f t="shared" si="11"/>
        <v>0</v>
      </c>
      <c r="BP16" s="377">
        <f>SUM(BP14:BP15)</f>
        <v>0</v>
      </c>
    </row>
    <row r="17" spans="2:68" hidden="1">
      <c r="B17" s="315"/>
      <c r="C17" s="316"/>
      <c r="D17" s="317"/>
      <c r="E17" s="318"/>
      <c r="F17" s="318"/>
      <c r="G17" s="318"/>
      <c r="H17" s="239"/>
      <c r="I17" s="317"/>
      <c r="J17" s="318"/>
      <c r="K17" s="318"/>
      <c r="L17" s="318"/>
      <c r="M17" s="239"/>
      <c r="N17" s="317"/>
      <c r="O17" s="318"/>
      <c r="P17" s="318"/>
      <c r="Q17" s="318"/>
      <c r="R17" s="239"/>
      <c r="S17" s="317"/>
      <c r="T17" s="318"/>
      <c r="U17" s="318"/>
      <c r="V17" s="318"/>
      <c r="W17" s="239"/>
      <c r="X17" s="317"/>
      <c r="Y17" s="318"/>
      <c r="Z17" s="318"/>
      <c r="AA17" s="318"/>
      <c r="AB17" s="239"/>
      <c r="AC17" s="317"/>
      <c r="AD17" s="318"/>
      <c r="AE17" s="318"/>
      <c r="AF17" s="318"/>
      <c r="AG17" s="239"/>
      <c r="AH17" s="317"/>
      <c r="AI17" s="318"/>
      <c r="AJ17" s="318"/>
      <c r="AK17" s="318"/>
      <c r="AL17" s="239"/>
      <c r="AM17" s="317"/>
      <c r="AN17" s="318"/>
      <c r="AO17" s="318"/>
      <c r="AP17" s="318"/>
      <c r="AQ17" s="239"/>
      <c r="AR17" s="317"/>
      <c r="AS17" s="318"/>
      <c r="AT17" s="318"/>
      <c r="AU17" s="318"/>
      <c r="AV17" s="239"/>
      <c r="AW17" s="317"/>
      <c r="AX17" s="318"/>
      <c r="AY17" s="318"/>
      <c r="AZ17" s="318"/>
      <c r="BA17" s="239"/>
      <c r="BB17" s="317"/>
      <c r="BC17" s="318"/>
      <c r="BD17" s="318"/>
      <c r="BE17" s="318"/>
      <c r="BF17" s="239"/>
      <c r="BG17" s="378"/>
      <c r="BH17" s="379"/>
      <c r="BI17" s="379"/>
      <c r="BJ17" s="379"/>
      <c r="BK17" s="380"/>
      <c r="BL17" s="378"/>
      <c r="BM17" s="379"/>
      <c r="BN17" s="379"/>
      <c r="BO17" s="379"/>
      <c r="BP17" s="380"/>
    </row>
    <row r="18" spans="2:68">
      <c r="B18" s="424" t="s">
        <v>128</v>
      </c>
      <c r="C18" s="322" t="s">
        <v>123</v>
      </c>
      <c r="D18" s="313">
        <f>D14+D10+D6</f>
        <v>333</v>
      </c>
      <c r="E18" s="311">
        <f t="shared" ref="E18:U19" si="12">E14+E10+E6</f>
        <v>6975</v>
      </c>
      <c r="F18" s="311">
        <f t="shared" si="12"/>
        <v>0</v>
      </c>
      <c r="G18" s="311">
        <f t="shared" si="12"/>
        <v>232.5</v>
      </c>
      <c r="H18" s="241">
        <f>H6+H10+H14</f>
        <v>0</v>
      </c>
      <c r="I18" s="313">
        <f t="shared" si="12"/>
        <v>313</v>
      </c>
      <c r="J18" s="311">
        <f t="shared" si="12"/>
        <v>6470</v>
      </c>
      <c r="K18" s="311">
        <f t="shared" si="12"/>
        <v>0</v>
      </c>
      <c r="L18" s="311">
        <f>L14+L10+L6</f>
        <v>215.66666666666666</v>
      </c>
      <c r="M18" s="241">
        <f>M6+M10+M14</f>
        <v>0</v>
      </c>
      <c r="N18" s="313">
        <f t="shared" si="12"/>
        <v>331</v>
      </c>
      <c r="O18" s="311">
        <f t="shared" si="12"/>
        <v>6941</v>
      </c>
      <c r="P18" s="325">
        <f t="shared" si="12"/>
        <v>0</v>
      </c>
      <c r="Q18" s="311">
        <f>Q14+Q10+Q6</f>
        <v>231.36666666666667</v>
      </c>
      <c r="R18" s="241">
        <f>R6+R10+R14</f>
        <v>0</v>
      </c>
      <c r="S18" s="313">
        <f t="shared" si="12"/>
        <v>464</v>
      </c>
      <c r="T18" s="311">
        <f t="shared" si="12"/>
        <v>8665</v>
      </c>
      <c r="U18" s="311">
        <f t="shared" si="12"/>
        <v>0</v>
      </c>
      <c r="V18" s="311">
        <f>V14+V10+V6</f>
        <v>288.83333333333331</v>
      </c>
      <c r="W18" s="241">
        <f>W6+W10+W14</f>
        <v>0</v>
      </c>
      <c r="X18" s="313">
        <f t="shared" ref="X18:AA19" si="13">X14+X10+X6</f>
        <v>301</v>
      </c>
      <c r="Y18" s="311">
        <f t="shared" si="13"/>
        <v>7827</v>
      </c>
      <c r="Z18" s="311">
        <f t="shared" si="13"/>
        <v>0</v>
      </c>
      <c r="AA18" s="311">
        <f t="shared" si="13"/>
        <v>260.89999999999998</v>
      </c>
      <c r="AB18" s="241">
        <f>AB6+AB10+AB14</f>
        <v>0</v>
      </c>
      <c r="AC18" s="313">
        <f t="shared" ref="AC18:AF19" si="14">AC14+AC10+AC6</f>
        <v>265</v>
      </c>
      <c r="AD18" s="311">
        <f t="shared" si="14"/>
        <v>7234</v>
      </c>
      <c r="AE18" s="311">
        <f t="shared" si="14"/>
        <v>0</v>
      </c>
      <c r="AF18" s="311">
        <f t="shared" si="14"/>
        <v>241.13333333333333</v>
      </c>
      <c r="AG18" s="241">
        <f>AG6+AG10+AG14</f>
        <v>922335</v>
      </c>
      <c r="AH18" s="313">
        <f t="shared" ref="AH18:AP19" si="15">AH14+AH10+AH6</f>
        <v>262</v>
      </c>
      <c r="AI18" s="311">
        <f t="shared" si="15"/>
        <v>7065</v>
      </c>
      <c r="AJ18" s="311">
        <f t="shared" si="15"/>
        <v>0</v>
      </c>
      <c r="AK18" s="311">
        <f t="shared" si="15"/>
        <v>235.5</v>
      </c>
      <c r="AL18" s="241">
        <f>AL6+AL10+AL14</f>
        <v>929591</v>
      </c>
      <c r="AM18" s="313">
        <f t="shared" si="15"/>
        <v>276</v>
      </c>
      <c r="AN18" s="311">
        <f t="shared" si="15"/>
        <v>6187</v>
      </c>
      <c r="AO18" s="311">
        <f t="shared" si="15"/>
        <v>0</v>
      </c>
      <c r="AP18" s="311">
        <f t="shared" si="15"/>
        <v>206.23333333333332</v>
      </c>
      <c r="AQ18" s="241">
        <f>AQ6+AQ10+AQ14</f>
        <v>837059</v>
      </c>
      <c r="AR18" s="313">
        <f t="shared" ref="AR18:BE19" si="16">AR14+AR10+AR6</f>
        <v>231</v>
      </c>
      <c r="AS18" s="311">
        <f t="shared" si="16"/>
        <v>5936</v>
      </c>
      <c r="AT18" s="311">
        <f t="shared" si="16"/>
        <v>0</v>
      </c>
      <c r="AU18" s="311">
        <f t="shared" si="16"/>
        <v>197.86666666666667</v>
      </c>
      <c r="AV18" s="241">
        <f>AV6+AV10+AV14</f>
        <v>825561</v>
      </c>
      <c r="AW18" s="313">
        <f t="shared" si="16"/>
        <v>242</v>
      </c>
      <c r="AX18" s="311">
        <f t="shared" si="16"/>
        <v>6026</v>
      </c>
      <c r="AY18" s="323">
        <f t="shared" si="16"/>
        <v>0</v>
      </c>
      <c r="AZ18" s="311">
        <f t="shared" si="16"/>
        <v>200.86666666666667</v>
      </c>
      <c r="BA18" s="241">
        <f>BA6+BA10+BA14</f>
        <v>838237</v>
      </c>
      <c r="BB18" s="313">
        <f t="shared" si="16"/>
        <v>226</v>
      </c>
      <c r="BC18" s="311">
        <f t="shared" si="16"/>
        <v>5946</v>
      </c>
      <c r="BD18" s="311">
        <f t="shared" si="16"/>
        <v>6780</v>
      </c>
      <c r="BE18" s="311">
        <f t="shared" si="16"/>
        <v>205.73333333333332</v>
      </c>
      <c r="BF18" s="241">
        <f>BF6+BF10+BF14</f>
        <v>826504</v>
      </c>
      <c r="BG18" s="376">
        <f t="shared" ref="BG18:BJ19" si="17">BG14+BG10+BG6</f>
        <v>0</v>
      </c>
      <c r="BH18" s="375">
        <f t="shared" si="17"/>
        <v>0</v>
      </c>
      <c r="BI18" s="375">
        <f t="shared" si="17"/>
        <v>0</v>
      </c>
      <c r="BJ18" s="375">
        <f t="shared" si="17"/>
        <v>0</v>
      </c>
      <c r="BK18" s="382">
        <f>BK6+BK10+BK14</f>
        <v>0</v>
      </c>
      <c r="BL18" s="376">
        <f t="shared" ref="BL18:BO19" si="18">BL14+BL10+BL6</f>
        <v>0</v>
      </c>
      <c r="BM18" s="375">
        <f t="shared" si="18"/>
        <v>0</v>
      </c>
      <c r="BN18" s="375">
        <f t="shared" si="18"/>
        <v>0</v>
      </c>
      <c r="BO18" s="375">
        <f t="shared" si="18"/>
        <v>0</v>
      </c>
      <c r="BP18" s="382">
        <f>BP6+BP10+BP14</f>
        <v>0</v>
      </c>
    </row>
    <row r="19" spans="2:68">
      <c r="B19" s="425"/>
      <c r="C19" s="322" t="s">
        <v>124</v>
      </c>
      <c r="D19" s="313">
        <f>D15+D11+D7</f>
        <v>63</v>
      </c>
      <c r="E19" s="311">
        <f t="shared" si="12"/>
        <v>2044</v>
      </c>
      <c r="F19" s="311">
        <f t="shared" si="12"/>
        <v>0</v>
      </c>
      <c r="G19" s="311">
        <f t="shared" si="12"/>
        <v>68.13333333333334</v>
      </c>
      <c r="H19" s="241">
        <f>H7+H11+H15</f>
        <v>0</v>
      </c>
      <c r="I19" s="313">
        <f t="shared" si="12"/>
        <v>56</v>
      </c>
      <c r="J19" s="311">
        <f t="shared" si="12"/>
        <v>1607</v>
      </c>
      <c r="K19" s="311">
        <f t="shared" si="12"/>
        <v>0</v>
      </c>
      <c r="L19" s="311">
        <f>L15+L11+L7</f>
        <v>53.56666666666667</v>
      </c>
      <c r="M19" s="241">
        <f>M7+M11+M15</f>
        <v>0</v>
      </c>
      <c r="N19" s="313">
        <f t="shared" si="12"/>
        <v>53</v>
      </c>
      <c r="O19" s="311">
        <f t="shared" si="12"/>
        <v>1463</v>
      </c>
      <c r="P19" s="325">
        <f t="shared" si="12"/>
        <v>0</v>
      </c>
      <c r="Q19" s="311">
        <f>Q15+Q11+Q7</f>
        <v>48.766666666666666</v>
      </c>
      <c r="R19" s="241">
        <f>R7+R11+R15</f>
        <v>0</v>
      </c>
      <c r="S19" s="313">
        <f t="shared" si="12"/>
        <v>48</v>
      </c>
      <c r="T19" s="311">
        <f t="shared" si="12"/>
        <v>1270</v>
      </c>
      <c r="U19" s="311">
        <f t="shared" si="12"/>
        <v>0</v>
      </c>
      <c r="V19" s="311">
        <f>V15+V11+V7</f>
        <v>42.333333333333336</v>
      </c>
      <c r="W19" s="241">
        <f>W7+W11+W15</f>
        <v>0</v>
      </c>
      <c r="X19" s="313">
        <f t="shared" si="13"/>
        <v>41</v>
      </c>
      <c r="Y19" s="311">
        <f t="shared" si="13"/>
        <v>1063</v>
      </c>
      <c r="Z19" s="311">
        <f t="shared" si="13"/>
        <v>0</v>
      </c>
      <c r="AA19" s="311">
        <f t="shared" si="13"/>
        <v>35.43333333333333</v>
      </c>
      <c r="AB19" s="241">
        <f>AB7+AB11+AB15</f>
        <v>0</v>
      </c>
      <c r="AC19" s="313">
        <f t="shared" si="14"/>
        <v>52</v>
      </c>
      <c r="AD19" s="311">
        <f t="shared" si="14"/>
        <v>1485</v>
      </c>
      <c r="AE19" s="311">
        <f t="shared" si="14"/>
        <v>0</v>
      </c>
      <c r="AF19" s="311">
        <f t="shared" si="14"/>
        <v>49.5</v>
      </c>
      <c r="AG19" s="241">
        <f>AG7+AG11+AG15</f>
        <v>189343</v>
      </c>
      <c r="AH19" s="313">
        <f t="shared" si="15"/>
        <v>73</v>
      </c>
      <c r="AI19" s="311">
        <f t="shared" si="15"/>
        <v>2354</v>
      </c>
      <c r="AJ19" s="311">
        <f t="shared" si="15"/>
        <v>0</v>
      </c>
      <c r="AK19" s="311">
        <f t="shared" si="15"/>
        <v>78.466666666666669</v>
      </c>
      <c r="AL19" s="241">
        <f>AL7+AL11+AL15</f>
        <v>309739</v>
      </c>
      <c r="AM19" s="313">
        <f t="shared" si="15"/>
        <v>55</v>
      </c>
      <c r="AN19" s="311">
        <f t="shared" si="15"/>
        <v>1806</v>
      </c>
      <c r="AO19" s="311">
        <f t="shared" si="15"/>
        <v>0</v>
      </c>
      <c r="AP19" s="311">
        <f t="shared" si="15"/>
        <v>60.2</v>
      </c>
      <c r="AQ19" s="241">
        <f>AQ7+AQ11+AQ15</f>
        <v>243810</v>
      </c>
      <c r="AR19" s="313">
        <f t="shared" si="16"/>
        <v>51</v>
      </c>
      <c r="AS19" s="311">
        <f t="shared" si="16"/>
        <v>1456</v>
      </c>
      <c r="AT19" s="311">
        <f t="shared" si="16"/>
        <v>0</v>
      </c>
      <c r="AU19" s="311">
        <f t="shared" si="16"/>
        <v>48.533333333333331</v>
      </c>
      <c r="AV19" s="241">
        <f>AV7+AV11+AV15</f>
        <v>202443</v>
      </c>
      <c r="AW19" s="313">
        <f t="shared" si="16"/>
        <v>61</v>
      </c>
      <c r="AX19" s="311">
        <f t="shared" si="16"/>
        <v>1880</v>
      </c>
      <c r="AY19" s="323">
        <f t="shared" si="16"/>
        <v>0</v>
      </c>
      <c r="AZ19" s="311">
        <f t="shared" si="16"/>
        <v>62.666666666666664</v>
      </c>
      <c r="BA19" s="241">
        <f>BA7+BA11+BA15</f>
        <v>261403</v>
      </c>
      <c r="BB19" s="313">
        <f t="shared" si="16"/>
        <v>77</v>
      </c>
      <c r="BC19" s="311">
        <f t="shared" si="16"/>
        <v>2147</v>
      </c>
      <c r="BD19" s="311">
        <f t="shared" si="16"/>
        <v>2310</v>
      </c>
      <c r="BE19" s="311">
        <f t="shared" si="16"/>
        <v>74.133333333333326</v>
      </c>
      <c r="BF19" s="241">
        <f>BF7+BF11+BF15</f>
        <v>298433</v>
      </c>
      <c r="BG19" s="376">
        <f t="shared" si="17"/>
        <v>0</v>
      </c>
      <c r="BH19" s="375">
        <f t="shared" si="17"/>
        <v>0</v>
      </c>
      <c r="BI19" s="375">
        <f t="shared" si="17"/>
        <v>0</v>
      </c>
      <c r="BJ19" s="375">
        <f t="shared" si="17"/>
        <v>0</v>
      </c>
      <c r="BK19" s="382">
        <f>BK7+BK11+BK15</f>
        <v>0</v>
      </c>
      <c r="BL19" s="376">
        <f t="shared" si="18"/>
        <v>0</v>
      </c>
      <c r="BM19" s="375">
        <f t="shared" si="18"/>
        <v>0</v>
      </c>
      <c r="BN19" s="375">
        <f t="shared" si="18"/>
        <v>0</v>
      </c>
      <c r="BO19" s="375">
        <f t="shared" si="18"/>
        <v>0</v>
      </c>
      <c r="BP19" s="382">
        <f>BP7+BP11+BP15</f>
        <v>0</v>
      </c>
    </row>
    <row r="20" spans="2:68">
      <c r="B20" s="426"/>
      <c r="C20" s="324" t="s">
        <v>125</v>
      </c>
      <c r="D20" s="313">
        <f>SUM(D18:D19)</f>
        <v>396</v>
      </c>
      <c r="E20" s="311">
        <f t="shared" ref="E20:U20" si="19">SUM(E18:E19)</f>
        <v>9019</v>
      </c>
      <c r="F20" s="311">
        <f t="shared" si="19"/>
        <v>0</v>
      </c>
      <c r="G20" s="311">
        <f t="shared" si="19"/>
        <v>300.63333333333333</v>
      </c>
      <c r="H20" s="241">
        <f>H8+H12+H16</f>
        <v>0</v>
      </c>
      <c r="I20" s="313">
        <f t="shared" si="19"/>
        <v>369</v>
      </c>
      <c r="J20" s="311">
        <f t="shared" si="19"/>
        <v>8077</v>
      </c>
      <c r="K20" s="311">
        <f t="shared" si="19"/>
        <v>0</v>
      </c>
      <c r="L20" s="311">
        <f>SUM(L18:L19)</f>
        <v>269.23333333333335</v>
      </c>
      <c r="M20" s="241">
        <f>M8+M12+M16</f>
        <v>0</v>
      </c>
      <c r="N20" s="313">
        <f t="shared" si="19"/>
        <v>384</v>
      </c>
      <c r="O20" s="311">
        <f t="shared" si="19"/>
        <v>8404</v>
      </c>
      <c r="P20" s="325">
        <f t="shared" si="19"/>
        <v>0</v>
      </c>
      <c r="Q20" s="311">
        <f>SUM(Q18:Q19)</f>
        <v>280.13333333333333</v>
      </c>
      <c r="R20" s="241">
        <f>R8+R12+R16</f>
        <v>0</v>
      </c>
      <c r="S20" s="313">
        <f t="shared" si="19"/>
        <v>512</v>
      </c>
      <c r="T20" s="311">
        <f t="shared" si="19"/>
        <v>9935</v>
      </c>
      <c r="U20" s="311">
        <f t="shared" si="19"/>
        <v>0</v>
      </c>
      <c r="V20" s="311">
        <f t="shared" ref="V20:BO20" si="20">SUM(V18:V19)</f>
        <v>331.16666666666663</v>
      </c>
      <c r="W20" s="241">
        <f>W8+W12+W16</f>
        <v>0</v>
      </c>
      <c r="X20" s="313">
        <f t="shared" si="20"/>
        <v>342</v>
      </c>
      <c r="Y20" s="311">
        <f t="shared" si="20"/>
        <v>8890</v>
      </c>
      <c r="Z20" s="311">
        <f t="shared" si="20"/>
        <v>0</v>
      </c>
      <c r="AA20" s="311">
        <f t="shared" si="20"/>
        <v>296.33333333333331</v>
      </c>
      <c r="AB20" s="241">
        <f>AB8+AB12+AB16</f>
        <v>0</v>
      </c>
      <c r="AC20" s="313">
        <f t="shared" si="20"/>
        <v>317</v>
      </c>
      <c r="AD20" s="311">
        <f t="shared" si="20"/>
        <v>8719</v>
      </c>
      <c r="AE20" s="311">
        <f t="shared" si="20"/>
        <v>0</v>
      </c>
      <c r="AF20" s="311">
        <f t="shared" si="20"/>
        <v>290.63333333333333</v>
      </c>
      <c r="AG20" s="241">
        <f>AG8+AG12+AG16</f>
        <v>1111678</v>
      </c>
      <c r="AH20" s="313">
        <f t="shared" si="20"/>
        <v>335</v>
      </c>
      <c r="AI20" s="311">
        <f t="shared" si="20"/>
        <v>9419</v>
      </c>
      <c r="AJ20" s="311">
        <f t="shared" si="20"/>
        <v>0</v>
      </c>
      <c r="AK20" s="311">
        <f t="shared" si="20"/>
        <v>313.9666666666667</v>
      </c>
      <c r="AL20" s="241">
        <f>AL8+AL12+AL16</f>
        <v>1239330</v>
      </c>
      <c r="AM20" s="313">
        <f t="shared" si="20"/>
        <v>331</v>
      </c>
      <c r="AN20" s="311">
        <f t="shared" si="20"/>
        <v>7993</v>
      </c>
      <c r="AO20" s="311">
        <f t="shared" si="20"/>
        <v>0</v>
      </c>
      <c r="AP20" s="311">
        <f t="shared" si="20"/>
        <v>266.43333333333334</v>
      </c>
      <c r="AQ20" s="241">
        <f>AQ8+AQ12+AQ16</f>
        <v>1080869</v>
      </c>
      <c r="AR20" s="313">
        <f t="shared" si="20"/>
        <v>282</v>
      </c>
      <c r="AS20" s="311">
        <f t="shared" si="20"/>
        <v>7392</v>
      </c>
      <c r="AT20" s="311">
        <f t="shared" si="20"/>
        <v>0</v>
      </c>
      <c r="AU20" s="311">
        <f t="shared" si="20"/>
        <v>246.4</v>
      </c>
      <c r="AV20" s="241">
        <f>AV8+AV12+AV16</f>
        <v>1028004</v>
      </c>
      <c r="AW20" s="313">
        <f t="shared" si="20"/>
        <v>303</v>
      </c>
      <c r="AX20" s="311">
        <f t="shared" si="20"/>
        <v>7906</v>
      </c>
      <c r="AY20" s="323">
        <f t="shared" si="20"/>
        <v>0</v>
      </c>
      <c r="AZ20" s="311">
        <f t="shared" si="20"/>
        <v>263.53333333333336</v>
      </c>
      <c r="BA20" s="241">
        <f>BA8+BA12+BA16</f>
        <v>1099640</v>
      </c>
      <c r="BB20" s="313">
        <f t="shared" si="20"/>
        <v>303</v>
      </c>
      <c r="BC20" s="311">
        <f t="shared" si="20"/>
        <v>8093</v>
      </c>
      <c r="BD20" s="311">
        <f t="shared" si="20"/>
        <v>9090</v>
      </c>
      <c r="BE20" s="311">
        <f t="shared" si="20"/>
        <v>279.86666666666667</v>
      </c>
      <c r="BF20" s="241">
        <f>BF8+BF12+BF16</f>
        <v>1124937</v>
      </c>
      <c r="BG20" s="376">
        <f t="shared" si="20"/>
        <v>0</v>
      </c>
      <c r="BH20" s="375">
        <f t="shared" si="20"/>
        <v>0</v>
      </c>
      <c r="BI20" s="375">
        <f t="shared" si="20"/>
        <v>0</v>
      </c>
      <c r="BJ20" s="375">
        <f t="shared" si="20"/>
        <v>0</v>
      </c>
      <c r="BK20" s="382">
        <f>BK8+BK12+BK16</f>
        <v>0</v>
      </c>
      <c r="BL20" s="376">
        <f t="shared" si="20"/>
        <v>0</v>
      </c>
      <c r="BM20" s="375">
        <f t="shared" si="20"/>
        <v>0</v>
      </c>
      <c r="BN20" s="375">
        <f t="shared" si="20"/>
        <v>0</v>
      </c>
      <c r="BO20" s="375">
        <f t="shared" si="20"/>
        <v>0</v>
      </c>
      <c r="BP20" s="382">
        <f>BP8+BP12+BP16</f>
        <v>0</v>
      </c>
    </row>
    <row r="21" spans="2:68" ht="24.75" customHeight="1">
      <c r="B21" s="42" t="s">
        <v>129</v>
      </c>
      <c r="D21" s="317"/>
      <c r="E21" s="318"/>
      <c r="F21" s="318"/>
      <c r="G21" s="318"/>
      <c r="H21" s="326"/>
      <c r="I21" s="327"/>
      <c r="J21" s="318"/>
      <c r="K21" s="318"/>
      <c r="L21" s="318"/>
      <c r="M21" s="328"/>
      <c r="N21" s="317"/>
      <c r="O21" s="318"/>
      <c r="P21" s="318"/>
      <c r="Q21" s="318"/>
      <c r="R21" s="328"/>
      <c r="S21" s="317"/>
      <c r="T21" s="318"/>
      <c r="U21" s="318"/>
      <c r="V21" s="318"/>
      <c r="W21" s="328"/>
      <c r="X21" s="317"/>
      <c r="Y21" s="318"/>
      <c r="Z21" s="318"/>
      <c r="AA21" s="318"/>
      <c r="AB21" s="328"/>
      <c r="AC21" s="317"/>
      <c r="AD21" s="318"/>
      <c r="AE21" s="318"/>
      <c r="AF21" s="318"/>
      <c r="AG21" s="328"/>
      <c r="AH21" s="317"/>
      <c r="AI21" s="318"/>
      <c r="AJ21" s="318"/>
      <c r="AK21" s="318"/>
      <c r="AL21" s="328"/>
      <c r="AM21" s="317"/>
      <c r="AN21" s="318"/>
      <c r="AO21" s="318"/>
      <c r="AP21" s="318"/>
      <c r="AQ21" s="328"/>
      <c r="AR21" s="317"/>
      <c r="AS21" s="318"/>
      <c r="AT21" s="318"/>
      <c r="AU21" s="318"/>
      <c r="AV21" s="328"/>
      <c r="AW21" s="317"/>
      <c r="AX21" s="318"/>
      <c r="AY21" s="318"/>
      <c r="AZ21" s="318"/>
      <c r="BA21" s="328"/>
      <c r="BB21" s="317"/>
      <c r="BC21" s="318"/>
      <c r="BD21" s="318"/>
      <c r="BE21" s="318"/>
      <c r="BF21" s="328"/>
      <c r="BG21" s="378"/>
      <c r="BH21" s="379"/>
      <c r="BI21" s="379"/>
      <c r="BJ21" s="379"/>
      <c r="BK21" s="383"/>
      <c r="BL21" s="378"/>
      <c r="BM21" s="379"/>
      <c r="BN21" s="379"/>
      <c r="BO21" s="379"/>
      <c r="BP21" s="383"/>
    </row>
    <row r="22" spans="2:68">
      <c r="B22" s="329" t="s">
        <v>130</v>
      </c>
      <c r="D22" s="317"/>
      <c r="E22" s="318"/>
      <c r="F22" s="318"/>
      <c r="G22" s="318"/>
      <c r="H22" s="330">
        <v>0</v>
      </c>
      <c r="I22" s="327"/>
      <c r="J22" s="318"/>
      <c r="K22" s="318"/>
      <c r="L22" s="318"/>
      <c r="M22" s="331">
        <v>0</v>
      </c>
      <c r="N22" s="317"/>
      <c r="O22" s="318"/>
      <c r="P22" s="318"/>
      <c r="Q22" s="318"/>
      <c r="R22" s="331">
        <v>0</v>
      </c>
      <c r="S22" s="317"/>
      <c r="T22" s="318"/>
      <c r="U22" s="318"/>
      <c r="V22" s="318"/>
      <c r="W22" s="331">
        <v>0</v>
      </c>
      <c r="X22" s="317"/>
      <c r="Y22" s="318"/>
      <c r="Z22" s="318"/>
      <c r="AA22" s="318"/>
      <c r="AB22" s="331">
        <v>0</v>
      </c>
      <c r="AC22" s="317"/>
      <c r="AD22" s="318"/>
      <c r="AE22" s="318"/>
      <c r="AF22" s="318"/>
      <c r="AG22" s="331">
        <v>0</v>
      </c>
      <c r="AH22" s="317"/>
      <c r="AI22" s="318"/>
      <c r="AJ22" s="318"/>
      <c r="AK22" s="318"/>
      <c r="AL22" s="331"/>
      <c r="AM22" s="317"/>
      <c r="AN22" s="318"/>
      <c r="AO22" s="318"/>
      <c r="AP22" s="318"/>
      <c r="AQ22" s="331">
        <v>29008</v>
      </c>
      <c r="AR22" s="317"/>
      <c r="AS22" s="318"/>
      <c r="AT22" s="318"/>
      <c r="AU22" s="318"/>
      <c r="AV22" s="331">
        <v>28178</v>
      </c>
      <c r="AW22" s="317"/>
      <c r="AX22" s="318"/>
      <c r="AY22" s="318"/>
      <c r="AZ22" s="318"/>
      <c r="BA22" s="331">
        <v>28741</v>
      </c>
      <c r="BB22" s="317"/>
      <c r="BC22" s="318"/>
      <c r="BD22" s="318"/>
      <c r="BE22" s="318"/>
      <c r="BF22" s="242">
        <v>31040</v>
      </c>
      <c r="BG22" s="378"/>
      <c r="BH22" s="379"/>
      <c r="BI22" s="379"/>
      <c r="BJ22" s="379"/>
      <c r="BK22" s="242"/>
      <c r="BL22" s="378"/>
      <c r="BM22" s="379"/>
      <c r="BN22" s="379"/>
      <c r="BO22" s="379"/>
      <c r="BP22" s="242"/>
    </row>
    <row r="23" spans="2:68">
      <c r="B23" s="329" t="s">
        <v>131</v>
      </c>
      <c r="D23" s="317"/>
      <c r="E23" s="318"/>
      <c r="F23" s="318"/>
      <c r="G23" s="318"/>
      <c r="H23" s="330">
        <v>141130</v>
      </c>
      <c r="I23" s="327"/>
      <c r="J23" s="318"/>
      <c r="K23" s="318"/>
      <c r="L23" s="318"/>
      <c r="M23" s="331">
        <v>101398</v>
      </c>
      <c r="N23" s="317"/>
      <c r="O23" s="318"/>
      <c r="P23" s="318"/>
      <c r="Q23" s="318"/>
      <c r="R23" s="331">
        <v>48054</v>
      </c>
      <c r="S23" s="317"/>
      <c r="T23" s="327"/>
      <c r="U23" s="327"/>
      <c r="V23" s="327"/>
      <c r="W23" s="331">
        <v>352158</v>
      </c>
      <c r="X23" s="317"/>
      <c r="Y23" s="327"/>
      <c r="Z23" s="327"/>
      <c r="AA23" s="327"/>
      <c r="AB23" s="331">
        <v>343786</v>
      </c>
      <c r="AC23" s="317"/>
      <c r="AD23" s="327"/>
      <c r="AE23" s="327"/>
      <c r="AF23" s="327"/>
      <c r="AG23" s="331">
        <v>219647</v>
      </c>
      <c r="AH23" s="317"/>
      <c r="AI23" s="327"/>
      <c r="AJ23" s="327"/>
      <c r="AK23" s="327"/>
      <c r="AL23" s="331">
        <v>34874</v>
      </c>
      <c r="AM23" s="317"/>
      <c r="AN23" s="327"/>
      <c r="AO23" s="327"/>
      <c r="AP23" s="327"/>
      <c r="AQ23" s="331">
        <v>33957</v>
      </c>
      <c r="AR23" s="317"/>
      <c r="AS23" s="327"/>
      <c r="AT23" s="327"/>
      <c r="AU23" s="327"/>
      <c r="AV23" s="331">
        <v>50215</v>
      </c>
      <c r="AW23" s="317"/>
      <c r="AX23" s="327"/>
      <c r="AY23" s="327"/>
      <c r="AZ23" s="327"/>
      <c r="BA23" s="331">
        <v>32380</v>
      </c>
      <c r="BB23" s="317"/>
      <c r="BC23" s="327"/>
      <c r="BD23" s="327"/>
      <c r="BE23" s="327"/>
      <c r="BF23" s="242">
        <v>38144</v>
      </c>
      <c r="BG23" s="378"/>
      <c r="BH23" s="384"/>
      <c r="BI23" s="384"/>
      <c r="BJ23" s="384"/>
      <c r="BK23" s="242"/>
      <c r="BL23" s="378"/>
      <c r="BM23" s="384"/>
      <c r="BN23" s="384"/>
      <c r="BO23" s="384"/>
      <c r="BP23" s="242"/>
    </row>
    <row r="24" spans="2:68">
      <c r="B24" s="329" t="s">
        <v>132</v>
      </c>
      <c r="D24" s="317"/>
      <c r="E24" s="318"/>
      <c r="F24" s="318"/>
      <c r="G24" s="318"/>
      <c r="H24" s="332">
        <f>H20-H22-H23</f>
        <v>-141130</v>
      </c>
      <c r="I24" s="327"/>
      <c r="J24" s="318"/>
      <c r="K24" s="318"/>
      <c r="L24" s="318"/>
      <c r="M24" s="332">
        <f>M20-M22-M23</f>
        <v>-101398</v>
      </c>
      <c r="N24" s="317"/>
      <c r="O24" s="318"/>
      <c r="P24" s="318"/>
      <c r="Q24" s="318"/>
      <c r="R24" s="332">
        <f>R20-R22-R23</f>
        <v>-48054</v>
      </c>
      <c r="S24" s="317"/>
      <c r="T24" s="318"/>
      <c r="U24" s="318"/>
      <c r="V24" s="318"/>
      <c r="W24" s="332">
        <f>W20-W22-W23</f>
        <v>-352158</v>
      </c>
      <c r="X24" s="317"/>
      <c r="Y24" s="318"/>
      <c r="Z24" s="318"/>
      <c r="AA24" s="318"/>
      <c r="AB24" s="332">
        <f>AB20-AB22-AB23</f>
        <v>-343786</v>
      </c>
      <c r="AC24" s="317"/>
      <c r="AD24" s="318"/>
      <c r="AE24" s="318"/>
      <c r="AF24" s="318"/>
      <c r="AG24" s="332">
        <f>AG20-AG22-AG23</f>
        <v>892031</v>
      </c>
      <c r="AH24" s="317"/>
      <c r="AI24" s="318"/>
      <c r="AJ24" s="318"/>
      <c r="AK24" s="318"/>
      <c r="AL24" s="332">
        <f>AL20-AL22-AL23</f>
        <v>1204456</v>
      </c>
      <c r="AM24" s="317"/>
      <c r="AN24" s="318"/>
      <c r="AO24" s="318"/>
      <c r="AP24" s="318"/>
      <c r="AQ24" s="332">
        <f>AQ20-AQ22-AQ23</f>
        <v>1017904</v>
      </c>
      <c r="AR24" s="317"/>
      <c r="AS24" s="318"/>
      <c r="AT24" s="318"/>
      <c r="AU24" s="318"/>
      <c r="AV24" s="332">
        <f>AV20-AV22-AV23</f>
        <v>949611</v>
      </c>
      <c r="AW24" s="317"/>
      <c r="AX24" s="318"/>
      <c r="AY24" s="318"/>
      <c r="AZ24" s="318"/>
      <c r="BA24" s="332">
        <f>BA20-BA22-BA23</f>
        <v>1038519</v>
      </c>
      <c r="BB24" s="317"/>
      <c r="BC24" s="318"/>
      <c r="BD24" s="318"/>
      <c r="BE24" s="318"/>
      <c r="BF24" s="332">
        <f>BF20-BF22-BF23</f>
        <v>1055753</v>
      </c>
      <c r="BG24" s="378"/>
      <c r="BH24" s="379"/>
      <c r="BI24" s="379"/>
      <c r="BJ24" s="379"/>
      <c r="BK24" s="385">
        <f>BK20-BK22-BK23</f>
        <v>0</v>
      </c>
      <c r="BL24" s="378"/>
      <c r="BM24" s="379"/>
      <c r="BN24" s="379"/>
      <c r="BO24" s="379"/>
      <c r="BP24" s="385">
        <f>BP20-BP22-BP23</f>
        <v>0</v>
      </c>
    </row>
    <row r="25" spans="2:68">
      <c r="B25" s="329"/>
      <c r="D25" s="317"/>
      <c r="E25" s="318"/>
      <c r="F25" s="318"/>
      <c r="G25" s="318"/>
      <c r="H25" s="326"/>
      <c r="I25" s="327"/>
      <c r="J25" s="318"/>
      <c r="K25" s="318"/>
      <c r="L25" s="318"/>
      <c r="M25" s="328"/>
      <c r="N25" s="317"/>
      <c r="O25" s="318"/>
      <c r="P25" s="318"/>
      <c r="Q25" s="318"/>
      <c r="R25" s="328"/>
      <c r="S25" s="317"/>
      <c r="T25" s="318"/>
      <c r="U25" s="318"/>
      <c r="V25" s="318"/>
      <c r="W25" s="328"/>
      <c r="X25" s="317"/>
      <c r="Y25" s="318"/>
      <c r="Z25" s="318"/>
      <c r="AA25" s="318"/>
      <c r="AB25" s="328"/>
      <c r="AC25" s="317"/>
      <c r="AD25" s="318"/>
      <c r="AE25" s="318"/>
      <c r="AF25" s="318"/>
      <c r="AG25" s="328"/>
      <c r="AH25" s="317"/>
      <c r="AI25" s="318"/>
      <c r="AJ25" s="318"/>
      <c r="AK25" s="318"/>
      <c r="AL25" s="328"/>
      <c r="AM25" s="317"/>
      <c r="AN25" s="318"/>
      <c r="AO25" s="318"/>
      <c r="AP25" s="318"/>
      <c r="AQ25" s="328"/>
      <c r="AR25" s="317"/>
      <c r="AS25" s="318"/>
      <c r="AT25" s="318"/>
      <c r="AU25" s="318"/>
      <c r="AV25" s="328"/>
      <c r="AW25" s="317"/>
      <c r="AX25" s="318"/>
      <c r="AY25" s="318"/>
      <c r="AZ25" s="318"/>
      <c r="BA25" s="328"/>
      <c r="BB25" s="317"/>
      <c r="BC25" s="318"/>
      <c r="BD25" s="318"/>
      <c r="BE25" s="318"/>
      <c r="BF25" s="328"/>
      <c r="BG25" s="378"/>
      <c r="BH25" s="379"/>
      <c r="BI25" s="379"/>
      <c r="BJ25" s="379"/>
      <c r="BK25" s="383"/>
      <c r="BL25" s="378"/>
      <c r="BM25" s="379"/>
      <c r="BN25" s="379"/>
      <c r="BO25" s="379"/>
      <c r="BP25" s="383"/>
    </row>
    <row r="26" spans="2:68" ht="11.25" customHeight="1">
      <c r="B26" s="333"/>
      <c r="C26" s="333"/>
      <c r="D26" s="334"/>
      <c r="E26" s="333"/>
      <c r="F26" s="333"/>
      <c r="G26" s="333"/>
      <c r="H26" s="335"/>
      <c r="I26" s="336"/>
      <c r="J26" s="333"/>
      <c r="K26" s="333"/>
      <c r="L26" s="333"/>
      <c r="M26" s="337"/>
      <c r="N26" s="334"/>
      <c r="O26" s="333"/>
      <c r="P26" s="333"/>
      <c r="Q26" s="333"/>
      <c r="R26" s="337"/>
      <c r="S26" s="334"/>
      <c r="T26" s="333"/>
      <c r="U26" s="333"/>
      <c r="V26" s="333"/>
      <c r="W26" s="337"/>
      <c r="X26" s="334"/>
      <c r="Y26" s="333"/>
      <c r="Z26" s="333"/>
      <c r="AA26" s="333"/>
      <c r="AB26" s="337"/>
      <c r="AC26" s="334"/>
      <c r="AD26" s="333"/>
      <c r="AE26" s="333"/>
      <c r="AF26" s="333"/>
      <c r="AG26" s="337"/>
      <c r="AH26" s="334"/>
      <c r="AI26" s="333"/>
      <c r="AJ26" s="333"/>
      <c r="AK26" s="333"/>
      <c r="AL26" s="337"/>
      <c r="AM26" s="334"/>
      <c r="AN26" s="333"/>
      <c r="AO26" s="333"/>
      <c r="AP26" s="333"/>
      <c r="AQ26" s="337"/>
      <c r="AR26" s="334"/>
      <c r="AS26" s="333"/>
      <c r="AT26" s="333"/>
      <c r="AU26" s="333"/>
      <c r="AV26" s="337"/>
      <c r="AW26" s="334"/>
      <c r="AX26" s="333"/>
      <c r="AY26" s="333"/>
      <c r="AZ26" s="333"/>
      <c r="BA26" s="337"/>
      <c r="BB26" s="334"/>
      <c r="BC26" s="333"/>
      <c r="BD26" s="333"/>
      <c r="BE26" s="333"/>
      <c r="BF26" s="337"/>
      <c r="BG26" s="386"/>
      <c r="BH26" s="387"/>
      <c r="BI26" s="387"/>
      <c r="BJ26" s="387"/>
      <c r="BK26" s="388"/>
      <c r="BL26" s="386"/>
      <c r="BM26" s="387"/>
      <c r="BN26" s="387"/>
      <c r="BO26" s="387"/>
      <c r="BP26" s="388"/>
    </row>
    <row r="27" spans="2:68" ht="51" customHeight="1">
      <c r="B27" s="411" t="s">
        <v>133</v>
      </c>
      <c r="C27" s="411"/>
      <c r="D27" s="338"/>
      <c r="I27" s="339"/>
      <c r="M27" s="340"/>
      <c r="N27" s="338"/>
      <c r="R27" s="340"/>
      <c r="S27" s="338"/>
      <c r="W27" s="340"/>
      <c r="X27" s="338"/>
      <c r="AB27" s="340"/>
      <c r="AC27" s="338"/>
      <c r="AG27" s="340"/>
      <c r="AH27" s="338"/>
      <c r="AL27" s="340"/>
      <c r="AM27" s="338"/>
      <c r="AQ27" s="340"/>
      <c r="AR27" s="338"/>
      <c r="AV27" s="340"/>
      <c r="AW27" s="338"/>
      <c r="BA27" s="340"/>
      <c r="BB27" s="338"/>
      <c r="BF27" s="340"/>
      <c r="BG27" s="389"/>
      <c r="BK27" s="390"/>
      <c r="BL27" s="389"/>
      <c r="BP27" s="390"/>
    </row>
    <row r="28" spans="2:68">
      <c r="B28" s="412" t="s">
        <v>134</v>
      </c>
      <c r="C28" s="322" t="s">
        <v>123</v>
      </c>
      <c r="D28" s="309">
        <v>0</v>
      </c>
      <c r="E28" s="310">
        <v>0</v>
      </c>
      <c r="F28" s="323"/>
      <c r="G28" s="311">
        <f>IF($B$4="quarter",SUM((E28/45),(F28/900)),IF($B$4="semester",SUM((E28/30),F28/900)))</f>
        <v>0</v>
      </c>
      <c r="H28" s="341"/>
      <c r="I28" s="342">
        <v>0</v>
      </c>
      <c r="J28" s="310">
        <v>0</v>
      </c>
      <c r="K28" s="323"/>
      <c r="L28" s="311">
        <f>IF($B$4="quarter",SUM((J28/45),(K28/900)),IF($B$4="semester",SUM((J28/30),K28/900)))</f>
        <v>0</v>
      </c>
      <c r="M28" s="343"/>
      <c r="N28" s="309">
        <v>0</v>
      </c>
      <c r="O28" s="310">
        <v>0</v>
      </c>
      <c r="P28" s="323"/>
      <c r="Q28" s="311">
        <f>IF($B$4="quarter",SUM((O28/45),(P28/900)),IF($B$4="semester",SUM((O28/30),P28/900)))</f>
        <v>0</v>
      </c>
      <c r="R28" s="343"/>
      <c r="S28" s="309">
        <v>0</v>
      </c>
      <c r="T28" s="310">
        <v>0</v>
      </c>
      <c r="U28" s="323"/>
      <c r="V28" s="311">
        <f>IF($B$4="quarter",SUM((T28/45),(U28/900)),IF($B$4="semester",SUM((T28/30),U28/900)))</f>
        <v>0</v>
      </c>
      <c r="W28" s="343"/>
      <c r="X28" s="309">
        <v>0</v>
      </c>
      <c r="Y28" s="310">
        <v>0</v>
      </c>
      <c r="Z28" s="323"/>
      <c r="AA28" s="311">
        <f>IF($B$4="quarter",SUM((Y28/45),(Z28/900)),IF($B$4="semester",SUM((Y28/30),Z28/900)))</f>
        <v>0</v>
      </c>
      <c r="AB28" s="343"/>
      <c r="AC28" s="309">
        <v>0</v>
      </c>
      <c r="AD28" s="310">
        <v>0</v>
      </c>
      <c r="AE28" s="323"/>
      <c r="AF28" s="311">
        <f>IF($B$4="quarter",SUM((AD28/45),(AE28/900)),IF($B$4="semester",SUM((AD28/30),AE28/900)))</f>
        <v>0</v>
      </c>
      <c r="AG28" s="343"/>
      <c r="AH28" s="309">
        <v>0</v>
      </c>
      <c r="AI28" s="310">
        <v>0</v>
      </c>
      <c r="AJ28" s="323"/>
      <c r="AK28" s="311">
        <f>IF($B$4="quarter",SUM((AI28/45),(AJ28/900)),IF($B$4="semester",SUM((AI28/30),AJ28/900)))</f>
        <v>0</v>
      </c>
      <c r="AL28" s="343"/>
      <c r="AM28" s="309">
        <v>0</v>
      </c>
      <c r="AN28" s="310">
        <v>0</v>
      </c>
      <c r="AO28" s="323"/>
      <c r="AP28" s="311">
        <f>IF($B$4="quarter",SUM((AN28/45),(AO28/900)),IF($B$4="semester",SUM((AN28/30),AO28/900)))</f>
        <v>0</v>
      </c>
      <c r="AQ28" s="343"/>
      <c r="AR28" s="309"/>
      <c r="AS28" s="310"/>
      <c r="AT28" s="323"/>
      <c r="AU28" s="311">
        <f>IF($B$4="quarter",SUM((AS28/45),(AT28/900)),IF($B$4="semester",SUM((AS28/30),AT28/900)))</f>
        <v>0</v>
      </c>
      <c r="AV28" s="343"/>
      <c r="AW28" s="309"/>
      <c r="AX28" s="310"/>
      <c r="AY28" s="323"/>
      <c r="AZ28" s="311">
        <f>IF($B$4="quarter",SUM((AX28/45),(AY28/900)),IF($B$4="semester",SUM((AX28/30),AY28/900)))</f>
        <v>0</v>
      </c>
      <c r="BA28" s="343"/>
      <c r="BB28" s="236">
        <v>0</v>
      </c>
      <c r="BC28" s="237">
        <v>0</v>
      </c>
      <c r="BD28" s="323"/>
      <c r="BE28" s="311">
        <f>IF($B$4="quarter",SUM((BC28/45),(BD28/900)),IF($B$4="semester",SUM((BC28/30),BD28/900)))</f>
        <v>0</v>
      </c>
      <c r="BF28" s="343"/>
      <c r="BG28" s="236">
        <v>0</v>
      </c>
      <c r="BH28" s="237">
        <v>0</v>
      </c>
      <c r="BI28" s="381"/>
      <c r="BJ28" s="375">
        <f>IF($B$4="quarter",SUM((BH28/45),(BI28/900)),IF($B$4="semester",SUM((BH28/30),BI28/900)))</f>
        <v>0</v>
      </c>
      <c r="BK28" s="391"/>
      <c r="BL28" s="236">
        <v>0</v>
      </c>
      <c r="BM28" s="237">
        <v>0</v>
      </c>
      <c r="BN28" s="381"/>
      <c r="BO28" s="375">
        <f>IF($B$4="quarter",SUM((BM28/45),(BN28/900)),IF($B$4="semester",SUM((BM28/30),BN28/900)))</f>
        <v>0</v>
      </c>
      <c r="BP28" s="391"/>
    </row>
    <row r="29" spans="2:68">
      <c r="B29" s="413"/>
      <c r="C29" s="322" t="s">
        <v>124</v>
      </c>
      <c r="D29" s="309">
        <v>0</v>
      </c>
      <c r="E29" s="310">
        <v>0</v>
      </c>
      <c r="F29" s="323"/>
      <c r="G29" s="311">
        <f>IF($B$4="quarter",SUM((E29/45),(F29/900)),IF($B$4="semester",SUM((E29/30),F29/900)))</f>
        <v>0</v>
      </c>
      <c r="H29" s="341"/>
      <c r="I29" s="342">
        <v>0</v>
      </c>
      <c r="J29" s="310">
        <v>0</v>
      </c>
      <c r="K29" s="323"/>
      <c r="L29" s="311">
        <f>IF($B$4="quarter",SUM((J29/45),(K29/900)),IF($B$4="semester",SUM((J29/30),K29/900)))</f>
        <v>0</v>
      </c>
      <c r="M29" s="343"/>
      <c r="N29" s="309">
        <v>0</v>
      </c>
      <c r="O29" s="310">
        <v>0</v>
      </c>
      <c r="P29" s="323"/>
      <c r="Q29" s="311">
        <f>IF($B$4="quarter",SUM((O29/45),(P29/900)),IF($B$4="semester",SUM((O29/30),P29/900)))</f>
        <v>0</v>
      </c>
      <c r="R29" s="343"/>
      <c r="S29" s="309">
        <v>0</v>
      </c>
      <c r="T29" s="310">
        <v>0</v>
      </c>
      <c r="U29" s="323"/>
      <c r="V29" s="311">
        <f>IF($B$4="quarter",SUM((T29/45),(U29/900)),IF($B$4="semester",SUM((T29/30),U29/900)))</f>
        <v>0</v>
      </c>
      <c r="W29" s="343"/>
      <c r="X29" s="309">
        <v>0</v>
      </c>
      <c r="Y29" s="310">
        <v>0</v>
      </c>
      <c r="Z29" s="323"/>
      <c r="AA29" s="311">
        <f>IF($B$4="quarter",SUM((Y29/45),(Z29/900)),IF($B$4="semester",SUM((Y29/30),Z29/900)))</f>
        <v>0</v>
      </c>
      <c r="AB29" s="343"/>
      <c r="AC29" s="309">
        <v>0</v>
      </c>
      <c r="AD29" s="310">
        <v>0</v>
      </c>
      <c r="AE29" s="323"/>
      <c r="AF29" s="311">
        <f>IF($B$4="quarter",SUM((AD29/45),(AE29/900)),IF($B$4="semester",SUM((AD29/30),AE29/900)))</f>
        <v>0</v>
      </c>
      <c r="AG29" s="343"/>
      <c r="AH29" s="309">
        <v>0</v>
      </c>
      <c r="AI29" s="310">
        <v>0</v>
      </c>
      <c r="AJ29" s="323"/>
      <c r="AK29" s="311">
        <f>IF($B$4="quarter",SUM((AI29/45),(AJ29/900)),IF($B$4="semester",SUM((AI29/30),AJ29/900)))</f>
        <v>0</v>
      </c>
      <c r="AL29" s="343"/>
      <c r="AM29" s="309">
        <v>0</v>
      </c>
      <c r="AN29" s="310">
        <v>0</v>
      </c>
      <c r="AO29" s="323"/>
      <c r="AP29" s="311">
        <f>IF($B$4="quarter",SUM((AN29/45),(AO29/900)),IF($B$4="semester",SUM((AN29/30),AO29/900)))</f>
        <v>0</v>
      </c>
      <c r="AQ29" s="343"/>
      <c r="AR29" s="309"/>
      <c r="AS29" s="310"/>
      <c r="AT29" s="323"/>
      <c r="AU29" s="311">
        <f>IF($B$4="quarter",SUM((AS29/45),(AT29/900)),IF($B$4="semester",SUM((AS29/30),AT29/900)))</f>
        <v>0</v>
      </c>
      <c r="AV29" s="343"/>
      <c r="AW29" s="309"/>
      <c r="AX29" s="310"/>
      <c r="AY29" s="323"/>
      <c r="AZ29" s="311">
        <f>IF($B$4="quarter",SUM((AX29/45),(AY29/900)),IF($B$4="semester",SUM((AX29/30),AY29/900)))</f>
        <v>0</v>
      </c>
      <c r="BA29" s="343"/>
      <c r="BB29" s="236">
        <v>0</v>
      </c>
      <c r="BC29" s="237">
        <v>0</v>
      </c>
      <c r="BD29" s="323"/>
      <c r="BE29" s="311">
        <f>IF($B$4="quarter",SUM((BC29/45),(BD29/900)),IF($B$4="semester",SUM((BC29/30),BD29/900)))</f>
        <v>0</v>
      </c>
      <c r="BF29" s="343"/>
      <c r="BG29" s="236">
        <v>0</v>
      </c>
      <c r="BH29" s="237">
        <v>0</v>
      </c>
      <c r="BI29" s="381"/>
      <c r="BJ29" s="375">
        <f>IF($B$4="quarter",SUM((BH29/45),(BI29/900)),IF($B$4="semester",SUM((BH29/30),BI29/900)))</f>
        <v>0</v>
      </c>
      <c r="BK29" s="391"/>
      <c r="BL29" s="236">
        <v>0</v>
      </c>
      <c r="BM29" s="237">
        <v>0</v>
      </c>
      <c r="BN29" s="381"/>
      <c r="BO29" s="375">
        <f>IF($B$4="quarter",SUM((BM29/45),(BN29/900)),IF($B$4="semester",SUM((BM29/30),BN29/900)))</f>
        <v>0</v>
      </c>
      <c r="BP29" s="391"/>
    </row>
    <row r="30" spans="2:68">
      <c r="B30" s="413"/>
      <c r="C30" s="324" t="s">
        <v>125</v>
      </c>
      <c r="D30" s="313">
        <f>SUM(D28:D29)</f>
        <v>0</v>
      </c>
      <c r="E30" s="311">
        <f>SUM(E28:E29)</f>
        <v>0</v>
      </c>
      <c r="F30" s="311">
        <f>SUM(F28:F29)</f>
        <v>0</v>
      </c>
      <c r="G30" s="311">
        <f>SUM(G28:G29)</f>
        <v>0</v>
      </c>
      <c r="H30" s="341"/>
      <c r="I30" s="325">
        <f>SUM(I28:I29)</f>
        <v>0</v>
      </c>
      <c r="J30" s="311">
        <f>SUM(J28:J29)</f>
        <v>0</v>
      </c>
      <c r="K30" s="323"/>
      <c r="L30" s="311">
        <f>SUM(L28:L29)</f>
        <v>0</v>
      </c>
      <c r="M30" s="343"/>
      <c r="N30" s="313">
        <f>SUM(N28:N29)</f>
        <v>0</v>
      </c>
      <c r="O30" s="311">
        <f>SUM(O28:O29)</f>
        <v>0</v>
      </c>
      <c r="P30" s="323"/>
      <c r="Q30" s="311">
        <f>SUM(Q28:Q29)</f>
        <v>0</v>
      </c>
      <c r="R30" s="343"/>
      <c r="S30" s="313">
        <f>SUM(S28:S29)</f>
        <v>0</v>
      </c>
      <c r="T30" s="311">
        <f>SUM(T28:T29)</f>
        <v>0</v>
      </c>
      <c r="U30" s="323"/>
      <c r="V30" s="311">
        <f>SUM(V28:V29)</f>
        <v>0</v>
      </c>
      <c r="W30" s="343"/>
      <c r="X30" s="313">
        <f>SUM(X28:X29)</f>
        <v>0</v>
      </c>
      <c r="Y30" s="311">
        <f>SUM(Y28:Y29)</f>
        <v>0</v>
      </c>
      <c r="Z30" s="323"/>
      <c r="AA30" s="311">
        <f>SUM(AA28:AA29)</f>
        <v>0</v>
      </c>
      <c r="AB30" s="343"/>
      <c r="AC30" s="313">
        <f>SUM(AC28:AC29)</f>
        <v>0</v>
      </c>
      <c r="AD30" s="311">
        <f>SUM(AD28:AD29)</f>
        <v>0</v>
      </c>
      <c r="AE30" s="323"/>
      <c r="AF30" s="311">
        <f>SUM(AF28:AF29)</f>
        <v>0</v>
      </c>
      <c r="AG30" s="343"/>
      <c r="AH30" s="313">
        <f>SUM(AH28:AH29)</f>
        <v>0</v>
      </c>
      <c r="AI30" s="311">
        <f>SUM(AI28:AI29)</f>
        <v>0</v>
      </c>
      <c r="AJ30" s="323"/>
      <c r="AK30" s="311">
        <f>SUM(AK28:AK29)</f>
        <v>0</v>
      </c>
      <c r="AL30" s="343"/>
      <c r="AM30" s="313">
        <f>SUM(AM28:AM29)</f>
        <v>0</v>
      </c>
      <c r="AN30" s="311">
        <f>SUM(AN28:AN29)</f>
        <v>0</v>
      </c>
      <c r="AO30" s="323"/>
      <c r="AP30" s="311">
        <f>SUM(AP28:AP29)</f>
        <v>0</v>
      </c>
      <c r="AQ30" s="343"/>
      <c r="AR30" s="313">
        <f>SUM(AR28:AR29)</f>
        <v>0</v>
      </c>
      <c r="AS30" s="311">
        <f>SUM(AS28:AS29)</f>
        <v>0</v>
      </c>
      <c r="AT30" s="323"/>
      <c r="AU30" s="311">
        <f>SUM(AU28:AU29)</f>
        <v>0</v>
      </c>
      <c r="AV30" s="343"/>
      <c r="AW30" s="313">
        <f>SUM(AW28:AW29)</f>
        <v>0</v>
      </c>
      <c r="AX30" s="311">
        <f>SUM(AX28:AX29)</f>
        <v>0</v>
      </c>
      <c r="AY30" s="323"/>
      <c r="AZ30" s="311">
        <f>SUM(AZ28:AZ29)</f>
        <v>0</v>
      </c>
      <c r="BA30" s="343"/>
      <c r="BB30" s="313">
        <f>SUM(BB28:BB29)</f>
        <v>0</v>
      </c>
      <c r="BC30" s="311">
        <f>SUM(BC28:BC29)</f>
        <v>0</v>
      </c>
      <c r="BD30" s="323"/>
      <c r="BE30" s="311">
        <f>SUM(BE28:BE29)</f>
        <v>0</v>
      </c>
      <c r="BF30" s="343"/>
      <c r="BG30" s="376">
        <f>SUM(BG28:BG29)</f>
        <v>0</v>
      </c>
      <c r="BH30" s="375">
        <f>SUM(BH28:BH29)</f>
        <v>0</v>
      </c>
      <c r="BI30" s="381"/>
      <c r="BJ30" s="375">
        <f>SUM(BJ28:BJ29)</f>
        <v>0</v>
      </c>
      <c r="BK30" s="391"/>
      <c r="BL30" s="376">
        <f>SUM(BL28:BL29)</f>
        <v>0</v>
      </c>
      <c r="BM30" s="375">
        <f>SUM(BM28:BM29)</f>
        <v>0</v>
      </c>
      <c r="BN30" s="381"/>
      <c r="BO30" s="375">
        <f>SUM(BO28:BO29)</f>
        <v>0</v>
      </c>
      <c r="BP30" s="391"/>
    </row>
    <row r="31" spans="2:68">
      <c r="B31" s="344"/>
      <c r="D31" s="345"/>
      <c r="E31" s="344"/>
      <c r="F31" s="344"/>
      <c r="G31" s="344"/>
      <c r="H31" s="346"/>
      <c r="I31" s="347"/>
      <c r="J31" s="344"/>
      <c r="K31" s="344"/>
      <c r="L31" s="344"/>
      <c r="M31" s="348"/>
      <c r="N31" s="345"/>
      <c r="O31" s="349"/>
      <c r="P31" s="344"/>
      <c r="Q31" s="344"/>
      <c r="R31" s="348"/>
      <c r="S31" s="345"/>
      <c r="T31" s="349"/>
      <c r="U31" s="344"/>
      <c r="V31" s="344"/>
      <c r="W31" s="348"/>
      <c r="X31" s="345"/>
      <c r="Y31" s="349"/>
      <c r="Z31" s="344"/>
      <c r="AA31" s="344"/>
      <c r="AB31" s="348"/>
      <c r="AC31" s="345"/>
      <c r="AD31" s="349"/>
      <c r="AE31" s="344"/>
      <c r="AF31" s="344"/>
      <c r="AG31" s="348"/>
      <c r="AH31" s="345"/>
      <c r="AI31" s="349"/>
      <c r="AJ31" s="344"/>
      <c r="AK31" s="344"/>
      <c r="AL31" s="348"/>
      <c r="AM31" s="345"/>
      <c r="AN31" s="349"/>
      <c r="AO31" s="344"/>
      <c r="AP31" s="344"/>
      <c r="AQ31" s="348"/>
      <c r="AR31" s="345"/>
      <c r="AS31" s="349"/>
      <c r="AT31" s="344"/>
      <c r="AU31" s="344"/>
      <c r="AV31" s="348"/>
      <c r="AW31" s="345"/>
      <c r="AX31" s="349"/>
      <c r="AY31" s="344"/>
      <c r="AZ31" s="344"/>
      <c r="BA31" s="348"/>
      <c r="BB31" s="345"/>
      <c r="BC31" s="349"/>
      <c r="BD31" s="344"/>
      <c r="BE31" s="344"/>
      <c r="BF31" s="348"/>
      <c r="BG31" s="392"/>
      <c r="BH31" s="393"/>
      <c r="BI31" s="394"/>
      <c r="BJ31" s="394"/>
      <c r="BK31" s="395"/>
      <c r="BL31" s="392"/>
      <c r="BM31" s="393"/>
      <c r="BN31" s="394"/>
      <c r="BO31" s="394"/>
      <c r="BP31" s="395"/>
    </row>
    <row r="32" spans="2:68">
      <c r="B32" s="414" t="s">
        <v>135</v>
      </c>
      <c r="C32" s="322" t="s">
        <v>123</v>
      </c>
      <c r="D32" s="309">
        <v>0</v>
      </c>
      <c r="E32" s="310">
        <v>0</v>
      </c>
      <c r="F32" s="323"/>
      <c r="G32" s="311">
        <f>IF($B$4="quarter",SUM((E32/45),(F32/900)),IF($B$4="semester",SUM((E32/30),F32/900)))</f>
        <v>0</v>
      </c>
      <c r="H32" s="341"/>
      <c r="I32" s="309">
        <v>0</v>
      </c>
      <c r="J32" s="310">
        <v>0</v>
      </c>
      <c r="K32" s="323"/>
      <c r="L32" s="311">
        <f>IF($B$4="quarter",SUM((J32/45),(K32/900)),IF($B$4="semester",SUM((J32/30),K32/900)))</f>
        <v>0</v>
      </c>
      <c r="M32" s="343"/>
      <c r="N32" s="309">
        <v>0</v>
      </c>
      <c r="O32" s="310">
        <v>0</v>
      </c>
      <c r="P32" s="323"/>
      <c r="Q32" s="311">
        <f>IF($B$4="quarter",SUM((O32/45),(P32/900)),IF($B$4="semester",SUM((O32/30),P32/900)))</f>
        <v>0</v>
      </c>
      <c r="R32" s="343"/>
      <c r="S32" s="309">
        <v>0</v>
      </c>
      <c r="T32" s="310">
        <v>0</v>
      </c>
      <c r="U32" s="323"/>
      <c r="V32" s="311">
        <f>IF($B$4="quarter",SUM((T32/45),(U32/900)),IF($B$4="semester",SUM((T32/30),U32/900)))</f>
        <v>0</v>
      </c>
      <c r="W32" s="343"/>
      <c r="X32" s="309">
        <v>0</v>
      </c>
      <c r="Y32" s="310">
        <v>0</v>
      </c>
      <c r="Z32" s="323"/>
      <c r="AA32" s="311">
        <f>IF($B$4="quarter",SUM((Y32/45),(Z32/900)),IF($B$4="semester",SUM((Y32/30),Z32/900)))</f>
        <v>0</v>
      </c>
      <c r="AB32" s="343"/>
      <c r="AC32" s="309">
        <v>0</v>
      </c>
      <c r="AD32" s="310">
        <v>0</v>
      </c>
      <c r="AE32" s="323"/>
      <c r="AF32" s="311">
        <f>IF($B$4="quarter",SUM((AD32/45),(AE32/900)),IF($B$4="semester",SUM((AD32/30),AE32/900)))</f>
        <v>0</v>
      </c>
      <c r="AG32" s="343"/>
      <c r="AH32" s="309">
        <v>0</v>
      </c>
      <c r="AI32" s="310">
        <v>0</v>
      </c>
      <c r="AJ32" s="323"/>
      <c r="AK32" s="311">
        <f>IF($B$4="quarter",SUM((AI32/45),(AJ32/900)),IF($B$4="semester",SUM((AI32/30),AJ32/900)))</f>
        <v>0</v>
      </c>
      <c r="AL32" s="343"/>
      <c r="AM32" s="309">
        <v>0</v>
      </c>
      <c r="AN32" s="310">
        <v>0</v>
      </c>
      <c r="AO32" s="323"/>
      <c r="AP32" s="311">
        <f>IF($B$4="quarter",SUM((AN32/45),(AO32/900)),IF($B$4="semester",SUM((AN32/30),AO32/900)))</f>
        <v>0</v>
      </c>
      <c r="AQ32" s="343"/>
      <c r="AR32" s="236"/>
      <c r="AS32" s="237"/>
      <c r="AT32" s="323"/>
      <c r="AU32" s="311">
        <f>IF($B$4="quarter",SUM((AS32/45),(AT32/900)),IF($B$4="semester",SUM((AS32/30),AT32/900)))</f>
        <v>0</v>
      </c>
      <c r="AV32" s="343"/>
      <c r="AW32" s="236"/>
      <c r="AX32" s="237"/>
      <c r="AY32" s="323"/>
      <c r="AZ32" s="311">
        <f>IF($B$4="quarter",SUM((AX32/45),(AY32/900)),IF($B$4="semester",SUM((AX32/30),AY32/900)))</f>
        <v>0</v>
      </c>
      <c r="BA32" s="343"/>
      <c r="BB32" s="236">
        <v>0</v>
      </c>
      <c r="BC32" s="237">
        <v>0</v>
      </c>
      <c r="BD32" s="323"/>
      <c r="BE32" s="311">
        <f>IF($B$4="quarter",SUM((BC32/45),(BD32/900)),IF($B$4="semester",SUM((BC32/30),BD32/900)))</f>
        <v>0</v>
      </c>
      <c r="BF32" s="343"/>
      <c r="BG32" s="236">
        <v>0</v>
      </c>
      <c r="BH32" s="237">
        <v>0</v>
      </c>
      <c r="BI32" s="381"/>
      <c r="BJ32" s="375">
        <f>IF($B$4="quarter",SUM((BH32/45),(BI32/900)),IF($B$4="semester",SUM((BH32/30),BI32/900)))</f>
        <v>0</v>
      </c>
      <c r="BK32" s="391"/>
      <c r="BL32" s="236">
        <v>0</v>
      </c>
      <c r="BM32" s="237">
        <v>0</v>
      </c>
      <c r="BN32" s="381"/>
      <c r="BO32" s="375">
        <f>IF($B$4="quarter",SUM((BM32/45),(BN32/900)),IF($B$4="semester",SUM((BM32/30),BN32/900)))</f>
        <v>0</v>
      </c>
      <c r="BP32" s="391"/>
    </row>
    <row r="33" spans="2:68">
      <c r="B33" s="414"/>
      <c r="C33" s="322" t="s">
        <v>124</v>
      </c>
      <c r="D33" s="309">
        <v>0</v>
      </c>
      <c r="E33" s="310">
        <v>0</v>
      </c>
      <c r="F33" s="323"/>
      <c r="G33" s="311">
        <f>IF($B$4="quarter",SUM((E33/45),(F33/900)),IF($B$4="semester",SUM((E33/30),F33/900)))</f>
        <v>0</v>
      </c>
      <c r="H33" s="341"/>
      <c r="I33" s="342">
        <v>0</v>
      </c>
      <c r="J33" s="310">
        <v>0</v>
      </c>
      <c r="K33" s="323"/>
      <c r="L33" s="311">
        <f>IF($B$4="quarter",SUM((J33/45),(K33/900)),IF($B$4="semester",SUM((J33/30),K33/900)))</f>
        <v>0</v>
      </c>
      <c r="M33" s="343"/>
      <c r="N33" s="309">
        <v>0</v>
      </c>
      <c r="O33" s="310">
        <v>0</v>
      </c>
      <c r="P33" s="323"/>
      <c r="Q33" s="311">
        <f>IF($B$4="quarter",SUM((O33/45),(P33/900)),IF($B$4="semester",SUM((O33/30),P33/900)))</f>
        <v>0</v>
      </c>
      <c r="R33" s="343"/>
      <c r="S33" s="309">
        <v>0</v>
      </c>
      <c r="T33" s="310">
        <v>0</v>
      </c>
      <c r="U33" s="323"/>
      <c r="V33" s="311">
        <f>IF($B$4="quarter",SUM((T33/45),(U33/900)),IF($B$4="semester",SUM((T33/30),U33/900)))</f>
        <v>0</v>
      </c>
      <c r="W33" s="343"/>
      <c r="X33" s="309">
        <v>0</v>
      </c>
      <c r="Y33" s="310">
        <v>0</v>
      </c>
      <c r="Z33" s="323"/>
      <c r="AA33" s="311">
        <f>IF($B$4="quarter",SUM((Y33/45),(Z33/900)),IF($B$4="semester",SUM((Y33/30),Z33/900)))</f>
        <v>0</v>
      </c>
      <c r="AB33" s="343"/>
      <c r="AC33" s="309">
        <v>0</v>
      </c>
      <c r="AD33" s="310">
        <v>0</v>
      </c>
      <c r="AE33" s="323"/>
      <c r="AF33" s="311">
        <f>IF($B$4="quarter",SUM((AD33/45),(AE33/900)),IF($B$4="semester",SUM((AD33/30),AE33/900)))</f>
        <v>0</v>
      </c>
      <c r="AG33" s="343"/>
      <c r="AH33" s="309">
        <v>0</v>
      </c>
      <c r="AI33" s="310">
        <v>0</v>
      </c>
      <c r="AJ33" s="323"/>
      <c r="AK33" s="311">
        <f>IF($B$4="quarter",SUM((AI33/45),(AJ33/900)),IF($B$4="semester",SUM((AI33/30),AJ33/900)))</f>
        <v>0</v>
      </c>
      <c r="AL33" s="343"/>
      <c r="AM33" s="309">
        <v>0</v>
      </c>
      <c r="AN33" s="310">
        <v>0</v>
      </c>
      <c r="AO33" s="323"/>
      <c r="AP33" s="311">
        <f>IF($B$4="quarter",SUM((AN33/45),(AO33/900)),IF($B$4="semester",SUM((AN33/30),AO33/900)))</f>
        <v>0</v>
      </c>
      <c r="AQ33" s="343"/>
      <c r="AR33" s="236"/>
      <c r="AS33" s="237"/>
      <c r="AT33" s="323"/>
      <c r="AU33" s="311">
        <f>IF($B$4="quarter",SUM((AS33/45),(AT33/900)),IF($B$4="semester",SUM((AS33/30),AT33/900)))</f>
        <v>0</v>
      </c>
      <c r="AV33" s="343"/>
      <c r="AW33" s="236"/>
      <c r="AX33" s="237"/>
      <c r="AY33" s="323"/>
      <c r="AZ33" s="311">
        <f>IF($B$4="quarter",SUM((AX33/45),(AY33/900)),IF($B$4="semester",SUM((AX33/30),AY33/900)))</f>
        <v>0</v>
      </c>
      <c r="BA33" s="343"/>
      <c r="BB33" s="236">
        <v>0</v>
      </c>
      <c r="BC33" s="237">
        <v>0</v>
      </c>
      <c r="BD33" s="323"/>
      <c r="BE33" s="311">
        <f>IF($B$4="quarter",SUM((BC33/45),(BD33/900)),IF($B$4="semester",SUM((BC33/30),BD33/900)))</f>
        <v>0</v>
      </c>
      <c r="BF33" s="343"/>
      <c r="BG33" s="236">
        <v>0</v>
      </c>
      <c r="BH33" s="237">
        <v>0</v>
      </c>
      <c r="BI33" s="381"/>
      <c r="BJ33" s="375">
        <f>IF($B$4="quarter",SUM((BH33/45),(BI33/900)),IF($B$4="semester",SUM((BH33/30),BI33/900)))</f>
        <v>0</v>
      </c>
      <c r="BK33" s="391"/>
      <c r="BL33" s="236">
        <v>0</v>
      </c>
      <c r="BM33" s="237">
        <v>0</v>
      </c>
      <c r="BN33" s="381"/>
      <c r="BO33" s="375">
        <f>IF($B$4="quarter",SUM((BM33/45),(BN33/900)),IF($B$4="semester",SUM((BM33/30),BN33/900)))</f>
        <v>0</v>
      </c>
      <c r="BP33" s="391"/>
    </row>
    <row r="34" spans="2:68">
      <c r="B34" s="414"/>
      <c r="C34" s="324" t="s">
        <v>125</v>
      </c>
      <c r="D34" s="313">
        <f>SUM(D32:D33)</f>
        <v>0</v>
      </c>
      <c r="E34" s="311">
        <f>SUM(E32:E33)</f>
        <v>0</v>
      </c>
      <c r="F34" s="311">
        <f>SUM(F32:F33)</f>
        <v>0</v>
      </c>
      <c r="G34" s="311">
        <f>SUM(G32:G33)</f>
        <v>0</v>
      </c>
      <c r="H34" s="341"/>
      <c r="I34" s="325">
        <f>SUM(I32:I33)</f>
        <v>0</v>
      </c>
      <c r="J34" s="311">
        <f>SUM(J32:J33)</f>
        <v>0</v>
      </c>
      <c r="K34" s="323"/>
      <c r="L34" s="311">
        <f>SUM(L32:L33)</f>
        <v>0</v>
      </c>
      <c r="M34" s="343"/>
      <c r="N34" s="313">
        <f>SUM(N32:N33)</f>
        <v>0</v>
      </c>
      <c r="O34" s="311">
        <f>SUM(O32:O33)</f>
        <v>0</v>
      </c>
      <c r="P34" s="323"/>
      <c r="Q34" s="311">
        <f>SUM(Q32:Q33)</f>
        <v>0</v>
      </c>
      <c r="R34" s="343"/>
      <c r="S34" s="313">
        <f>SUM(S32:S33)</f>
        <v>0</v>
      </c>
      <c r="T34" s="311">
        <f>SUM(T32:T33)</f>
        <v>0</v>
      </c>
      <c r="U34" s="323"/>
      <c r="V34" s="311">
        <f>SUM(V32:V33)</f>
        <v>0</v>
      </c>
      <c r="W34" s="343"/>
      <c r="X34" s="313">
        <f>SUM(X32:X33)</f>
        <v>0</v>
      </c>
      <c r="Y34" s="311">
        <f>SUM(Y32:Y33)</f>
        <v>0</v>
      </c>
      <c r="Z34" s="323"/>
      <c r="AA34" s="311">
        <f>SUM(AA32:AA33)</f>
        <v>0</v>
      </c>
      <c r="AB34" s="343"/>
      <c r="AC34" s="313">
        <f>SUM(AC32:AC33)</f>
        <v>0</v>
      </c>
      <c r="AD34" s="311">
        <f>SUM(AD32:AD33)</f>
        <v>0</v>
      </c>
      <c r="AE34" s="323"/>
      <c r="AF34" s="311">
        <f>SUM(AF32:AF33)</f>
        <v>0</v>
      </c>
      <c r="AG34" s="343"/>
      <c r="AH34" s="313">
        <f>SUM(AH32:AH33)</f>
        <v>0</v>
      </c>
      <c r="AI34" s="311">
        <f>SUM(AI32:AI33)</f>
        <v>0</v>
      </c>
      <c r="AJ34" s="323"/>
      <c r="AK34" s="311">
        <f>SUM(AK32:AK33)</f>
        <v>0</v>
      </c>
      <c r="AL34" s="343"/>
      <c r="AM34" s="313">
        <f>SUM(AM32:AM33)</f>
        <v>0</v>
      </c>
      <c r="AN34" s="311">
        <f>SUM(AN32:AN33)</f>
        <v>0</v>
      </c>
      <c r="AO34" s="323"/>
      <c r="AP34" s="311">
        <f>SUM(AP32:AP33)</f>
        <v>0</v>
      </c>
      <c r="AQ34" s="343"/>
      <c r="AR34" s="313">
        <f>SUM(AR32:AR33)</f>
        <v>0</v>
      </c>
      <c r="AS34" s="311">
        <f>SUM(AS32:AS33)</f>
        <v>0</v>
      </c>
      <c r="AT34" s="323"/>
      <c r="AU34" s="311">
        <f>SUM(AU32:AU33)</f>
        <v>0</v>
      </c>
      <c r="AV34" s="343"/>
      <c r="AW34" s="313">
        <f>SUM(AW32:AW33)</f>
        <v>0</v>
      </c>
      <c r="AX34" s="311">
        <f>SUM(AX32:AX33)</f>
        <v>0</v>
      </c>
      <c r="AY34" s="323"/>
      <c r="AZ34" s="311">
        <f>SUM(AZ32:AZ33)</f>
        <v>0</v>
      </c>
      <c r="BA34" s="343"/>
      <c r="BB34" s="313">
        <f>SUM(BB32:BB33)</f>
        <v>0</v>
      </c>
      <c r="BC34" s="311">
        <f>SUM(BC32:BC33)</f>
        <v>0</v>
      </c>
      <c r="BD34" s="323"/>
      <c r="BE34" s="311">
        <f>SUM(BE32:BE33)</f>
        <v>0</v>
      </c>
      <c r="BF34" s="343"/>
      <c r="BG34" s="376">
        <f>SUM(BG32:BG33)</f>
        <v>0</v>
      </c>
      <c r="BH34" s="375">
        <f>SUM(BH32:BH33)</f>
        <v>0</v>
      </c>
      <c r="BI34" s="381"/>
      <c r="BJ34" s="375">
        <f>SUM(BJ32:BJ33)</f>
        <v>0</v>
      </c>
      <c r="BK34" s="391"/>
      <c r="BL34" s="376">
        <f>SUM(BL32:BL33)</f>
        <v>0</v>
      </c>
      <c r="BM34" s="375">
        <f>SUM(BM32:BM33)</f>
        <v>0</v>
      </c>
      <c r="BN34" s="381"/>
      <c r="BO34" s="375">
        <f>SUM(BO32:BO33)</f>
        <v>0</v>
      </c>
      <c r="BP34" s="391"/>
    </row>
    <row r="35" spans="2:68">
      <c r="B35" s="40"/>
      <c r="C35" s="307"/>
      <c r="D35" s="327"/>
      <c r="E35" s="318"/>
      <c r="F35" s="318"/>
      <c r="G35" s="318"/>
      <c r="H35" s="326"/>
      <c r="I35" s="327"/>
      <c r="J35" s="318"/>
      <c r="K35" s="318"/>
      <c r="L35" s="318"/>
      <c r="M35" s="326"/>
      <c r="N35" s="327"/>
      <c r="O35" s="318"/>
      <c r="P35" s="318"/>
      <c r="Q35" s="318"/>
      <c r="R35" s="326"/>
      <c r="S35" s="327"/>
      <c r="T35" s="318"/>
      <c r="U35" s="318"/>
      <c r="V35" s="318"/>
      <c r="W35" s="326"/>
      <c r="X35" s="327"/>
      <c r="Y35" s="318"/>
      <c r="Z35" s="318"/>
      <c r="AA35" s="318"/>
      <c r="AB35" s="326"/>
      <c r="AC35" s="327"/>
      <c r="AD35" s="318"/>
      <c r="AE35" s="318"/>
      <c r="AF35" s="318"/>
      <c r="AG35" s="326"/>
      <c r="AH35" s="327"/>
      <c r="AI35" s="318"/>
      <c r="AJ35" s="318"/>
      <c r="AK35" s="318"/>
      <c r="AL35" s="326"/>
      <c r="AM35" s="327"/>
      <c r="AN35" s="318"/>
      <c r="AO35" s="318"/>
      <c r="AP35" s="318"/>
      <c r="AQ35" s="326"/>
      <c r="AR35" s="327"/>
      <c r="AS35" s="318"/>
      <c r="AT35" s="318"/>
      <c r="AU35" s="318"/>
      <c r="AV35" s="326"/>
      <c r="AW35" s="327"/>
      <c r="AX35" s="318"/>
      <c r="AY35" s="318"/>
      <c r="AZ35" s="318"/>
      <c r="BA35" s="326"/>
      <c r="BB35" s="327"/>
      <c r="BC35" s="318"/>
      <c r="BD35" s="318"/>
      <c r="BE35" s="318"/>
      <c r="BF35" s="326"/>
      <c r="BG35" s="384"/>
      <c r="BH35" s="379"/>
      <c r="BI35" s="379"/>
      <c r="BJ35" s="379"/>
      <c r="BK35" s="396"/>
      <c r="BL35" s="384"/>
      <c r="BM35" s="379"/>
      <c r="BN35" s="379"/>
      <c r="BO35" s="379"/>
      <c r="BP35" s="396"/>
    </row>
    <row r="37" spans="2:68" s="350" customFormat="1">
      <c r="D37" s="350" t="str">
        <f>D2&amp;" COMMENTS"</f>
        <v>2012-13 COMMENTS</v>
      </c>
      <c r="H37" s="351"/>
      <c r="I37" s="350" t="str">
        <f>I2&amp;" COMMENTS"</f>
        <v>2013-14 COMMENTS</v>
      </c>
      <c r="M37" s="351"/>
      <c r="N37" s="350" t="str">
        <f>N2&amp;" COMMENTS"</f>
        <v>2014-15 COMMENTS</v>
      </c>
      <c r="R37" s="351"/>
      <c r="S37" s="350" t="str">
        <f>S2&amp;" COMMENTS"</f>
        <v>2015-16 COMMENTS</v>
      </c>
      <c r="W37" s="351"/>
      <c r="X37" s="350" t="str">
        <f>X2&amp;" COMMENTS"</f>
        <v>2016-17 COMMENTS</v>
      </c>
      <c r="AB37" s="351"/>
      <c r="AC37" s="350" t="str">
        <f>AC2&amp;" COMMENTS"</f>
        <v>2017-18 COMMENTS</v>
      </c>
      <c r="AG37" s="351"/>
      <c r="AH37" s="350" t="str">
        <f>AH2&amp;" COMMENTS"</f>
        <v>2018-19 COMMENTS</v>
      </c>
      <c r="AL37" s="351"/>
      <c r="AM37" s="350" t="str">
        <f>AM2&amp;" COMMENTS"</f>
        <v>2019-20 COMMENTS</v>
      </c>
      <c r="AQ37" s="351"/>
      <c r="AR37" s="350" t="str">
        <f>AR2&amp;" COMMENTS"</f>
        <v>2020-21 COMMENTS</v>
      </c>
      <c r="AV37" s="351"/>
      <c r="AW37" s="350" t="str">
        <f>AW2&amp;" COMMENTS"</f>
        <v>2021-22 COMMENTS</v>
      </c>
      <c r="BA37" s="351"/>
      <c r="BB37" s="350" t="str">
        <f>BB2&amp;" COMMENTS"</f>
        <v>2022-23 COMMENTS</v>
      </c>
      <c r="BF37" s="351"/>
      <c r="BG37" s="397" t="str">
        <f>BG2&amp;" COMMENTS"</f>
        <v>2023-24 COMMENTS</v>
      </c>
      <c r="BH37" s="397"/>
      <c r="BI37" s="397"/>
      <c r="BJ37" s="397"/>
      <c r="BK37" s="398"/>
      <c r="BL37" s="397" t="str">
        <f>BL2&amp;" COMMENTS"</f>
        <v>2024-25 COMMENTS</v>
      </c>
      <c r="BM37" s="397"/>
      <c r="BN37" s="397"/>
      <c r="BO37" s="397"/>
      <c r="BP37" s="398"/>
    </row>
    <row r="38" spans="2:68" s="2" customFormat="1" ht="270" customHeight="1">
      <c r="D38" s="415"/>
      <c r="E38" s="416"/>
      <c r="F38" s="416"/>
      <c r="G38" s="416"/>
      <c r="H38" s="417"/>
      <c r="I38" s="415"/>
      <c r="J38" s="416"/>
      <c r="K38" s="416"/>
      <c r="L38" s="416"/>
      <c r="M38" s="417"/>
      <c r="N38" s="415"/>
      <c r="O38" s="416"/>
      <c r="P38" s="416"/>
      <c r="Q38" s="416"/>
      <c r="R38" s="417"/>
      <c r="S38" s="405"/>
      <c r="T38" s="406"/>
      <c r="U38" s="406"/>
      <c r="V38" s="406"/>
      <c r="W38" s="407"/>
      <c r="X38" s="405"/>
      <c r="Y38" s="406"/>
      <c r="Z38" s="406"/>
      <c r="AA38" s="406"/>
      <c r="AB38" s="407"/>
      <c r="AC38" s="405"/>
      <c r="AD38" s="406"/>
      <c r="AE38" s="406"/>
      <c r="AF38" s="406"/>
      <c r="AG38" s="407"/>
      <c r="AH38" s="405"/>
      <c r="AI38" s="406"/>
      <c r="AJ38" s="406"/>
      <c r="AK38" s="406"/>
      <c r="AL38" s="407"/>
      <c r="AM38" s="405"/>
      <c r="AN38" s="406"/>
      <c r="AO38" s="406"/>
      <c r="AP38" s="406"/>
      <c r="AQ38" s="407"/>
      <c r="AR38" s="405"/>
      <c r="AS38" s="406"/>
      <c r="AT38" s="406"/>
      <c r="AU38" s="406"/>
      <c r="AV38" s="407"/>
      <c r="AW38" s="405"/>
      <c r="AX38" s="406"/>
      <c r="AY38" s="406"/>
      <c r="AZ38" s="406"/>
      <c r="BA38" s="407"/>
      <c r="BB38" s="408"/>
      <c r="BC38" s="409"/>
      <c r="BD38" s="409"/>
      <c r="BE38" s="409"/>
      <c r="BF38" s="410"/>
      <c r="BG38" s="408"/>
      <c r="BH38" s="409"/>
      <c r="BI38" s="409"/>
      <c r="BJ38" s="409"/>
      <c r="BK38" s="410"/>
      <c r="BL38" s="408"/>
      <c r="BM38" s="409"/>
      <c r="BN38" s="409"/>
      <c r="BO38" s="409"/>
      <c r="BP38" s="410"/>
    </row>
  </sheetData>
  <sheetProtection formatColumns="0"/>
  <mergeCells count="98">
    <mergeCell ref="AC2:AG2"/>
    <mergeCell ref="D2:H2"/>
    <mergeCell ref="I2:M2"/>
    <mergeCell ref="N2:R2"/>
    <mergeCell ref="S2:W2"/>
    <mergeCell ref="X2:AB2"/>
    <mergeCell ref="BL2:BP2"/>
    <mergeCell ref="D3:D5"/>
    <mergeCell ref="E3:E5"/>
    <mergeCell ref="F3:F5"/>
    <mergeCell ref="G3:G5"/>
    <mergeCell ref="H3:H5"/>
    <mergeCell ref="I3:I5"/>
    <mergeCell ref="J3:J5"/>
    <mergeCell ref="K3:K5"/>
    <mergeCell ref="L3:L5"/>
    <mergeCell ref="AH2:AL2"/>
    <mergeCell ref="AM2:AQ2"/>
    <mergeCell ref="AR2:AV2"/>
    <mergeCell ref="AW2:BA2"/>
    <mergeCell ref="BB2:BF2"/>
    <mergeCell ref="BG2:BK2"/>
    <mergeCell ref="X3:X5"/>
    <mergeCell ref="M3:M5"/>
    <mergeCell ref="N3:N5"/>
    <mergeCell ref="O3:O5"/>
    <mergeCell ref="P3:P5"/>
    <mergeCell ref="Q3:Q5"/>
    <mergeCell ref="R3:R5"/>
    <mergeCell ref="S3:S5"/>
    <mergeCell ref="T3:T5"/>
    <mergeCell ref="U3:U5"/>
    <mergeCell ref="V3:V5"/>
    <mergeCell ref="W3:W5"/>
    <mergeCell ref="AJ3:AJ5"/>
    <mergeCell ref="Y3:Y5"/>
    <mergeCell ref="Z3:Z5"/>
    <mergeCell ref="AA3:AA5"/>
    <mergeCell ref="AB3:AB5"/>
    <mergeCell ref="AC3:AC5"/>
    <mergeCell ref="AD3:AD5"/>
    <mergeCell ref="AE3:AE5"/>
    <mergeCell ref="AF3:AF5"/>
    <mergeCell ref="AG3:AG5"/>
    <mergeCell ref="AH3:AH5"/>
    <mergeCell ref="AI3:AI5"/>
    <mergeCell ref="AV3:AV5"/>
    <mergeCell ref="AK3:AK5"/>
    <mergeCell ref="AL3:AL5"/>
    <mergeCell ref="AM3:AM5"/>
    <mergeCell ref="AN3:AN5"/>
    <mergeCell ref="AO3:AO5"/>
    <mergeCell ref="AP3:AP5"/>
    <mergeCell ref="AQ3:AQ5"/>
    <mergeCell ref="AR3:AR5"/>
    <mergeCell ref="AS3:AS5"/>
    <mergeCell ref="AT3:AT5"/>
    <mergeCell ref="AU3:AU5"/>
    <mergeCell ref="BF3:BF5"/>
    <mergeCell ref="BG3:BG5"/>
    <mergeCell ref="BH3:BH5"/>
    <mergeCell ref="AW3:AW5"/>
    <mergeCell ref="AX3:AX5"/>
    <mergeCell ref="AY3:AY5"/>
    <mergeCell ref="AZ3:AZ5"/>
    <mergeCell ref="BA3:BA5"/>
    <mergeCell ref="BB3:BB5"/>
    <mergeCell ref="N38:R38"/>
    <mergeCell ref="BO3:BO5"/>
    <mergeCell ref="BP3:BP5"/>
    <mergeCell ref="B6:B8"/>
    <mergeCell ref="B10:B12"/>
    <mergeCell ref="B14:B16"/>
    <mergeCell ref="B18:B20"/>
    <mergeCell ref="BI3:BI5"/>
    <mergeCell ref="BJ3:BJ5"/>
    <mergeCell ref="BK3:BK5"/>
    <mergeCell ref="BL3:BL5"/>
    <mergeCell ref="BM3:BM5"/>
    <mergeCell ref="BN3:BN5"/>
    <mergeCell ref="BC3:BC5"/>
    <mergeCell ref="BD3:BD5"/>
    <mergeCell ref="BE3:BE5"/>
    <mergeCell ref="B27:C27"/>
    <mergeCell ref="B28:B30"/>
    <mergeCell ref="B32:B34"/>
    <mergeCell ref="D38:H38"/>
    <mergeCell ref="I38:M38"/>
    <mergeCell ref="AW38:BA38"/>
    <mergeCell ref="BB38:BF38"/>
    <mergeCell ref="BG38:BK38"/>
    <mergeCell ref="BL38:BP38"/>
    <mergeCell ref="S38:W38"/>
    <mergeCell ref="X38:AB38"/>
    <mergeCell ref="AC38:AG38"/>
    <mergeCell ref="AH38:AL38"/>
    <mergeCell ref="AM38:AQ38"/>
    <mergeCell ref="AR38:AV38"/>
  </mergeCells>
  <dataValidations count="1">
    <dataValidation type="list" allowBlank="1" showInputMessage="1" showErrorMessage="1" sqref="B4" xr:uid="{B43A7F8D-4298-4D01-9521-18E42DCDDA2E}">
      <formula1>"Semester,Quarter"</formula1>
    </dataValidation>
  </dataValidations>
  <pageMargins left="0" right="0" top="0.25" bottom="0.25" header="0.05" footer="0.05"/>
  <pageSetup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94FB2-7426-413D-9100-185EFF393B01}">
  <dimension ref="B1:AP44"/>
  <sheetViews>
    <sheetView workbookViewId="0">
      <selection activeCell="ZQ11" sqref="ZQ11"/>
    </sheetView>
  </sheetViews>
  <sheetFormatPr defaultColWidth="21.28515625" defaultRowHeight="14.25"/>
  <cols>
    <col min="1" max="1" width="1.5703125" style="1" customWidth="1"/>
    <col min="2" max="2" width="43.5703125" style="1" customWidth="1"/>
    <col min="3" max="3" width="18.5703125" style="1" customWidth="1"/>
    <col min="4" max="4" width="12.140625" style="91" customWidth="1"/>
    <col min="5" max="5" width="14.28515625" style="1" hidden="1" customWidth="1"/>
    <col min="6" max="6" width="10.28515625" style="1" hidden="1" customWidth="1"/>
    <col min="7" max="7" width="14.28515625" style="1" hidden="1" customWidth="1"/>
    <col min="8" max="8" width="10.28515625" style="1" hidden="1" customWidth="1"/>
    <col min="9" max="9" width="14.28515625" style="1" hidden="1" customWidth="1"/>
    <col min="10" max="10" width="10.28515625" style="1" hidden="1" customWidth="1"/>
    <col min="11" max="11" width="14.28515625" style="1" hidden="1" customWidth="1"/>
    <col min="12" max="12" width="10.28515625" style="1" hidden="1" customWidth="1"/>
    <col min="13" max="13" width="14.28515625" style="1" hidden="1" customWidth="1"/>
    <col min="14" max="14" width="10.28515625" style="1" hidden="1" customWidth="1"/>
    <col min="15" max="15" width="14.28515625" style="1" hidden="1" customWidth="1"/>
    <col min="16" max="16" width="10.28515625" style="1" hidden="1" customWidth="1"/>
    <col min="17" max="17" width="14.28515625" style="1" hidden="1" customWidth="1"/>
    <col min="18" max="18" width="10.28515625" style="1" hidden="1" customWidth="1"/>
    <col min="19" max="19" width="14.28515625" style="1" customWidth="1"/>
    <col min="20" max="20" width="10.28515625" style="1" customWidth="1"/>
    <col min="21" max="21" width="14.28515625" style="1" customWidth="1"/>
    <col min="22" max="22" width="10.28515625" style="1" customWidth="1"/>
    <col min="23" max="23" width="14.28515625" style="1" customWidth="1"/>
    <col min="24" max="24" width="10.28515625" style="1" customWidth="1"/>
    <col min="25" max="25" width="14.28515625" style="1" customWidth="1"/>
    <col min="26" max="26" width="10.28515625" style="1" customWidth="1"/>
    <col min="27" max="27" width="14.28515625" style="1" hidden="1" customWidth="1"/>
    <col min="28" max="28" width="10.28515625" style="1" hidden="1" customWidth="1"/>
    <col min="29" max="29" width="1.7109375" style="1" customWidth="1"/>
    <col min="30" max="36" width="16" style="1" hidden="1" customWidth="1"/>
    <col min="37" max="39" width="16" style="1" customWidth="1"/>
    <col min="40" max="40" width="16" style="1" hidden="1" customWidth="1"/>
    <col min="41" max="41" width="9.42578125" style="1" hidden="1" customWidth="1"/>
    <col min="42" max="701" width="21.28515625" style="1"/>
    <col min="702" max="702" width="0" style="1" hidden="1" customWidth="1"/>
    <col min="703" max="16384" width="21.28515625" style="1"/>
  </cols>
  <sheetData>
    <row r="1" spans="2:41" s="16" customFormat="1" ht="15" thickBot="1">
      <c r="C1" s="17"/>
      <c r="D1" s="18"/>
      <c r="E1" s="479" t="s">
        <v>1</v>
      </c>
      <c r="F1" s="479"/>
      <c r="G1" s="479"/>
      <c r="H1" s="479"/>
      <c r="I1" s="479"/>
      <c r="J1" s="479"/>
      <c r="K1" s="479"/>
      <c r="L1" s="479"/>
      <c r="M1" s="479"/>
      <c r="N1" s="479"/>
      <c r="O1" s="479"/>
      <c r="P1" s="479"/>
      <c r="Q1" s="479"/>
      <c r="R1" s="479"/>
      <c r="S1" s="479"/>
      <c r="T1" s="479"/>
      <c r="U1" s="479"/>
      <c r="V1" s="479"/>
      <c r="W1" s="479"/>
      <c r="X1" s="480"/>
      <c r="Y1" s="359"/>
      <c r="Z1" s="359"/>
      <c r="AA1" s="359"/>
      <c r="AB1" s="19"/>
      <c r="AC1" s="20"/>
      <c r="AD1" s="481" t="s">
        <v>2</v>
      </c>
      <c r="AE1" s="482"/>
      <c r="AF1" s="482"/>
      <c r="AG1" s="482"/>
      <c r="AH1" s="482"/>
      <c r="AI1" s="482"/>
      <c r="AJ1" s="482"/>
      <c r="AK1" s="482"/>
      <c r="AL1" s="482"/>
      <c r="AM1" s="482"/>
      <c r="AN1" s="482"/>
      <c r="AO1" s="482"/>
    </row>
    <row r="2" spans="2:41" s="16" customFormat="1" ht="15" thickBot="1">
      <c r="D2" s="21"/>
      <c r="E2" s="483" t="s">
        <v>55</v>
      </c>
      <c r="F2" s="484"/>
      <c r="G2" s="485" t="s">
        <v>56</v>
      </c>
      <c r="H2" s="486"/>
      <c r="I2" s="487" t="s">
        <v>57</v>
      </c>
      <c r="J2" s="488"/>
      <c r="K2" s="489" t="s">
        <v>58</v>
      </c>
      <c r="L2" s="490"/>
      <c r="M2" s="491" t="s">
        <v>59</v>
      </c>
      <c r="N2" s="492"/>
      <c r="O2" s="493" t="s">
        <v>60</v>
      </c>
      <c r="P2" s="494"/>
      <c r="Q2" s="483" t="s">
        <v>84</v>
      </c>
      <c r="R2" s="484"/>
      <c r="S2" s="485" t="s">
        <v>85</v>
      </c>
      <c r="T2" s="486"/>
      <c r="U2" s="487" t="s">
        <v>86</v>
      </c>
      <c r="V2" s="488"/>
      <c r="W2" s="489" t="s">
        <v>87</v>
      </c>
      <c r="X2" s="495"/>
      <c r="Y2" s="491" t="s">
        <v>95</v>
      </c>
      <c r="Z2" s="492"/>
      <c r="AA2" s="493" t="s">
        <v>96</v>
      </c>
      <c r="AB2" s="496"/>
      <c r="AC2" s="22"/>
      <c r="AD2" s="23"/>
      <c r="AE2" s="24"/>
      <c r="AF2" s="25"/>
      <c r="AG2" s="25"/>
      <c r="AH2" s="25"/>
      <c r="AI2" s="25"/>
      <c r="AJ2" s="25"/>
      <c r="AK2" s="25"/>
      <c r="AL2" s="25"/>
      <c r="AM2" s="26"/>
      <c r="AN2" s="26"/>
      <c r="AO2" s="26"/>
    </row>
    <row r="3" spans="2:41" s="40" customFormat="1" ht="26.25" thickBot="1">
      <c r="B3" s="27" t="s">
        <v>3</v>
      </c>
      <c r="C3" s="28" t="s">
        <v>4</v>
      </c>
      <c r="D3" s="29" t="s">
        <v>5</v>
      </c>
      <c r="E3" s="30" t="s">
        <v>6</v>
      </c>
      <c r="F3" s="31" t="s">
        <v>7</v>
      </c>
      <c r="G3" s="31" t="s">
        <v>6</v>
      </c>
      <c r="H3" s="31" t="s">
        <v>7</v>
      </c>
      <c r="I3" s="31" t="s">
        <v>6</v>
      </c>
      <c r="J3" s="31" t="s">
        <v>7</v>
      </c>
      <c r="K3" s="31" t="s">
        <v>6</v>
      </c>
      <c r="L3" s="31" t="s">
        <v>7</v>
      </c>
      <c r="M3" s="31" t="s">
        <v>6</v>
      </c>
      <c r="N3" s="31" t="s">
        <v>7</v>
      </c>
      <c r="O3" s="31" t="s">
        <v>6</v>
      </c>
      <c r="P3" s="31" t="s">
        <v>7</v>
      </c>
      <c r="Q3" s="31" t="s">
        <v>6</v>
      </c>
      <c r="R3" s="31" t="s">
        <v>7</v>
      </c>
      <c r="S3" s="31" t="s">
        <v>6</v>
      </c>
      <c r="T3" s="31" t="s">
        <v>7</v>
      </c>
      <c r="U3" s="31" t="s">
        <v>6</v>
      </c>
      <c r="V3" s="31" t="s">
        <v>7</v>
      </c>
      <c r="W3" s="31" t="s">
        <v>6</v>
      </c>
      <c r="X3" s="32" t="s">
        <v>7</v>
      </c>
      <c r="Y3" s="31" t="s">
        <v>6</v>
      </c>
      <c r="Z3" s="32" t="s">
        <v>7</v>
      </c>
      <c r="AA3" s="31" t="s">
        <v>6</v>
      </c>
      <c r="AB3" s="32" t="s">
        <v>7</v>
      </c>
      <c r="AC3" s="33"/>
      <c r="AD3" s="34" t="s">
        <v>55</v>
      </c>
      <c r="AE3" s="35" t="s">
        <v>56</v>
      </c>
      <c r="AF3" s="36" t="s">
        <v>57</v>
      </c>
      <c r="AG3" s="37" t="s">
        <v>58</v>
      </c>
      <c r="AH3" s="38" t="s">
        <v>59</v>
      </c>
      <c r="AI3" s="39" t="s">
        <v>60</v>
      </c>
      <c r="AJ3" s="34" t="s">
        <v>84</v>
      </c>
      <c r="AK3" s="35" t="s">
        <v>85</v>
      </c>
      <c r="AL3" s="36" t="s">
        <v>86</v>
      </c>
      <c r="AM3" s="37" t="s">
        <v>87</v>
      </c>
      <c r="AN3" s="38" t="s">
        <v>95</v>
      </c>
      <c r="AO3" s="39" t="s">
        <v>96</v>
      </c>
    </row>
    <row r="4" spans="2:41" s="2" customFormat="1" ht="19.5" customHeight="1">
      <c r="B4" s="41" t="s">
        <v>8</v>
      </c>
      <c r="C4" s="42"/>
      <c r="D4" s="43"/>
      <c r="E4" s="44"/>
      <c r="F4" s="45"/>
      <c r="G4" s="46"/>
      <c r="H4" s="47"/>
      <c r="I4" s="44"/>
      <c r="J4" s="45"/>
      <c r="K4" s="46"/>
      <c r="L4" s="47"/>
      <c r="M4" s="46"/>
      <c r="N4" s="47"/>
      <c r="O4" s="46"/>
      <c r="P4" s="47"/>
      <c r="Q4" s="46"/>
      <c r="R4" s="47"/>
      <c r="S4" s="46"/>
      <c r="T4" s="47"/>
      <c r="U4" s="46"/>
      <c r="V4" s="47"/>
      <c r="W4" s="48"/>
      <c r="X4" s="47"/>
      <c r="Y4" s="48"/>
      <c r="Z4" s="47"/>
      <c r="AA4" s="48"/>
      <c r="AB4" s="47"/>
      <c r="AC4" s="42"/>
      <c r="AD4" s="44"/>
      <c r="AE4" s="46"/>
      <c r="AF4" s="49"/>
      <c r="AG4" s="50"/>
      <c r="AH4" s="50"/>
      <c r="AI4" s="50"/>
      <c r="AJ4" s="50"/>
      <c r="AK4" s="50"/>
      <c r="AL4" s="50"/>
      <c r="AM4" s="50"/>
      <c r="AN4" s="50"/>
      <c r="AO4" s="50"/>
    </row>
    <row r="5" spans="2:41" s="2" customFormat="1">
      <c r="B5" s="51" t="s">
        <v>66</v>
      </c>
      <c r="C5" s="52" t="s">
        <v>74</v>
      </c>
      <c r="D5" s="53"/>
      <c r="E5" s="54">
        <v>333.5</v>
      </c>
      <c r="F5" s="52" t="s">
        <v>9</v>
      </c>
      <c r="G5" s="54">
        <v>333.5</v>
      </c>
      <c r="H5" s="52" t="s">
        <v>9</v>
      </c>
      <c r="I5" s="54">
        <v>333.5</v>
      </c>
      <c r="J5" s="52" t="s">
        <v>9</v>
      </c>
      <c r="K5" s="55">
        <v>333.5</v>
      </c>
      <c r="L5" s="52" t="s">
        <v>9</v>
      </c>
      <c r="M5" s="55">
        <v>333.5</v>
      </c>
      <c r="N5" s="52" t="s">
        <v>9</v>
      </c>
      <c r="O5" s="55">
        <v>333.5</v>
      </c>
      <c r="P5" s="52" t="s">
        <v>9</v>
      </c>
      <c r="Q5" s="55">
        <v>348.5</v>
      </c>
      <c r="R5" s="52" t="s">
        <v>9</v>
      </c>
      <c r="S5" s="55">
        <v>348.5</v>
      </c>
      <c r="T5" s="52" t="s">
        <v>9</v>
      </c>
      <c r="U5" s="55">
        <v>348.5</v>
      </c>
      <c r="V5" s="52" t="s">
        <v>9</v>
      </c>
      <c r="W5" s="55">
        <v>408</v>
      </c>
      <c r="X5" s="52" t="s">
        <v>9</v>
      </c>
      <c r="Y5" s="13">
        <v>408</v>
      </c>
      <c r="Z5" s="7" t="s">
        <v>9</v>
      </c>
      <c r="AA5" s="55"/>
      <c r="AB5" s="52"/>
      <c r="AC5" s="56"/>
      <c r="AD5" s="57">
        <v>0</v>
      </c>
      <c r="AE5" s="57">
        <v>0</v>
      </c>
      <c r="AF5" s="57"/>
      <c r="AG5" s="57"/>
      <c r="AH5" s="57"/>
      <c r="AI5" s="57"/>
      <c r="AJ5" s="57"/>
      <c r="AK5" s="13"/>
      <c r="AL5" s="8"/>
      <c r="AM5" s="8"/>
      <c r="AN5" s="57"/>
      <c r="AO5" s="57"/>
    </row>
    <row r="6" spans="2:41" s="2" customFormat="1">
      <c r="B6" s="51" t="s">
        <v>67</v>
      </c>
      <c r="C6" s="52" t="s">
        <v>11</v>
      </c>
      <c r="D6" s="53"/>
      <c r="E6" s="54">
        <v>0</v>
      </c>
      <c r="F6" s="52" t="s">
        <v>9</v>
      </c>
      <c r="G6" s="54">
        <v>0</v>
      </c>
      <c r="H6" s="52" t="s">
        <v>9</v>
      </c>
      <c r="I6" s="54">
        <v>0</v>
      </c>
      <c r="J6" s="52" t="s">
        <v>9</v>
      </c>
      <c r="K6" s="55">
        <v>0</v>
      </c>
      <c r="L6" s="52" t="s">
        <v>9</v>
      </c>
      <c r="M6" s="55">
        <v>0</v>
      </c>
      <c r="N6" s="52" t="s">
        <v>9</v>
      </c>
      <c r="O6" s="55">
        <v>0</v>
      </c>
      <c r="P6" s="52" t="s">
        <v>9</v>
      </c>
      <c r="Q6" s="55">
        <v>0</v>
      </c>
      <c r="R6" s="52" t="s">
        <v>9</v>
      </c>
      <c r="S6" s="55">
        <v>0</v>
      </c>
      <c r="T6" s="52" t="s">
        <v>9</v>
      </c>
      <c r="U6" s="55">
        <v>0</v>
      </c>
      <c r="V6" s="52" t="s">
        <v>9</v>
      </c>
      <c r="W6" s="55">
        <v>0</v>
      </c>
      <c r="X6" s="52" t="s">
        <v>9</v>
      </c>
      <c r="Y6" s="13">
        <v>0</v>
      </c>
      <c r="Z6" s="7" t="s">
        <v>9</v>
      </c>
      <c r="AA6" s="55"/>
      <c r="AB6" s="52"/>
      <c r="AC6" s="56"/>
      <c r="AD6" s="57">
        <v>29700</v>
      </c>
      <c r="AE6" s="57">
        <v>28116</v>
      </c>
      <c r="AF6" s="57">
        <v>23343</v>
      </c>
      <c r="AG6" s="57">
        <v>23707</v>
      </c>
      <c r="AH6" s="57">
        <v>25459</v>
      </c>
      <c r="AI6" s="57">
        <v>29740</v>
      </c>
      <c r="AJ6" s="57">
        <v>24764.9</v>
      </c>
      <c r="AK6" s="57">
        <v>21700</v>
      </c>
      <c r="AL6" s="57">
        <v>21700</v>
      </c>
      <c r="AM6" s="8">
        <v>26904</v>
      </c>
      <c r="AN6" s="57"/>
      <c r="AO6" s="57"/>
    </row>
    <row r="7" spans="2:41" s="2" customFormat="1">
      <c r="B7" s="51" t="s">
        <v>68</v>
      </c>
      <c r="C7" s="52" t="s">
        <v>11</v>
      </c>
      <c r="D7" s="53"/>
      <c r="E7" s="54">
        <v>0</v>
      </c>
      <c r="F7" s="52" t="s">
        <v>9</v>
      </c>
      <c r="G7" s="54">
        <v>0</v>
      </c>
      <c r="H7" s="52" t="s">
        <v>9</v>
      </c>
      <c r="I7" s="54">
        <v>0</v>
      </c>
      <c r="J7" s="52" t="s">
        <v>9</v>
      </c>
      <c r="K7" s="55">
        <v>0</v>
      </c>
      <c r="L7" s="52" t="s">
        <v>9</v>
      </c>
      <c r="M7" s="55">
        <v>0</v>
      </c>
      <c r="N7" s="52" t="s">
        <v>9</v>
      </c>
      <c r="O7" s="55">
        <v>0</v>
      </c>
      <c r="P7" s="52" t="s">
        <v>9</v>
      </c>
      <c r="Q7" s="55">
        <v>0</v>
      </c>
      <c r="R7" s="52" t="s">
        <v>9</v>
      </c>
      <c r="S7" s="55">
        <v>0</v>
      </c>
      <c r="T7" s="52" t="s">
        <v>9</v>
      </c>
      <c r="U7" s="55">
        <v>0</v>
      </c>
      <c r="V7" s="52" t="s">
        <v>9</v>
      </c>
      <c r="W7" s="55">
        <v>0</v>
      </c>
      <c r="X7" s="52" t="s">
        <v>9</v>
      </c>
      <c r="Y7" s="13">
        <v>0</v>
      </c>
      <c r="Z7" s="7" t="s">
        <v>9</v>
      </c>
      <c r="AA7" s="55"/>
      <c r="AB7" s="52"/>
      <c r="AC7" s="56"/>
      <c r="AD7" s="57">
        <v>25380</v>
      </c>
      <c r="AE7" s="57">
        <v>26696</v>
      </c>
      <c r="AF7" s="57">
        <v>22165</v>
      </c>
      <c r="AG7" s="57">
        <v>22510</v>
      </c>
      <c r="AH7" s="57">
        <v>23782</v>
      </c>
      <c r="AI7" s="57">
        <v>28195</v>
      </c>
      <c r="AJ7" s="57">
        <v>23800.89</v>
      </c>
      <c r="AK7" s="57">
        <v>20871</v>
      </c>
      <c r="AL7" s="57">
        <v>22045</v>
      </c>
      <c r="AM7" s="8">
        <v>22184</v>
      </c>
      <c r="AN7" s="57"/>
      <c r="AO7" s="57"/>
    </row>
    <row r="8" spans="2:41" s="2" customFormat="1">
      <c r="B8" s="51" t="s">
        <v>69</v>
      </c>
      <c r="C8" s="52" t="s">
        <v>11</v>
      </c>
      <c r="D8" s="53"/>
      <c r="E8" s="54">
        <v>0</v>
      </c>
      <c r="F8" s="52" t="s">
        <v>9</v>
      </c>
      <c r="G8" s="54">
        <v>0</v>
      </c>
      <c r="H8" s="52" t="s">
        <v>9</v>
      </c>
      <c r="I8" s="54">
        <v>0</v>
      </c>
      <c r="J8" s="52" t="s">
        <v>9</v>
      </c>
      <c r="K8" s="55">
        <v>0</v>
      </c>
      <c r="L8" s="52" t="s">
        <v>9</v>
      </c>
      <c r="M8" s="55">
        <v>0</v>
      </c>
      <c r="N8" s="52" t="s">
        <v>9</v>
      </c>
      <c r="O8" s="55">
        <v>0</v>
      </c>
      <c r="P8" s="52" t="s">
        <v>9</v>
      </c>
      <c r="Q8" s="55">
        <v>0</v>
      </c>
      <c r="R8" s="52" t="s">
        <v>9</v>
      </c>
      <c r="S8" s="55">
        <v>0</v>
      </c>
      <c r="T8" s="52" t="s">
        <v>9</v>
      </c>
      <c r="U8" s="55">
        <v>0</v>
      </c>
      <c r="V8" s="52" t="s">
        <v>9</v>
      </c>
      <c r="W8" s="55">
        <v>0</v>
      </c>
      <c r="X8" s="52" t="s">
        <v>9</v>
      </c>
      <c r="Y8" s="13">
        <v>0</v>
      </c>
      <c r="Z8" s="7" t="s">
        <v>9</v>
      </c>
      <c r="AA8" s="55"/>
      <c r="AB8" s="52"/>
      <c r="AC8" s="56"/>
      <c r="AD8" s="57">
        <v>9042</v>
      </c>
      <c r="AE8" s="57">
        <v>11000</v>
      </c>
      <c r="AF8" s="57">
        <v>13676</v>
      </c>
      <c r="AG8" s="57">
        <v>13889</v>
      </c>
      <c r="AH8" s="57">
        <v>14900</v>
      </c>
      <c r="AI8" s="57">
        <v>14696</v>
      </c>
      <c r="AJ8" s="57">
        <v>17210</v>
      </c>
      <c r="AK8" s="57">
        <v>13385</v>
      </c>
      <c r="AL8" s="57">
        <v>14275</v>
      </c>
      <c r="AM8" s="8">
        <v>16410</v>
      </c>
      <c r="AN8" s="57"/>
      <c r="AO8" s="57"/>
    </row>
    <row r="9" spans="2:41" s="2" customFormat="1">
      <c r="B9" s="51" t="s">
        <v>70</v>
      </c>
      <c r="C9" s="52" t="s">
        <v>11</v>
      </c>
      <c r="D9" s="53"/>
      <c r="E9" s="54">
        <v>0</v>
      </c>
      <c r="F9" s="52" t="s">
        <v>9</v>
      </c>
      <c r="G9" s="54">
        <v>0</v>
      </c>
      <c r="H9" s="52" t="s">
        <v>9</v>
      </c>
      <c r="I9" s="54">
        <v>0</v>
      </c>
      <c r="J9" s="52" t="s">
        <v>9</v>
      </c>
      <c r="K9" s="55">
        <v>0</v>
      </c>
      <c r="L9" s="52" t="s">
        <v>9</v>
      </c>
      <c r="M9" s="55">
        <v>0</v>
      </c>
      <c r="N9" s="52" t="s">
        <v>9</v>
      </c>
      <c r="O9" s="55">
        <v>0</v>
      </c>
      <c r="P9" s="52" t="s">
        <v>9</v>
      </c>
      <c r="Q9" s="55">
        <v>0</v>
      </c>
      <c r="R9" s="52" t="s">
        <v>9</v>
      </c>
      <c r="S9" s="55">
        <v>0</v>
      </c>
      <c r="T9" s="52" t="s">
        <v>9</v>
      </c>
      <c r="U9" s="55">
        <v>0</v>
      </c>
      <c r="V9" s="52" t="s">
        <v>9</v>
      </c>
      <c r="W9" s="55">
        <v>0</v>
      </c>
      <c r="X9" s="52" t="s">
        <v>9</v>
      </c>
      <c r="Y9" s="13">
        <v>0</v>
      </c>
      <c r="Z9" s="7" t="s">
        <v>9</v>
      </c>
      <c r="AA9" s="55"/>
      <c r="AB9" s="52"/>
      <c r="AC9" s="56"/>
      <c r="AD9" s="57">
        <v>7500</v>
      </c>
      <c r="AE9" s="57">
        <v>7100</v>
      </c>
      <c r="AF9" s="57">
        <v>5895</v>
      </c>
      <c r="AG9" s="57">
        <v>5987</v>
      </c>
      <c r="AH9" s="57">
        <v>6995</v>
      </c>
      <c r="AI9" s="57">
        <v>7519</v>
      </c>
      <c r="AJ9" s="57">
        <v>6334.52</v>
      </c>
      <c r="AK9" s="57">
        <v>5367</v>
      </c>
      <c r="AL9" s="57">
        <v>5669</v>
      </c>
      <c r="AM9" s="8">
        <v>9440</v>
      </c>
      <c r="AN9" s="57"/>
      <c r="AO9" s="57"/>
    </row>
    <row r="10" spans="2:41" s="2" customFormat="1">
      <c r="B10" s="51" t="s">
        <v>71</v>
      </c>
      <c r="C10" s="52" t="s">
        <v>11</v>
      </c>
      <c r="D10" s="53"/>
      <c r="E10" s="54">
        <v>20</v>
      </c>
      <c r="F10" s="52" t="s">
        <v>9</v>
      </c>
      <c r="G10" s="54">
        <v>20</v>
      </c>
      <c r="H10" s="52" t="s">
        <v>9</v>
      </c>
      <c r="I10" s="54">
        <v>20</v>
      </c>
      <c r="J10" s="52" t="s">
        <v>9</v>
      </c>
      <c r="K10" s="55">
        <v>20</v>
      </c>
      <c r="L10" s="52" t="s">
        <v>9</v>
      </c>
      <c r="M10" s="55">
        <v>20</v>
      </c>
      <c r="N10" s="52" t="s">
        <v>9</v>
      </c>
      <c r="O10" s="55">
        <v>20</v>
      </c>
      <c r="P10" s="52" t="s">
        <v>9</v>
      </c>
      <c r="Q10" s="55">
        <v>20</v>
      </c>
      <c r="R10" s="52" t="s">
        <v>9</v>
      </c>
      <c r="S10" s="55">
        <v>20</v>
      </c>
      <c r="T10" s="52" t="s">
        <v>9</v>
      </c>
      <c r="U10" s="55">
        <v>20</v>
      </c>
      <c r="V10" s="52" t="s">
        <v>9</v>
      </c>
      <c r="W10" s="55">
        <v>20</v>
      </c>
      <c r="X10" s="52" t="s">
        <v>9</v>
      </c>
      <c r="Y10" s="13">
        <v>20</v>
      </c>
      <c r="Z10" s="7" t="s">
        <v>9</v>
      </c>
      <c r="AA10" s="55"/>
      <c r="AB10" s="52"/>
      <c r="AC10" s="56"/>
      <c r="AD10" s="57">
        <v>10800</v>
      </c>
      <c r="AE10" s="57">
        <v>11360</v>
      </c>
      <c r="AF10" s="57">
        <v>11400</v>
      </c>
      <c r="AG10" s="57">
        <v>11820</v>
      </c>
      <c r="AH10" s="57">
        <v>11220</v>
      </c>
      <c r="AI10" s="57">
        <v>12380</v>
      </c>
      <c r="AJ10" s="57">
        <v>10640</v>
      </c>
      <c r="AK10" s="57">
        <v>10680</v>
      </c>
      <c r="AL10" s="57">
        <v>10720</v>
      </c>
      <c r="AM10" s="8">
        <v>10000</v>
      </c>
      <c r="AN10" s="57"/>
      <c r="AO10" s="57"/>
    </row>
    <row r="11" spans="2:41" s="2" customFormat="1">
      <c r="B11" s="51" t="s">
        <v>72</v>
      </c>
      <c r="C11" s="52" t="s">
        <v>10</v>
      </c>
      <c r="D11" s="53"/>
      <c r="E11" s="54">
        <v>0</v>
      </c>
      <c r="F11" s="52" t="s">
        <v>9</v>
      </c>
      <c r="G11" s="54">
        <v>0</v>
      </c>
      <c r="H11" s="52" t="s">
        <v>9</v>
      </c>
      <c r="I11" s="54">
        <v>0</v>
      </c>
      <c r="J11" s="52" t="s">
        <v>9</v>
      </c>
      <c r="K11" s="55">
        <v>0</v>
      </c>
      <c r="L11" s="52" t="s">
        <v>9</v>
      </c>
      <c r="M11" s="55">
        <v>0</v>
      </c>
      <c r="N11" s="52" t="s">
        <v>9</v>
      </c>
      <c r="O11" s="55">
        <v>0</v>
      </c>
      <c r="P11" s="52" t="s">
        <v>9</v>
      </c>
      <c r="Q11" s="55">
        <v>0</v>
      </c>
      <c r="R11" s="52" t="s">
        <v>9</v>
      </c>
      <c r="S11" s="55">
        <v>0</v>
      </c>
      <c r="T11" s="52" t="s">
        <v>9</v>
      </c>
      <c r="U11" s="55">
        <v>0</v>
      </c>
      <c r="V11" s="52" t="s">
        <v>9</v>
      </c>
      <c r="W11" s="55">
        <v>0</v>
      </c>
      <c r="X11" s="52" t="s">
        <v>9</v>
      </c>
      <c r="Y11" s="13">
        <v>0</v>
      </c>
      <c r="Z11" s="7" t="s">
        <v>9</v>
      </c>
      <c r="AA11" s="55"/>
      <c r="AB11" s="52"/>
      <c r="AC11" s="56"/>
      <c r="AD11" s="57">
        <v>45900</v>
      </c>
      <c r="AE11" s="57">
        <v>55192</v>
      </c>
      <c r="AF11" s="57">
        <v>56119</v>
      </c>
      <c r="AG11" s="57">
        <v>56992</v>
      </c>
      <c r="AH11" s="57">
        <v>61204</v>
      </c>
      <c r="AI11" s="57">
        <v>71505</v>
      </c>
      <c r="AJ11" s="57">
        <v>60690.8</v>
      </c>
      <c r="AK11" s="57">
        <v>52174</v>
      </c>
      <c r="AL11" s="57">
        <v>58669</v>
      </c>
      <c r="AM11" s="8">
        <v>66896</v>
      </c>
      <c r="AN11" s="57"/>
      <c r="AO11" s="57"/>
    </row>
    <row r="12" spans="2:41" s="2" customFormat="1">
      <c r="B12" s="51" t="s">
        <v>73</v>
      </c>
      <c r="C12" s="52" t="s">
        <v>11</v>
      </c>
      <c r="D12" s="53"/>
      <c r="E12" s="54">
        <v>0</v>
      </c>
      <c r="F12" s="52" t="s">
        <v>9</v>
      </c>
      <c r="G12" s="54">
        <v>0</v>
      </c>
      <c r="H12" s="52" t="s">
        <v>9</v>
      </c>
      <c r="I12" s="54">
        <v>0</v>
      </c>
      <c r="J12" s="52" t="s">
        <v>9</v>
      </c>
      <c r="K12" s="55">
        <v>0</v>
      </c>
      <c r="L12" s="52" t="s">
        <v>9</v>
      </c>
      <c r="M12" s="55">
        <v>0</v>
      </c>
      <c r="N12" s="52" t="s">
        <v>9</v>
      </c>
      <c r="O12" s="55">
        <v>0</v>
      </c>
      <c r="P12" s="52" t="s">
        <v>9</v>
      </c>
      <c r="Q12" s="55">
        <v>0</v>
      </c>
      <c r="R12" s="52" t="s">
        <v>9</v>
      </c>
      <c r="S12" s="55">
        <v>0</v>
      </c>
      <c r="T12" s="52" t="s">
        <v>9</v>
      </c>
      <c r="U12" s="55">
        <v>0</v>
      </c>
      <c r="V12" s="52" t="s">
        <v>9</v>
      </c>
      <c r="W12" s="55">
        <v>0</v>
      </c>
      <c r="X12" s="52" t="s">
        <v>9</v>
      </c>
      <c r="Y12" s="13">
        <v>0</v>
      </c>
      <c r="Z12" s="7" t="s">
        <v>9</v>
      </c>
      <c r="AA12" s="55"/>
      <c r="AB12" s="52"/>
      <c r="AC12" s="56"/>
      <c r="AD12" s="57">
        <v>33498</v>
      </c>
      <c r="AE12" s="57">
        <v>35730</v>
      </c>
      <c r="AF12" s="57">
        <v>36077</v>
      </c>
      <c r="AG12" s="57">
        <v>36638</v>
      </c>
      <c r="AH12" s="57">
        <v>39171</v>
      </c>
      <c r="AI12" s="57">
        <v>46012</v>
      </c>
      <c r="AJ12" s="57">
        <v>37942.25</v>
      </c>
      <c r="AK12" s="57">
        <v>33394</v>
      </c>
      <c r="AL12" s="57">
        <v>35272</v>
      </c>
      <c r="AM12" s="8">
        <v>33768</v>
      </c>
      <c r="AN12" s="57"/>
      <c r="AO12" s="57"/>
    </row>
    <row r="13" spans="2:41" s="2" customFormat="1">
      <c r="B13" s="51" t="s">
        <v>90</v>
      </c>
      <c r="C13" s="52" t="s">
        <v>11</v>
      </c>
      <c r="D13" s="53"/>
      <c r="E13" s="54"/>
      <c r="F13" s="52"/>
      <c r="G13" s="54"/>
      <c r="H13" s="52"/>
      <c r="I13" s="54"/>
      <c r="J13" s="52"/>
      <c r="K13" s="55">
        <v>0</v>
      </c>
      <c r="L13" s="52" t="s">
        <v>9</v>
      </c>
      <c r="M13" s="55">
        <v>0</v>
      </c>
      <c r="N13" s="52" t="s">
        <v>9</v>
      </c>
      <c r="O13" s="55">
        <v>0</v>
      </c>
      <c r="P13" s="52" t="s">
        <v>9</v>
      </c>
      <c r="Q13" s="55">
        <v>0</v>
      </c>
      <c r="R13" s="52" t="s">
        <v>9</v>
      </c>
      <c r="S13" s="55">
        <v>0</v>
      </c>
      <c r="T13" s="52" t="s">
        <v>9</v>
      </c>
      <c r="U13" s="55">
        <v>0</v>
      </c>
      <c r="V13" s="52" t="s">
        <v>9</v>
      </c>
      <c r="W13" s="55">
        <v>0</v>
      </c>
      <c r="X13" s="52" t="s">
        <v>9</v>
      </c>
      <c r="Y13" s="13">
        <v>0</v>
      </c>
      <c r="Z13" s="7" t="s">
        <v>9</v>
      </c>
      <c r="AA13" s="55"/>
      <c r="AB13" s="52"/>
      <c r="AC13" s="56"/>
      <c r="AD13" s="57"/>
      <c r="AE13" s="57"/>
      <c r="AF13" s="57"/>
      <c r="AG13" s="57">
        <v>0</v>
      </c>
      <c r="AH13" s="57">
        <v>0</v>
      </c>
      <c r="AI13" s="57">
        <v>2385</v>
      </c>
      <c r="AJ13" s="57">
        <v>1710</v>
      </c>
      <c r="AK13" s="57">
        <v>2295</v>
      </c>
      <c r="AL13" s="57">
        <v>3400</v>
      </c>
      <c r="AM13" s="8">
        <v>3040</v>
      </c>
      <c r="AN13" s="57"/>
      <c r="AO13" s="57"/>
    </row>
    <row r="14" spans="2:41" s="2" customFormat="1">
      <c r="B14" s="9"/>
      <c r="C14" s="7"/>
      <c r="D14" s="403"/>
      <c r="E14" s="54"/>
      <c r="F14" s="52"/>
      <c r="G14" s="54"/>
      <c r="H14" s="52"/>
      <c r="I14" s="54"/>
      <c r="J14" s="52"/>
      <c r="K14" s="55"/>
      <c r="L14" s="52"/>
      <c r="M14" s="55"/>
      <c r="N14" s="52"/>
      <c r="O14" s="55"/>
      <c r="P14" s="52"/>
      <c r="Q14" s="55"/>
      <c r="R14" s="52"/>
      <c r="S14" s="55"/>
      <c r="T14" s="52"/>
      <c r="U14" s="55"/>
      <c r="V14" s="52"/>
      <c r="W14" s="55"/>
      <c r="X14" s="52"/>
      <c r="Y14" s="13"/>
      <c r="Z14" s="7"/>
      <c r="AA14" s="55"/>
      <c r="AB14" s="52"/>
      <c r="AC14" s="56"/>
      <c r="AD14" s="57"/>
      <c r="AE14" s="57"/>
      <c r="AF14" s="57"/>
      <c r="AG14" s="57"/>
      <c r="AH14" s="57"/>
      <c r="AI14" s="57"/>
      <c r="AJ14" s="57"/>
      <c r="AK14" s="55"/>
      <c r="AL14" s="57"/>
      <c r="AM14" s="8"/>
      <c r="AN14" s="57"/>
      <c r="AO14" s="57"/>
    </row>
    <row r="15" spans="2:41" s="2" customFormat="1">
      <c r="B15" s="9"/>
      <c r="C15" s="7"/>
      <c r="D15" s="403"/>
      <c r="E15" s="54"/>
      <c r="F15" s="52"/>
      <c r="G15" s="54"/>
      <c r="H15" s="52"/>
      <c r="I15" s="54"/>
      <c r="J15" s="52"/>
      <c r="K15" s="55"/>
      <c r="L15" s="52"/>
      <c r="M15" s="55"/>
      <c r="N15" s="52"/>
      <c r="O15" s="55"/>
      <c r="P15" s="52"/>
      <c r="Q15" s="55"/>
      <c r="R15" s="52"/>
      <c r="S15" s="55"/>
      <c r="T15" s="52"/>
      <c r="U15" s="55"/>
      <c r="V15" s="52"/>
      <c r="W15" s="55"/>
      <c r="X15" s="52"/>
      <c r="Y15" s="13"/>
      <c r="Z15" s="7"/>
      <c r="AA15" s="55"/>
      <c r="AB15" s="52"/>
      <c r="AC15" s="56"/>
      <c r="AD15" s="57"/>
      <c r="AE15" s="57"/>
      <c r="AF15" s="57"/>
      <c r="AG15" s="57"/>
      <c r="AH15" s="57"/>
      <c r="AI15" s="57"/>
      <c r="AJ15" s="57"/>
      <c r="AK15" s="55"/>
      <c r="AL15" s="57"/>
      <c r="AM15" s="8"/>
      <c r="AN15" s="57"/>
      <c r="AO15" s="57"/>
    </row>
    <row r="16" spans="2:41" s="2" customFormat="1">
      <c r="B16" s="9"/>
      <c r="C16" s="7"/>
      <c r="D16" s="403"/>
      <c r="E16" s="54"/>
      <c r="F16" s="52"/>
      <c r="G16" s="54"/>
      <c r="H16" s="52"/>
      <c r="I16" s="54"/>
      <c r="J16" s="52"/>
      <c r="K16" s="55"/>
      <c r="L16" s="52"/>
      <c r="M16" s="55"/>
      <c r="N16" s="52"/>
      <c r="O16" s="55"/>
      <c r="P16" s="52"/>
      <c r="Q16" s="55"/>
      <c r="R16" s="52"/>
      <c r="S16" s="55"/>
      <c r="T16" s="52"/>
      <c r="U16" s="55"/>
      <c r="V16" s="52"/>
      <c r="W16" s="55"/>
      <c r="X16" s="52"/>
      <c r="Y16" s="13"/>
      <c r="Z16" s="7"/>
      <c r="AA16" s="55"/>
      <c r="AB16" s="52"/>
      <c r="AC16" s="56"/>
      <c r="AD16" s="57"/>
      <c r="AE16" s="57"/>
      <c r="AF16" s="57"/>
      <c r="AG16" s="57"/>
      <c r="AH16" s="57"/>
      <c r="AI16" s="57"/>
      <c r="AJ16" s="57"/>
      <c r="AK16" s="55"/>
      <c r="AL16" s="57"/>
      <c r="AM16" s="8"/>
      <c r="AN16" s="57"/>
      <c r="AO16" s="57"/>
    </row>
    <row r="17" spans="2:41" s="2" customFormat="1">
      <c r="B17" s="9"/>
      <c r="C17" s="7"/>
      <c r="D17" s="403"/>
      <c r="E17" s="54"/>
      <c r="F17" s="52"/>
      <c r="G17" s="54"/>
      <c r="H17" s="52"/>
      <c r="I17" s="54"/>
      <c r="J17" s="52"/>
      <c r="K17" s="55"/>
      <c r="L17" s="52"/>
      <c r="M17" s="55"/>
      <c r="N17" s="52"/>
      <c r="O17" s="55"/>
      <c r="P17" s="52"/>
      <c r="Q17" s="55"/>
      <c r="R17" s="52"/>
      <c r="S17" s="55"/>
      <c r="T17" s="52"/>
      <c r="U17" s="55"/>
      <c r="V17" s="52"/>
      <c r="W17" s="55"/>
      <c r="X17" s="52"/>
      <c r="Y17" s="13"/>
      <c r="Z17" s="7"/>
      <c r="AA17" s="55"/>
      <c r="AB17" s="52"/>
      <c r="AC17" s="56"/>
      <c r="AD17" s="57"/>
      <c r="AE17" s="57"/>
      <c r="AF17" s="57"/>
      <c r="AG17" s="57"/>
      <c r="AH17" s="57"/>
      <c r="AI17" s="57"/>
      <c r="AJ17" s="57"/>
      <c r="AK17" s="55"/>
      <c r="AL17" s="57"/>
      <c r="AM17" s="8"/>
      <c r="AN17" s="57"/>
      <c r="AO17" s="57"/>
    </row>
    <row r="18" spans="2:41" s="2" customFormat="1">
      <c r="B18" s="9"/>
      <c r="C18" s="7"/>
      <c r="D18" s="403"/>
      <c r="E18" s="54"/>
      <c r="F18" s="52"/>
      <c r="G18" s="54"/>
      <c r="H18" s="52"/>
      <c r="I18" s="54"/>
      <c r="J18" s="52"/>
      <c r="K18" s="55"/>
      <c r="L18" s="52"/>
      <c r="M18" s="55"/>
      <c r="N18" s="52"/>
      <c r="O18" s="55"/>
      <c r="P18" s="52"/>
      <c r="Q18" s="55"/>
      <c r="R18" s="52"/>
      <c r="S18" s="55"/>
      <c r="T18" s="52"/>
      <c r="U18" s="55"/>
      <c r="V18" s="52"/>
      <c r="W18" s="55"/>
      <c r="X18" s="52"/>
      <c r="Y18" s="13"/>
      <c r="Z18" s="7"/>
      <c r="AA18" s="55"/>
      <c r="AB18" s="52"/>
      <c r="AC18" s="56"/>
      <c r="AD18" s="57"/>
      <c r="AE18" s="57"/>
      <c r="AF18" s="57"/>
      <c r="AG18" s="57"/>
      <c r="AH18" s="57"/>
      <c r="AI18" s="57"/>
      <c r="AJ18" s="57"/>
      <c r="AK18" s="55"/>
      <c r="AL18" s="57"/>
      <c r="AM18" s="8"/>
      <c r="AN18" s="57"/>
      <c r="AO18" s="57"/>
    </row>
    <row r="19" spans="2:41" s="2" customFormat="1">
      <c r="B19" s="9"/>
      <c r="C19" s="7"/>
      <c r="D19" s="403"/>
      <c r="E19" s="54"/>
      <c r="F19" s="52"/>
      <c r="G19" s="54"/>
      <c r="H19" s="52"/>
      <c r="I19" s="54"/>
      <c r="J19" s="52"/>
      <c r="K19" s="55"/>
      <c r="L19" s="52"/>
      <c r="M19" s="55"/>
      <c r="N19" s="52"/>
      <c r="O19" s="55"/>
      <c r="P19" s="52"/>
      <c r="Q19" s="55"/>
      <c r="R19" s="52"/>
      <c r="S19" s="55"/>
      <c r="T19" s="52"/>
      <c r="U19" s="55"/>
      <c r="V19" s="52"/>
      <c r="W19" s="55"/>
      <c r="X19" s="52"/>
      <c r="Y19" s="13"/>
      <c r="Z19" s="7"/>
      <c r="AA19" s="55"/>
      <c r="AB19" s="52"/>
      <c r="AC19" s="56"/>
      <c r="AD19" s="57"/>
      <c r="AE19" s="57"/>
      <c r="AF19" s="57"/>
      <c r="AG19" s="57"/>
      <c r="AH19" s="57"/>
      <c r="AI19" s="57"/>
      <c r="AJ19" s="57"/>
      <c r="AK19" s="55"/>
      <c r="AL19" s="57"/>
      <c r="AM19" s="8"/>
      <c r="AN19" s="57"/>
      <c r="AO19" s="57"/>
    </row>
    <row r="20" spans="2:41" s="2" customFormat="1">
      <c r="B20" s="58" t="s">
        <v>53</v>
      </c>
      <c r="C20" s="52"/>
      <c r="D20" s="53"/>
      <c r="E20" s="54"/>
      <c r="F20" s="52"/>
      <c r="G20" s="54"/>
      <c r="H20" s="52"/>
      <c r="I20" s="54"/>
      <c r="J20" s="52"/>
      <c r="K20" s="55"/>
      <c r="L20" s="52"/>
      <c r="M20" s="55"/>
      <c r="N20" s="52"/>
      <c r="O20" s="55"/>
      <c r="P20" s="52"/>
      <c r="Q20" s="55"/>
      <c r="R20" s="52"/>
      <c r="S20" s="55"/>
      <c r="T20" s="52"/>
      <c r="U20" s="55"/>
      <c r="V20" s="52"/>
      <c r="W20" s="55"/>
      <c r="X20" s="52"/>
      <c r="Y20" s="55"/>
      <c r="Z20" s="52"/>
      <c r="AA20" s="55"/>
      <c r="AB20" s="52"/>
      <c r="AC20" s="56"/>
      <c r="AD20" s="57"/>
      <c r="AE20" s="57"/>
      <c r="AF20" s="57"/>
      <c r="AG20" s="57"/>
      <c r="AH20" s="57"/>
      <c r="AI20" s="57"/>
      <c r="AJ20" s="57"/>
      <c r="AK20" s="57"/>
      <c r="AL20" s="57"/>
      <c r="AM20" s="57"/>
      <c r="AN20" s="57"/>
      <c r="AO20" s="57"/>
    </row>
    <row r="21" spans="2:41" s="2" customFormat="1">
      <c r="B21" s="42"/>
      <c r="C21" s="42"/>
      <c r="D21" s="43"/>
      <c r="E21" s="59"/>
      <c r="F21" s="59"/>
      <c r="G21" s="59"/>
      <c r="H21" s="59"/>
      <c r="I21" s="59"/>
      <c r="J21" s="59"/>
      <c r="K21" s="60"/>
      <c r="L21" s="59"/>
      <c r="M21" s="60"/>
      <c r="N21" s="42"/>
      <c r="O21" s="60"/>
      <c r="P21" s="42"/>
      <c r="Q21" s="60"/>
      <c r="R21" s="42"/>
      <c r="S21" s="60"/>
      <c r="T21" s="42"/>
      <c r="U21" s="60"/>
      <c r="V21" s="42"/>
      <c r="W21" s="60"/>
      <c r="X21" s="42"/>
      <c r="Y21" s="60"/>
      <c r="Z21" s="42"/>
      <c r="AA21" s="60"/>
      <c r="AB21" s="42"/>
      <c r="AC21" s="42"/>
      <c r="AD21" s="61"/>
      <c r="AE21" s="61"/>
      <c r="AF21" s="61"/>
      <c r="AG21" s="61"/>
      <c r="AH21" s="61"/>
      <c r="AI21" s="61"/>
      <c r="AJ21" s="61"/>
      <c r="AK21" s="61"/>
      <c r="AL21" s="61"/>
      <c r="AM21" s="61"/>
      <c r="AN21" s="61"/>
      <c r="AO21" s="61"/>
    </row>
    <row r="22" spans="2:41" s="70" customFormat="1">
      <c r="B22" s="62" t="s">
        <v>92</v>
      </c>
      <c r="C22" s="63"/>
      <c r="D22" s="64"/>
      <c r="E22" s="65"/>
      <c r="F22" s="65"/>
      <c r="G22" s="65"/>
      <c r="H22" s="65"/>
      <c r="I22" s="65"/>
      <c r="J22" s="65"/>
      <c r="K22" s="66"/>
      <c r="L22" s="65"/>
      <c r="M22" s="66"/>
      <c r="N22" s="67"/>
      <c r="O22" s="68"/>
      <c r="P22" s="69"/>
      <c r="Q22" s="68"/>
      <c r="R22" s="69"/>
      <c r="S22" s="68"/>
      <c r="T22" s="69"/>
      <c r="U22" s="68"/>
      <c r="V22" s="69"/>
      <c r="W22" s="68"/>
      <c r="X22" s="69"/>
      <c r="Y22" s="68"/>
      <c r="Z22" s="69"/>
      <c r="AA22" s="68"/>
      <c r="AB22" s="69"/>
      <c r="AD22" s="71">
        <f>SUM(AD$4:AD21)</f>
        <v>161820</v>
      </c>
      <c r="AE22" s="71">
        <f>SUM(AE$4:AE21)</f>
        <v>175194</v>
      </c>
      <c r="AF22" s="71">
        <f>SUM(AF$4:AF21)</f>
        <v>168675</v>
      </c>
      <c r="AG22" s="71">
        <f>SUM(AG$4:AG21)</f>
        <v>171543</v>
      </c>
      <c r="AH22" s="71">
        <f>SUM(AH$4:AH21)</f>
        <v>182731</v>
      </c>
      <c r="AI22" s="71">
        <f>SUM(AI$4:AI21)</f>
        <v>212432</v>
      </c>
      <c r="AJ22" s="71">
        <f>SUM(AJ$4:AJ21)</f>
        <v>183093.36000000002</v>
      </c>
      <c r="AK22" s="71">
        <f>SUM(AK$4:AK21)</f>
        <v>159866</v>
      </c>
      <c r="AL22" s="71">
        <f>SUM(AL$4:AL21)</f>
        <v>171750</v>
      </c>
      <c r="AM22" s="71">
        <f>SUM(AM$4:AM21)</f>
        <v>188642</v>
      </c>
      <c r="AN22" s="71">
        <f>SUM(AN$4:AN21)</f>
        <v>0</v>
      </c>
      <c r="AO22" s="71">
        <f>SUM(AO$4:AO21)</f>
        <v>0</v>
      </c>
    </row>
    <row r="23" spans="2:41" s="70" customFormat="1">
      <c r="B23" s="72"/>
      <c r="C23" s="63"/>
      <c r="D23" s="64"/>
      <c r="E23" s="65"/>
      <c r="F23" s="65"/>
      <c r="G23" s="65"/>
      <c r="H23" s="65"/>
      <c r="I23" s="65"/>
      <c r="J23" s="65"/>
      <c r="K23" s="66"/>
      <c r="L23" s="65"/>
      <c r="M23" s="66"/>
      <c r="N23" s="67"/>
      <c r="O23" s="68"/>
      <c r="P23" s="69"/>
      <c r="Q23" s="68"/>
      <c r="R23" s="69"/>
      <c r="S23" s="68"/>
      <c r="T23" s="69"/>
      <c r="U23" s="68"/>
      <c r="V23" s="69"/>
      <c r="W23" s="68"/>
      <c r="X23" s="69"/>
      <c r="Y23" s="68"/>
      <c r="Z23" s="69"/>
      <c r="AA23" s="68"/>
      <c r="AB23" s="69"/>
      <c r="AD23" s="61"/>
      <c r="AE23" s="61"/>
      <c r="AF23" s="61"/>
      <c r="AG23" s="61"/>
      <c r="AH23" s="61"/>
      <c r="AI23" s="61"/>
      <c r="AJ23" s="61"/>
      <c r="AK23" s="61"/>
      <c r="AL23" s="61"/>
      <c r="AM23" s="61"/>
      <c r="AN23" s="61"/>
      <c r="AO23" s="61"/>
    </row>
    <row r="24" spans="2:41" s="70" customFormat="1">
      <c r="B24" s="62" t="s">
        <v>93</v>
      </c>
      <c r="C24" s="63"/>
      <c r="D24" s="64"/>
      <c r="E24" s="65"/>
      <c r="F24" s="65"/>
      <c r="G24" s="65"/>
      <c r="H24" s="65"/>
      <c r="I24" s="65"/>
      <c r="J24" s="65"/>
      <c r="K24" s="66"/>
      <c r="L24" s="65"/>
      <c r="M24" s="66"/>
      <c r="N24" s="67"/>
      <c r="O24" s="68"/>
      <c r="P24" s="69"/>
      <c r="Q24" s="68"/>
      <c r="R24" s="69"/>
      <c r="S24" s="68"/>
      <c r="T24" s="69"/>
      <c r="U24" s="68"/>
      <c r="V24" s="69"/>
      <c r="W24" s="68"/>
      <c r="X24" s="69"/>
      <c r="Y24" s="68"/>
      <c r="Z24" s="69"/>
      <c r="AA24" s="68"/>
      <c r="AB24" s="69"/>
      <c r="AD24" s="57">
        <v>129624</v>
      </c>
      <c r="AE24" s="57">
        <v>144696</v>
      </c>
      <c r="AF24" s="57">
        <v>147113</v>
      </c>
      <c r="AG24" s="57">
        <v>151031</v>
      </c>
      <c r="AH24" s="57">
        <v>151609</v>
      </c>
      <c r="AI24" s="57">
        <v>159341</v>
      </c>
      <c r="AJ24" s="57">
        <v>141724</v>
      </c>
      <c r="AK24" s="57">
        <v>127573</v>
      </c>
      <c r="AL24" s="57">
        <v>133965</v>
      </c>
      <c r="AM24" s="8">
        <v>140727</v>
      </c>
      <c r="AN24" s="57"/>
      <c r="AO24" s="57"/>
    </row>
    <row r="25" spans="2:41" s="70" customFormat="1">
      <c r="B25" s="62" t="s">
        <v>94</v>
      </c>
      <c r="C25" s="63"/>
      <c r="D25" s="64"/>
      <c r="E25" s="65"/>
      <c r="F25" s="65"/>
      <c r="G25" s="65"/>
      <c r="H25" s="65"/>
      <c r="I25" s="65"/>
      <c r="J25" s="65"/>
      <c r="K25" s="66"/>
      <c r="L25" s="65"/>
      <c r="M25" s="66"/>
      <c r="N25" s="67"/>
      <c r="O25" s="68"/>
      <c r="P25" s="69"/>
      <c r="Q25" s="68"/>
      <c r="R25" s="69"/>
      <c r="S25" s="68"/>
      <c r="T25" s="69"/>
      <c r="U25" s="68"/>
      <c r="V25" s="69"/>
      <c r="W25" s="68"/>
      <c r="X25" s="69"/>
      <c r="Y25" s="68"/>
      <c r="Z25" s="69"/>
      <c r="AA25" s="68"/>
      <c r="AB25" s="69"/>
      <c r="AD25" s="57">
        <v>32196</v>
      </c>
      <c r="AE25" s="57">
        <v>30498</v>
      </c>
      <c r="AF25" s="57">
        <v>21562</v>
      </c>
      <c r="AG25" s="57">
        <v>20512</v>
      </c>
      <c r="AH25" s="57">
        <v>31122</v>
      </c>
      <c r="AI25" s="57">
        <v>53091</v>
      </c>
      <c r="AJ25" s="57">
        <v>41370</v>
      </c>
      <c r="AK25" s="57">
        <v>32293</v>
      </c>
      <c r="AL25" s="57">
        <v>37785</v>
      </c>
      <c r="AM25" s="8">
        <v>47915</v>
      </c>
      <c r="AN25" s="57"/>
      <c r="AO25" s="57"/>
    </row>
    <row r="26" spans="2:41" s="70" customFormat="1">
      <c r="B26" s="62" t="s">
        <v>92</v>
      </c>
      <c r="C26" s="63"/>
      <c r="D26" s="64"/>
      <c r="E26" s="65"/>
      <c r="F26" s="65"/>
      <c r="G26" s="65"/>
      <c r="H26" s="65"/>
      <c r="I26" s="65"/>
      <c r="J26" s="65"/>
      <c r="K26" s="66"/>
      <c r="L26" s="65"/>
      <c r="M26" s="66"/>
      <c r="N26" s="67"/>
      <c r="O26" s="68"/>
      <c r="P26" s="69"/>
      <c r="Q26" s="68"/>
      <c r="R26" s="69"/>
      <c r="S26" s="68"/>
      <c r="T26" s="69"/>
      <c r="U26" s="68"/>
      <c r="V26" s="69"/>
      <c r="W26" s="68"/>
      <c r="X26" s="69"/>
      <c r="Y26" s="68"/>
      <c r="Z26" s="69"/>
      <c r="AA26" s="68"/>
      <c r="AB26" s="69"/>
      <c r="AD26" s="71">
        <f>SUM(AD24:AD25)</f>
        <v>161820</v>
      </c>
      <c r="AE26" s="71">
        <f t="shared" ref="AE26:AO26" si="0">SUM(AE24:AE25)</f>
        <v>175194</v>
      </c>
      <c r="AF26" s="71">
        <f t="shared" si="0"/>
        <v>168675</v>
      </c>
      <c r="AG26" s="71">
        <f t="shared" si="0"/>
        <v>171543</v>
      </c>
      <c r="AH26" s="71">
        <f t="shared" si="0"/>
        <v>182731</v>
      </c>
      <c r="AI26" s="71">
        <f t="shared" si="0"/>
        <v>212432</v>
      </c>
      <c r="AJ26" s="71">
        <f t="shared" si="0"/>
        <v>183094</v>
      </c>
      <c r="AK26" s="71">
        <f t="shared" si="0"/>
        <v>159866</v>
      </c>
      <c r="AL26" s="71">
        <f t="shared" si="0"/>
        <v>171750</v>
      </c>
      <c r="AM26" s="71">
        <f t="shared" si="0"/>
        <v>188642</v>
      </c>
      <c r="AN26" s="71">
        <f t="shared" si="0"/>
        <v>0</v>
      </c>
      <c r="AO26" s="71">
        <f t="shared" si="0"/>
        <v>0</v>
      </c>
    </row>
    <row r="27" spans="2:41" ht="15" thickBot="1">
      <c r="B27" s="73" t="s">
        <v>0</v>
      </c>
      <c r="C27" s="73"/>
      <c r="D27" s="74" t="s">
        <v>0</v>
      </c>
      <c r="E27" s="75" t="s">
        <v>0</v>
      </c>
      <c r="F27" s="76" t="s">
        <v>0</v>
      </c>
      <c r="G27" s="75" t="s">
        <v>0</v>
      </c>
      <c r="H27" s="76" t="s">
        <v>0</v>
      </c>
      <c r="I27" s="75" t="s">
        <v>0</v>
      </c>
      <c r="J27" s="76" t="s">
        <v>0</v>
      </c>
      <c r="K27" s="77" t="s">
        <v>0</v>
      </c>
      <c r="L27" s="76" t="s">
        <v>0</v>
      </c>
      <c r="M27" s="77"/>
      <c r="N27" s="76"/>
      <c r="O27" s="77"/>
      <c r="P27" s="76"/>
      <c r="Q27" s="77"/>
      <c r="R27" s="76"/>
      <c r="S27" s="77"/>
      <c r="T27" s="76"/>
      <c r="U27" s="77"/>
      <c r="V27" s="76"/>
      <c r="W27" s="77"/>
      <c r="X27" s="76"/>
      <c r="Y27" s="77"/>
      <c r="Z27" s="76"/>
      <c r="AA27" s="77"/>
      <c r="AB27" s="76"/>
      <c r="AC27" s="76"/>
      <c r="AD27" s="78" t="s">
        <v>0</v>
      </c>
      <c r="AE27" s="78" t="s">
        <v>0</v>
      </c>
      <c r="AF27" s="78" t="s">
        <v>0</v>
      </c>
      <c r="AG27" s="78" t="s">
        <v>0</v>
      </c>
      <c r="AH27" s="78" t="s">
        <v>0</v>
      </c>
      <c r="AI27" s="78" t="s">
        <v>0</v>
      </c>
      <c r="AJ27" s="78" t="s">
        <v>0</v>
      </c>
      <c r="AK27" s="78" t="s">
        <v>0</v>
      </c>
      <c r="AL27" s="78" t="s">
        <v>0</v>
      </c>
      <c r="AM27" s="78" t="s">
        <v>0</v>
      </c>
      <c r="AN27" s="78" t="s">
        <v>0</v>
      </c>
      <c r="AO27" s="78" t="s">
        <v>0</v>
      </c>
    </row>
    <row r="28" spans="2:41" s="2" customFormat="1" ht="21.75" customHeight="1">
      <c r="B28" s="41" t="s">
        <v>12</v>
      </c>
      <c r="C28" s="79"/>
      <c r="D28" s="80"/>
      <c r="E28" s="81"/>
      <c r="F28" s="79"/>
      <c r="G28" s="81"/>
      <c r="H28" s="79"/>
      <c r="I28" s="81"/>
      <c r="J28" s="79"/>
      <c r="K28" s="82"/>
      <c r="L28" s="79"/>
      <c r="M28" s="82"/>
      <c r="N28" s="79"/>
      <c r="O28" s="82"/>
      <c r="P28" s="79"/>
      <c r="Q28" s="82"/>
      <c r="R28" s="79"/>
      <c r="S28" s="82"/>
      <c r="T28" s="79"/>
      <c r="U28" s="82"/>
      <c r="V28" s="79"/>
      <c r="W28" s="82"/>
      <c r="X28" s="79"/>
      <c r="Y28" s="82"/>
      <c r="Z28" s="79"/>
      <c r="AA28" s="82"/>
      <c r="AB28" s="79"/>
      <c r="AC28" s="83"/>
      <c r="AD28" s="84"/>
      <c r="AE28" s="84"/>
      <c r="AF28" s="85"/>
      <c r="AG28" s="85"/>
      <c r="AH28" s="85"/>
      <c r="AI28" s="85"/>
      <c r="AJ28" s="85"/>
      <c r="AK28" s="85"/>
      <c r="AL28" s="85"/>
      <c r="AM28" s="85"/>
      <c r="AN28" s="85"/>
      <c r="AO28" s="85"/>
    </row>
    <row r="29" spans="2:41" s="2" customFormat="1">
      <c r="B29" s="51" t="s">
        <v>62</v>
      </c>
      <c r="C29" s="52" t="s">
        <v>11</v>
      </c>
      <c r="D29" s="53"/>
      <c r="E29" s="54">
        <v>25</v>
      </c>
      <c r="F29" s="52" t="s">
        <v>75</v>
      </c>
      <c r="G29" s="54">
        <v>25</v>
      </c>
      <c r="H29" s="52" t="s">
        <v>75</v>
      </c>
      <c r="I29" s="54">
        <v>25</v>
      </c>
      <c r="J29" s="52" t="s">
        <v>75</v>
      </c>
      <c r="K29" s="55">
        <v>25</v>
      </c>
      <c r="L29" s="52" t="s">
        <v>75</v>
      </c>
      <c r="M29" s="14">
        <v>25</v>
      </c>
      <c r="N29" s="52" t="s">
        <v>75</v>
      </c>
      <c r="O29" s="14">
        <v>25</v>
      </c>
      <c r="P29" s="52" t="s">
        <v>75</v>
      </c>
      <c r="Q29" s="14">
        <v>25</v>
      </c>
      <c r="R29" s="52" t="s">
        <v>75</v>
      </c>
      <c r="S29" s="14">
        <v>45</v>
      </c>
      <c r="T29" s="52" t="s">
        <v>75</v>
      </c>
      <c r="U29" s="14">
        <v>45</v>
      </c>
      <c r="V29" s="52" t="s">
        <v>75</v>
      </c>
      <c r="W29" s="86">
        <v>45</v>
      </c>
      <c r="X29" s="52" t="s">
        <v>75</v>
      </c>
      <c r="Y29" s="15">
        <v>45</v>
      </c>
      <c r="Z29" s="7" t="s">
        <v>75</v>
      </c>
      <c r="AA29" s="86"/>
      <c r="AB29" s="52"/>
      <c r="AC29" s="56"/>
      <c r="AD29" s="57">
        <v>5425</v>
      </c>
      <c r="AE29" s="57">
        <v>4825</v>
      </c>
      <c r="AF29" s="57">
        <v>3700</v>
      </c>
      <c r="AG29" s="57">
        <v>4365</v>
      </c>
      <c r="AH29" s="57">
        <v>2610</v>
      </c>
      <c r="AI29" s="57">
        <v>4275</v>
      </c>
      <c r="AJ29" s="57">
        <v>965</v>
      </c>
      <c r="AK29" s="57">
        <v>405</v>
      </c>
      <c r="AL29" s="57">
        <v>450</v>
      </c>
      <c r="AM29" s="8">
        <v>315</v>
      </c>
      <c r="AN29" s="57"/>
      <c r="AO29" s="57"/>
    </row>
    <row r="30" spans="2:41" s="2" customFormat="1">
      <c r="B30" s="51" t="s">
        <v>63</v>
      </c>
      <c r="C30" s="52" t="s">
        <v>10</v>
      </c>
      <c r="D30" s="53"/>
      <c r="E30" s="54">
        <v>1378</v>
      </c>
      <c r="F30" s="52" t="s">
        <v>9</v>
      </c>
      <c r="G30" s="54">
        <v>1470</v>
      </c>
      <c r="H30" s="52" t="s">
        <v>9</v>
      </c>
      <c r="I30" s="54">
        <v>1470</v>
      </c>
      <c r="J30" s="52" t="s">
        <v>9</v>
      </c>
      <c r="K30" s="55">
        <v>1544</v>
      </c>
      <c r="L30" s="52" t="s">
        <v>9</v>
      </c>
      <c r="M30" s="14">
        <v>1544</v>
      </c>
      <c r="N30" s="52" t="s">
        <v>9</v>
      </c>
      <c r="O30" s="14">
        <v>1544</v>
      </c>
      <c r="P30" s="52" t="s">
        <v>9</v>
      </c>
      <c r="Q30" s="14">
        <v>1575</v>
      </c>
      <c r="R30" s="52" t="s">
        <v>9</v>
      </c>
      <c r="S30" s="14">
        <v>1622</v>
      </c>
      <c r="T30" s="52" t="s">
        <v>9</v>
      </c>
      <c r="U30" s="86">
        <v>1671</v>
      </c>
      <c r="V30" s="52" t="s">
        <v>9</v>
      </c>
      <c r="W30" s="86">
        <v>1721</v>
      </c>
      <c r="X30" s="52" t="s">
        <v>9</v>
      </c>
      <c r="Y30" s="15">
        <v>1772.5</v>
      </c>
      <c r="Z30" s="7" t="s">
        <v>9</v>
      </c>
      <c r="AA30" s="86"/>
      <c r="AB30" s="52"/>
      <c r="AC30" s="56"/>
      <c r="AD30" s="57">
        <v>406156</v>
      </c>
      <c r="AE30" s="57">
        <v>499848</v>
      </c>
      <c r="AF30" s="57">
        <v>499174</v>
      </c>
      <c r="AG30" s="57">
        <v>463380</v>
      </c>
      <c r="AH30" s="57">
        <v>459390</v>
      </c>
      <c r="AI30" s="57">
        <v>520715</v>
      </c>
      <c r="AJ30" s="57">
        <v>368182.7</v>
      </c>
      <c r="AK30" s="57">
        <v>452502.32</v>
      </c>
      <c r="AL30" s="57">
        <v>506936</v>
      </c>
      <c r="AM30" s="8">
        <v>560547</v>
      </c>
      <c r="AN30" s="57"/>
      <c r="AO30" s="57"/>
    </row>
    <row r="31" spans="2:41" s="2" customFormat="1">
      <c r="B31" s="51" t="s">
        <v>64</v>
      </c>
      <c r="C31" s="52" t="s">
        <v>10</v>
      </c>
      <c r="D31" s="53"/>
      <c r="E31" s="54">
        <v>1302</v>
      </c>
      <c r="F31" s="52" t="s">
        <v>9</v>
      </c>
      <c r="G31" s="54">
        <v>1367</v>
      </c>
      <c r="H31" s="52" t="s">
        <v>9</v>
      </c>
      <c r="I31" s="54">
        <v>1367</v>
      </c>
      <c r="J31" s="52" t="s">
        <v>9</v>
      </c>
      <c r="K31" s="55">
        <v>1367</v>
      </c>
      <c r="L31" s="52" t="s">
        <v>9</v>
      </c>
      <c r="M31" s="14">
        <v>1367</v>
      </c>
      <c r="N31" s="52" t="s">
        <v>9</v>
      </c>
      <c r="O31" s="14">
        <v>1367</v>
      </c>
      <c r="P31" s="52" t="s">
        <v>9</v>
      </c>
      <c r="Q31" s="14">
        <v>1422</v>
      </c>
      <c r="R31" s="52" t="s">
        <v>9</v>
      </c>
      <c r="S31" s="14">
        <v>1465</v>
      </c>
      <c r="T31" s="52" t="s">
        <v>9</v>
      </c>
      <c r="U31" s="86">
        <v>1509</v>
      </c>
      <c r="V31" s="52" t="s">
        <v>9</v>
      </c>
      <c r="W31" s="399">
        <v>1554</v>
      </c>
      <c r="X31" s="52" t="s">
        <v>9</v>
      </c>
      <c r="Y31" s="15">
        <v>1605.5</v>
      </c>
      <c r="Z31" s="7" t="s">
        <v>9</v>
      </c>
      <c r="AA31" s="86"/>
      <c r="AB31" s="52"/>
      <c r="AC31" s="56"/>
      <c r="AD31" s="57">
        <v>352397</v>
      </c>
      <c r="AE31" s="57">
        <v>456819</v>
      </c>
      <c r="AF31" s="57">
        <v>468155</v>
      </c>
      <c r="AG31" s="57">
        <v>468210</v>
      </c>
      <c r="AH31" s="57">
        <v>451861</v>
      </c>
      <c r="AI31" s="57">
        <v>451123</v>
      </c>
      <c r="AJ31" s="57">
        <v>295417</v>
      </c>
      <c r="AK31" s="57">
        <v>381006.78</v>
      </c>
      <c r="AL31" s="57">
        <v>431614</v>
      </c>
      <c r="AM31" s="8">
        <v>502818</v>
      </c>
      <c r="AN31" s="57"/>
      <c r="AO31" s="57"/>
    </row>
    <row r="32" spans="2:41" s="2" customFormat="1">
      <c r="B32" s="51" t="s">
        <v>65</v>
      </c>
      <c r="C32" s="52" t="s">
        <v>10</v>
      </c>
      <c r="D32" s="53"/>
      <c r="E32" s="54">
        <v>25</v>
      </c>
      <c r="F32" s="52" t="s">
        <v>76</v>
      </c>
      <c r="G32" s="54">
        <v>0</v>
      </c>
      <c r="H32" s="52" t="s">
        <v>76</v>
      </c>
      <c r="I32" s="54">
        <v>0</v>
      </c>
      <c r="J32" s="52" t="s">
        <v>76</v>
      </c>
      <c r="K32" s="55">
        <v>0</v>
      </c>
      <c r="L32" s="52" t="s">
        <v>76</v>
      </c>
      <c r="M32" s="14">
        <v>0</v>
      </c>
      <c r="N32" s="52" t="s">
        <v>76</v>
      </c>
      <c r="O32" s="14">
        <v>0</v>
      </c>
      <c r="P32" s="52" t="s">
        <v>76</v>
      </c>
      <c r="Q32" s="14">
        <v>0</v>
      </c>
      <c r="R32" s="52" t="s">
        <v>76</v>
      </c>
      <c r="S32" s="14">
        <v>0</v>
      </c>
      <c r="T32" s="52" t="s">
        <v>76</v>
      </c>
      <c r="U32" s="14">
        <v>0</v>
      </c>
      <c r="V32" s="52" t="s">
        <v>76</v>
      </c>
      <c r="W32" s="86">
        <v>0</v>
      </c>
      <c r="X32" s="52" t="s">
        <v>76</v>
      </c>
      <c r="Y32" s="15">
        <v>0</v>
      </c>
      <c r="Z32" s="7" t="s">
        <v>76</v>
      </c>
      <c r="AA32" s="86"/>
      <c r="AB32" s="52"/>
      <c r="AC32" s="56"/>
      <c r="AD32" s="57">
        <v>0</v>
      </c>
      <c r="AE32" s="57">
        <v>0</v>
      </c>
      <c r="AF32" s="57">
        <v>0</v>
      </c>
      <c r="AG32" s="57">
        <v>0</v>
      </c>
      <c r="AH32" s="57">
        <v>0</v>
      </c>
      <c r="AI32" s="57">
        <v>0</v>
      </c>
      <c r="AJ32" s="57">
        <v>0</v>
      </c>
      <c r="AK32" s="57">
        <v>0</v>
      </c>
      <c r="AL32" s="57">
        <v>0</v>
      </c>
      <c r="AM32" s="8">
        <v>0</v>
      </c>
      <c r="AN32" s="57"/>
      <c r="AO32" s="57"/>
    </row>
    <row r="33" spans="2:42" s="2" customFormat="1">
      <c r="B33" s="9"/>
      <c r="C33" s="7"/>
      <c r="D33" s="403"/>
      <c r="E33" s="54"/>
      <c r="F33" s="52"/>
      <c r="G33" s="54"/>
      <c r="H33" s="52"/>
      <c r="I33" s="54"/>
      <c r="J33" s="52"/>
      <c r="K33" s="55"/>
      <c r="L33" s="52"/>
      <c r="M33" s="14"/>
      <c r="N33" s="52"/>
      <c r="O33" s="14"/>
      <c r="P33" s="52"/>
      <c r="Q33" s="14"/>
      <c r="R33" s="52"/>
      <c r="S33" s="14"/>
      <c r="T33" s="52"/>
      <c r="U33" s="86"/>
      <c r="V33" s="52"/>
      <c r="W33" s="86"/>
      <c r="X33" s="52"/>
      <c r="Y33" s="15"/>
      <c r="Z33" s="7"/>
      <c r="AA33" s="86"/>
      <c r="AB33" s="52"/>
      <c r="AC33" s="56"/>
      <c r="AD33" s="57"/>
      <c r="AE33" s="57"/>
      <c r="AF33" s="57"/>
      <c r="AG33" s="57"/>
      <c r="AH33" s="57"/>
      <c r="AI33" s="57"/>
      <c r="AJ33" s="57"/>
      <c r="AK33" s="57"/>
      <c r="AL33" s="57"/>
      <c r="AM33" s="8"/>
      <c r="AN33" s="57"/>
      <c r="AO33" s="57"/>
    </row>
    <row r="34" spans="2:42" s="2" customFormat="1">
      <c r="B34" s="9"/>
      <c r="C34" s="7"/>
      <c r="D34" s="403"/>
      <c r="E34" s="54"/>
      <c r="F34" s="52"/>
      <c r="G34" s="54"/>
      <c r="H34" s="52"/>
      <c r="I34" s="54"/>
      <c r="J34" s="52"/>
      <c r="K34" s="55"/>
      <c r="L34" s="52"/>
      <c r="M34" s="14"/>
      <c r="N34" s="52"/>
      <c r="O34" s="14"/>
      <c r="P34" s="52"/>
      <c r="Q34" s="14"/>
      <c r="R34" s="52"/>
      <c r="S34" s="14"/>
      <c r="T34" s="52"/>
      <c r="U34" s="86"/>
      <c r="V34" s="52"/>
      <c r="W34" s="86"/>
      <c r="X34" s="52"/>
      <c r="Y34" s="15"/>
      <c r="Z34" s="7"/>
      <c r="AA34" s="86"/>
      <c r="AB34" s="52"/>
      <c r="AC34" s="56"/>
      <c r="AD34" s="57"/>
      <c r="AE34" s="57"/>
      <c r="AF34" s="57"/>
      <c r="AG34" s="57"/>
      <c r="AH34" s="57"/>
      <c r="AI34" s="57"/>
      <c r="AJ34" s="57"/>
      <c r="AK34" s="57"/>
      <c r="AL34" s="57"/>
      <c r="AM34" s="8"/>
      <c r="AN34" s="57"/>
      <c r="AO34" s="57"/>
    </row>
    <row r="35" spans="2:42" s="2" customFormat="1">
      <c r="B35" s="9"/>
      <c r="C35" s="7"/>
      <c r="D35" s="403"/>
      <c r="E35" s="54"/>
      <c r="F35" s="52"/>
      <c r="G35" s="54"/>
      <c r="H35" s="52"/>
      <c r="I35" s="54"/>
      <c r="J35" s="52"/>
      <c r="K35" s="55"/>
      <c r="L35" s="52"/>
      <c r="M35" s="14"/>
      <c r="N35" s="52"/>
      <c r="O35" s="14"/>
      <c r="P35" s="52"/>
      <c r="Q35" s="14"/>
      <c r="R35" s="52"/>
      <c r="S35" s="14"/>
      <c r="T35" s="52"/>
      <c r="U35" s="86"/>
      <c r="V35" s="52"/>
      <c r="W35" s="86"/>
      <c r="X35" s="52"/>
      <c r="Y35" s="15"/>
      <c r="Z35" s="7"/>
      <c r="AA35" s="86"/>
      <c r="AB35" s="52"/>
      <c r="AC35" s="56"/>
      <c r="AD35" s="57"/>
      <c r="AE35" s="57"/>
      <c r="AF35" s="57"/>
      <c r="AG35" s="57"/>
      <c r="AH35" s="57"/>
      <c r="AI35" s="57"/>
      <c r="AJ35" s="57"/>
      <c r="AK35" s="57"/>
      <c r="AL35" s="57"/>
      <c r="AM35" s="8"/>
      <c r="AN35" s="57"/>
      <c r="AO35" s="57"/>
    </row>
    <row r="36" spans="2:42" s="2" customFormat="1">
      <c r="B36" s="9"/>
      <c r="C36" s="7"/>
      <c r="D36" s="403"/>
      <c r="E36" s="54"/>
      <c r="F36" s="52"/>
      <c r="G36" s="54"/>
      <c r="H36" s="52"/>
      <c r="I36" s="54"/>
      <c r="J36" s="52"/>
      <c r="K36" s="55"/>
      <c r="L36" s="52"/>
      <c r="M36" s="14"/>
      <c r="N36" s="52"/>
      <c r="O36" s="14"/>
      <c r="P36" s="52"/>
      <c r="Q36" s="14"/>
      <c r="R36" s="52"/>
      <c r="S36" s="14"/>
      <c r="T36" s="52"/>
      <c r="U36" s="86"/>
      <c r="V36" s="52"/>
      <c r="W36" s="86"/>
      <c r="X36" s="52"/>
      <c r="Y36" s="15"/>
      <c r="Z36" s="7"/>
      <c r="AA36" s="86"/>
      <c r="AB36" s="52"/>
      <c r="AC36" s="56"/>
      <c r="AD36" s="57"/>
      <c r="AE36" s="57"/>
      <c r="AF36" s="57"/>
      <c r="AG36" s="57"/>
      <c r="AH36" s="57"/>
      <c r="AI36" s="57"/>
      <c r="AJ36" s="57"/>
      <c r="AK36" s="57"/>
      <c r="AL36" s="57"/>
      <c r="AM36" s="8"/>
      <c r="AN36" s="57"/>
      <c r="AO36" s="57"/>
    </row>
    <row r="37" spans="2:42" s="2" customFormat="1">
      <c r="B37" s="9"/>
      <c r="C37" s="7"/>
      <c r="D37" s="403"/>
      <c r="E37" s="54"/>
      <c r="F37" s="52"/>
      <c r="G37" s="54"/>
      <c r="H37" s="52"/>
      <c r="I37" s="54"/>
      <c r="J37" s="52"/>
      <c r="K37" s="55"/>
      <c r="L37" s="52"/>
      <c r="M37" s="14"/>
      <c r="N37" s="52"/>
      <c r="O37" s="14"/>
      <c r="P37" s="52"/>
      <c r="Q37" s="14"/>
      <c r="R37" s="52"/>
      <c r="S37" s="14"/>
      <c r="T37" s="52"/>
      <c r="U37" s="86"/>
      <c r="V37" s="52"/>
      <c r="W37" s="86"/>
      <c r="X37" s="52"/>
      <c r="Y37" s="15"/>
      <c r="Z37" s="7"/>
      <c r="AA37" s="86"/>
      <c r="AB37" s="52"/>
      <c r="AC37" s="56"/>
      <c r="AD37" s="57"/>
      <c r="AE37" s="57"/>
      <c r="AF37" s="57"/>
      <c r="AG37" s="57"/>
      <c r="AH37" s="57"/>
      <c r="AI37" s="57"/>
      <c r="AJ37" s="57"/>
      <c r="AK37" s="57"/>
      <c r="AL37" s="57"/>
      <c r="AM37" s="8"/>
      <c r="AN37" s="57"/>
      <c r="AO37" s="57"/>
    </row>
    <row r="38" spans="2:42" s="2" customFormat="1">
      <c r="B38" s="9"/>
      <c r="C38" s="7"/>
      <c r="D38" s="403"/>
      <c r="E38" s="54"/>
      <c r="F38" s="52"/>
      <c r="G38" s="54"/>
      <c r="H38" s="52"/>
      <c r="I38" s="54"/>
      <c r="J38" s="52"/>
      <c r="K38" s="55"/>
      <c r="L38" s="52"/>
      <c r="M38" s="14"/>
      <c r="N38" s="52"/>
      <c r="O38" s="86"/>
      <c r="P38" s="52"/>
      <c r="Q38" s="86"/>
      <c r="R38" s="52"/>
      <c r="S38" s="86"/>
      <c r="T38" s="52"/>
      <c r="U38" s="86"/>
      <c r="V38" s="52"/>
      <c r="W38" s="86"/>
      <c r="X38" s="52"/>
      <c r="Y38" s="15"/>
      <c r="Z38" s="7"/>
      <c r="AA38" s="86"/>
      <c r="AB38" s="52"/>
      <c r="AC38" s="56"/>
      <c r="AD38" s="57"/>
      <c r="AE38" s="57"/>
      <c r="AF38" s="57"/>
      <c r="AG38" s="57"/>
      <c r="AH38" s="57"/>
      <c r="AI38" s="57"/>
      <c r="AJ38" s="57"/>
      <c r="AK38" s="57"/>
      <c r="AL38" s="57"/>
      <c r="AM38" s="8"/>
      <c r="AN38" s="57"/>
      <c r="AO38" s="57"/>
    </row>
    <row r="39" spans="2:42" s="2" customFormat="1">
      <c r="B39" s="9"/>
      <c r="C39" s="7"/>
      <c r="D39" s="403"/>
      <c r="E39" s="54"/>
      <c r="F39" s="52"/>
      <c r="G39" s="54"/>
      <c r="H39" s="52"/>
      <c r="I39" s="54"/>
      <c r="J39" s="52"/>
      <c r="K39" s="55"/>
      <c r="L39" s="52"/>
      <c r="M39" s="14"/>
      <c r="N39" s="52"/>
      <c r="O39" s="86"/>
      <c r="P39" s="52"/>
      <c r="Q39" s="86"/>
      <c r="R39" s="52"/>
      <c r="S39" s="86"/>
      <c r="T39" s="52"/>
      <c r="U39" s="86"/>
      <c r="V39" s="52"/>
      <c r="W39" s="86"/>
      <c r="X39" s="52"/>
      <c r="Y39" s="15"/>
      <c r="Z39" s="7"/>
      <c r="AA39" s="86"/>
      <c r="AB39" s="52"/>
      <c r="AC39" s="56"/>
      <c r="AD39" s="57"/>
      <c r="AE39" s="57"/>
      <c r="AF39" s="57"/>
      <c r="AG39" s="57"/>
      <c r="AH39" s="57"/>
      <c r="AI39" s="57"/>
      <c r="AJ39" s="57"/>
      <c r="AK39" s="57"/>
      <c r="AL39" s="57"/>
      <c r="AM39" s="8"/>
      <c r="AN39" s="57"/>
      <c r="AO39" s="57"/>
    </row>
    <row r="40" spans="2:42">
      <c r="B40" s="58" t="s">
        <v>53</v>
      </c>
      <c r="C40" s="87"/>
      <c r="D40" s="88"/>
      <c r="E40" s="89"/>
      <c r="F40" s="87"/>
      <c r="G40" s="89"/>
      <c r="H40" s="87"/>
      <c r="I40" s="89"/>
      <c r="J40" s="87"/>
      <c r="K40" s="86"/>
      <c r="L40" s="87"/>
      <c r="M40" s="14"/>
      <c r="N40" s="87"/>
      <c r="O40" s="86"/>
      <c r="P40" s="87"/>
      <c r="Q40" s="86"/>
      <c r="R40" s="87"/>
      <c r="S40" s="86"/>
      <c r="T40" s="87"/>
      <c r="U40" s="86"/>
      <c r="V40" s="87"/>
      <c r="W40" s="86"/>
      <c r="X40" s="87"/>
      <c r="Y40" s="86"/>
      <c r="Z40" s="87"/>
      <c r="AA40" s="86"/>
      <c r="AB40" s="87"/>
      <c r="AC40" s="90"/>
      <c r="AD40" s="57"/>
      <c r="AE40" s="57"/>
      <c r="AF40" s="57"/>
      <c r="AG40" s="57"/>
      <c r="AH40" s="57"/>
      <c r="AI40" s="57"/>
      <c r="AJ40" s="57"/>
      <c r="AK40" s="57"/>
      <c r="AL40" s="57"/>
      <c r="AM40" s="57"/>
      <c r="AN40" s="57"/>
      <c r="AO40" s="57"/>
    </row>
    <row r="41" spans="2:42">
      <c r="B41" s="16"/>
      <c r="E41" s="92"/>
      <c r="F41" s="92"/>
      <c r="G41" s="92"/>
      <c r="H41" s="92"/>
      <c r="I41" s="92"/>
      <c r="J41" s="92"/>
      <c r="K41" s="92"/>
      <c r="L41" s="92"/>
      <c r="M41" s="92"/>
      <c r="AD41" s="93"/>
      <c r="AE41" s="93"/>
      <c r="AF41" s="93"/>
      <c r="AG41" s="93"/>
      <c r="AH41" s="93"/>
      <c r="AI41" s="93"/>
      <c r="AJ41" s="93"/>
      <c r="AK41" s="93"/>
      <c r="AL41" s="93"/>
      <c r="AM41" s="93"/>
      <c r="AN41" s="93"/>
      <c r="AO41" s="93"/>
    </row>
    <row r="42" spans="2:42" s="95" customFormat="1" ht="30.75" customHeight="1">
      <c r="B42" s="94"/>
      <c r="D42" s="360"/>
      <c r="E42" s="477" t="str">
        <f>E2&amp;" Comments"</f>
        <v>2013-14 Comments</v>
      </c>
      <c r="F42" s="478"/>
      <c r="G42" s="477" t="str">
        <f>G2&amp;" Comments"</f>
        <v>2014-15 Comments</v>
      </c>
      <c r="H42" s="478"/>
      <c r="I42" s="477" t="str">
        <f>I2&amp;" Comments"</f>
        <v>2015-16 Comments</v>
      </c>
      <c r="J42" s="478"/>
      <c r="K42" s="477" t="str">
        <f>K2&amp;" Comments"</f>
        <v>2016-17 Comments</v>
      </c>
      <c r="L42" s="478"/>
      <c r="M42" s="477" t="str">
        <f>M2&amp;" Comments"</f>
        <v>2017-18 Comments</v>
      </c>
      <c r="N42" s="478"/>
      <c r="O42" s="477" t="str">
        <f>O2&amp;" Comments"</f>
        <v>2018-19 Comments</v>
      </c>
      <c r="P42" s="478"/>
      <c r="Q42" s="477" t="str">
        <f>Q2&amp;" Comments"</f>
        <v>2019-20 Comments</v>
      </c>
      <c r="R42" s="478"/>
      <c r="S42" s="477" t="str">
        <f>S2&amp;" Comments"</f>
        <v>2020-21 Comments</v>
      </c>
      <c r="T42" s="478"/>
      <c r="U42" s="477" t="str">
        <f>U2&amp;" Comments"</f>
        <v>2021-22 Comments</v>
      </c>
      <c r="V42" s="478"/>
      <c r="W42" s="477" t="str">
        <f>W2&amp;" Comments"</f>
        <v>2022-23 Comments</v>
      </c>
      <c r="X42" s="478"/>
      <c r="Y42" s="477" t="str">
        <f>Y2&amp;" Comments"</f>
        <v>2023-24 Comments</v>
      </c>
      <c r="Z42" s="478"/>
      <c r="AA42" s="477" t="str">
        <f>AA2&amp;" Comments"</f>
        <v>2024-25 Comments</v>
      </c>
      <c r="AB42" s="478"/>
      <c r="AC42" s="475"/>
      <c r="AD42" s="476"/>
      <c r="AF42" s="96"/>
      <c r="AG42" s="96"/>
      <c r="AH42" s="96"/>
      <c r="AI42" s="96"/>
      <c r="AJ42" s="96"/>
      <c r="AK42" s="96"/>
      <c r="AL42" s="96"/>
      <c r="AM42" s="96"/>
      <c r="AN42" s="96"/>
      <c r="AO42" s="96"/>
      <c r="AP42" s="96"/>
    </row>
    <row r="43" spans="2:42" s="97" customFormat="1">
      <c r="B43" s="361"/>
      <c r="C43" s="361"/>
      <c r="D43" s="361"/>
      <c r="E43" s="469"/>
      <c r="F43" s="470"/>
      <c r="G43" s="469"/>
      <c r="H43" s="470"/>
      <c r="I43" s="469"/>
      <c r="J43" s="470"/>
      <c r="K43" s="469" t="s">
        <v>88</v>
      </c>
      <c r="L43" s="470"/>
      <c r="M43" s="469" t="s">
        <v>88</v>
      </c>
      <c r="N43" s="470"/>
      <c r="O43" s="469" t="s">
        <v>88</v>
      </c>
      <c r="P43" s="470"/>
      <c r="Q43" s="469"/>
      <c r="R43" s="470"/>
      <c r="S43" s="469"/>
      <c r="T43" s="470"/>
      <c r="U43" s="469"/>
      <c r="V43" s="470"/>
      <c r="W43" s="469"/>
      <c r="X43" s="470"/>
      <c r="Y43" s="471"/>
      <c r="Z43" s="472"/>
      <c r="AA43" s="469"/>
      <c r="AB43" s="470"/>
      <c r="AC43" s="473"/>
      <c r="AD43" s="474"/>
      <c r="AE43" s="361"/>
      <c r="AF43" s="361"/>
      <c r="AG43" s="361"/>
      <c r="AH43" s="361"/>
      <c r="AI43" s="361"/>
      <c r="AJ43" s="361"/>
      <c r="AK43" s="361"/>
      <c r="AL43" s="361"/>
      <c r="AM43" s="361"/>
      <c r="AN43" s="361"/>
      <c r="AO43" s="361"/>
      <c r="AP43" s="361"/>
    </row>
    <row r="44" spans="2:42">
      <c r="B44" s="98"/>
    </row>
  </sheetData>
  <mergeCells count="40">
    <mergeCell ref="E1:X1"/>
    <mergeCell ref="AD1:AO1"/>
    <mergeCell ref="E2:F2"/>
    <mergeCell ref="G2:H2"/>
    <mergeCell ref="I2:J2"/>
    <mergeCell ref="K2:L2"/>
    <mergeCell ref="M2:N2"/>
    <mergeCell ref="O2:P2"/>
    <mergeCell ref="Q2:R2"/>
    <mergeCell ref="S2:T2"/>
    <mergeCell ref="U2:V2"/>
    <mergeCell ref="W2:X2"/>
    <mergeCell ref="Y2:Z2"/>
    <mergeCell ref="AA2:AB2"/>
    <mergeCell ref="E42:F42"/>
    <mergeCell ref="G42:H42"/>
    <mergeCell ref="I42:J42"/>
    <mergeCell ref="K42:L42"/>
    <mergeCell ref="M42:N42"/>
    <mergeCell ref="O42:P42"/>
    <mergeCell ref="O43:P43"/>
    <mergeCell ref="Q43:R43"/>
    <mergeCell ref="S43:T43"/>
    <mergeCell ref="U43:V43"/>
    <mergeCell ref="Q42:R42"/>
    <mergeCell ref="S42:T42"/>
    <mergeCell ref="U42:V42"/>
    <mergeCell ref="E43:F43"/>
    <mergeCell ref="G43:H43"/>
    <mergeCell ref="I43:J43"/>
    <mergeCell ref="K43:L43"/>
    <mergeCell ref="M43:N43"/>
    <mergeCell ref="W43:X43"/>
    <mergeCell ref="Y43:Z43"/>
    <mergeCell ref="AA43:AB43"/>
    <mergeCell ref="AC43:AD43"/>
    <mergeCell ref="AC42:AD42"/>
    <mergeCell ref="W42:X42"/>
    <mergeCell ref="Y42:Z42"/>
    <mergeCell ref="AA42:AB42"/>
  </mergeCells>
  <dataValidations count="6">
    <dataValidation type="list" allowBlank="1" showInputMessage="1" showErrorMessage="1" sqref="J20 AB20:AC20 Z20 X20 V20 T20 R20 P20 N20 L20 F20 H20" xr:uid="{A5BADF31-0839-48EF-9A75-5A1CC1CDE0B3}">
      <formula1>fee_unit</formula1>
    </dataValidation>
    <dataValidation type="decimal" operator="greaterThanOrEqual" allowBlank="1" showInputMessage="1" showErrorMessage="1" errorTitle="data type error" error="value must be number greater or equal to 0" sqref="W4:W19 AA4:AA19 Y4:Y19 AD21:AO26 AD4:AO19 M4:M19 K4:K19 D4:E19 G4:G19 U4:U19 O4:O19 Q4:Q19 S4:S19 I4:I19 AD28:AO40 I28:I39 G28:G39 D28:E39" xr:uid="{777C8FBB-70A1-4E37-91E5-DF5CE6DEF4B9}">
      <formula1>0</formula1>
    </dataValidation>
    <dataValidation type="list" allowBlank="1" showInputMessage="1" showErrorMessage="1" sqref="C20" xr:uid="{ACFB222F-BF79-4A82-A1F8-28E440C6B1D5}">
      <formula1>rev_class</formula1>
    </dataValidation>
    <dataValidation type="decimal" operator="greaterThanOrEqual" allowBlank="1" showInputMessage="1" showErrorMessage="1" errorTitle="Data Type Error" error="Value must be a number greater than or equal to 0." sqref="AD20:AO20" xr:uid="{C686D8C1-EFEA-4439-BA75-10C836C1DFC7}">
      <formula1>0</formula1>
    </dataValidation>
    <dataValidation type="list" allowBlank="1" showInputMessage="1" showErrorMessage="1" sqref="M28 AA28 AB4:AC19 Z4:Z19 Z28:Z39 Y28 O28 X4:X19 J4:J19 F4:F19 N4:N19 H4:H19 P4:P19 R4:R19 T4:T19 V4:V19 L4:L19 AB28:AC39 V28:V39 T28:T39 R28:R39 P28:P39 N28:N39 L28:L39 H28:H39 J28:J39 F28:F39 W28 U28 S28 Q28 X28:X39" xr:uid="{17D6C4BD-3C38-4A1F-A126-7DF0AC0D221C}">
      <formula1>"SCH, QCH, SEM, SES, APP, DAY, EACH, MO, ONCE, SUM, VAR, YEAR,DSC"</formula1>
    </dataValidation>
    <dataValidation type="list" allowBlank="1" showInputMessage="1" showErrorMessage="1" sqref="C28:C39 C4:C19" xr:uid="{149CE5FD-2505-44B5-84A1-2C595714C2F6}">
      <formula1>"UnresGen, UnresAuxOprt, Restrct"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3E3C6-15CC-4733-AA1F-91B8A53F803D}">
  <dimension ref="A2:CC132"/>
  <sheetViews>
    <sheetView workbookViewId="0">
      <pane xSplit="1" ySplit="6" topLeftCell="BQ7" activePane="bottomRight" state="frozen"/>
      <selection pane="topRight" activeCell="B1" sqref="B1"/>
      <selection pane="bottomLeft" activeCell="A7" sqref="A7"/>
      <selection pane="bottomRight" activeCell="G14" sqref="G14"/>
    </sheetView>
  </sheetViews>
  <sheetFormatPr defaultColWidth="11.42578125" defaultRowHeight="14.25"/>
  <cols>
    <col min="1" max="1" width="57.140625" style="2" customWidth="1"/>
    <col min="2" max="11" width="14.42578125" style="193" customWidth="1"/>
    <col min="12" max="51" width="14.42578125" style="2" customWidth="1"/>
    <col min="52" max="52" width="11.5703125" style="2" customWidth="1"/>
    <col min="53" max="53" width="11.42578125" style="2" customWidth="1"/>
    <col min="54" max="54" width="8.5703125" style="2" customWidth="1"/>
    <col min="55" max="55" width="8.85546875" style="2" customWidth="1"/>
    <col min="56" max="56" width="9.85546875" style="2" customWidth="1"/>
    <col min="57" max="57" width="8.85546875" style="2" customWidth="1"/>
    <col min="58" max="58" width="11.42578125" style="2" customWidth="1"/>
    <col min="59" max="59" width="9.85546875" style="2" customWidth="1"/>
    <col min="60" max="60" width="11.42578125" style="2" customWidth="1"/>
    <col min="61" max="61" width="10.5703125" style="2" customWidth="1"/>
    <col min="62" max="62" width="11.5703125" style="2" customWidth="1"/>
    <col min="63" max="63" width="11.42578125" style="2" customWidth="1"/>
    <col min="64" max="64" width="8.5703125" style="2" customWidth="1"/>
    <col min="65" max="65" width="8.85546875" style="2" customWidth="1"/>
    <col min="66" max="66" width="9.85546875" style="2" customWidth="1"/>
    <col min="67" max="67" width="8.85546875" style="2" customWidth="1"/>
    <col min="68" max="68" width="11.42578125" style="2" customWidth="1"/>
    <col min="69" max="69" width="9.85546875" style="2" customWidth="1"/>
    <col min="70" max="70" width="11.42578125" style="2" customWidth="1"/>
    <col min="71" max="71" width="10.5703125" style="2" customWidth="1"/>
    <col min="72" max="81" width="14.42578125" style="2" customWidth="1"/>
    <col min="82" max="701" width="11.42578125" style="2"/>
    <col min="702" max="702" width="2" style="2" customWidth="1"/>
    <col min="703" max="16384" width="11.42578125" style="2"/>
  </cols>
  <sheetData>
    <row r="2" spans="1:81" s="100" customFormat="1" ht="23.25" customHeight="1">
      <c r="A2" s="99"/>
      <c r="B2" s="541" t="s">
        <v>57</v>
      </c>
      <c r="C2" s="542"/>
      <c r="D2" s="542"/>
      <c r="E2" s="542"/>
      <c r="F2" s="542"/>
      <c r="G2" s="542"/>
      <c r="H2" s="542"/>
      <c r="I2" s="542"/>
      <c r="J2" s="542"/>
      <c r="K2" s="543"/>
      <c r="L2" s="544" t="s">
        <v>58</v>
      </c>
      <c r="M2" s="545"/>
      <c r="N2" s="545"/>
      <c r="O2" s="545"/>
      <c r="P2" s="545"/>
      <c r="Q2" s="545"/>
      <c r="R2" s="545"/>
      <c r="S2" s="545"/>
      <c r="T2" s="545"/>
      <c r="U2" s="546"/>
      <c r="V2" s="547" t="s">
        <v>59</v>
      </c>
      <c r="W2" s="548"/>
      <c r="X2" s="548"/>
      <c r="Y2" s="548"/>
      <c r="Z2" s="548"/>
      <c r="AA2" s="548"/>
      <c r="AB2" s="548"/>
      <c r="AC2" s="548"/>
      <c r="AD2" s="548"/>
      <c r="AE2" s="549"/>
      <c r="AF2" s="550" t="s">
        <v>60</v>
      </c>
      <c r="AG2" s="551"/>
      <c r="AH2" s="551"/>
      <c r="AI2" s="551"/>
      <c r="AJ2" s="551"/>
      <c r="AK2" s="551"/>
      <c r="AL2" s="551"/>
      <c r="AM2" s="551"/>
      <c r="AN2" s="551"/>
      <c r="AO2" s="552"/>
      <c r="AP2" s="553" t="s">
        <v>84</v>
      </c>
      <c r="AQ2" s="554"/>
      <c r="AR2" s="554"/>
      <c r="AS2" s="554"/>
      <c r="AT2" s="554"/>
      <c r="AU2" s="554"/>
      <c r="AV2" s="554"/>
      <c r="AW2" s="554"/>
      <c r="AX2" s="554"/>
      <c r="AY2" s="555"/>
      <c r="AZ2" s="556" t="s">
        <v>85</v>
      </c>
      <c r="BA2" s="557"/>
      <c r="BB2" s="557"/>
      <c r="BC2" s="557"/>
      <c r="BD2" s="557"/>
      <c r="BE2" s="557"/>
      <c r="BF2" s="557"/>
      <c r="BG2" s="557"/>
      <c r="BH2" s="557"/>
      <c r="BI2" s="558"/>
      <c r="BJ2" s="529" t="s">
        <v>86</v>
      </c>
      <c r="BK2" s="530"/>
      <c r="BL2" s="530"/>
      <c r="BM2" s="530"/>
      <c r="BN2" s="530"/>
      <c r="BO2" s="530"/>
      <c r="BP2" s="530"/>
      <c r="BQ2" s="530"/>
      <c r="BR2" s="530"/>
      <c r="BS2" s="531"/>
      <c r="BT2" s="532" t="s">
        <v>87</v>
      </c>
      <c r="BU2" s="533"/>
      <c r="BV2" s="533"/>
      <c r="BW2" s="533"/>
      <c r="BX2" s="533"/>
      <c r="BY2" s="533"/>
      <c r="BZ2" s="533"/>
      <c r="CA2" s="533"/>
      <c r="CB2" s="533"/>
      <c r="CC2" s="534"/>
    </row>
    <row r="3" spans="1:81" s="70" customFormat="1">
      <c r="A3" s="101"/>
      <c r="B3" s="102"/>
      <c r="C3" s="102"/>
      <c r="D3" s="102"/>
      <c r="E3" s="102"/>
      <c r="F3" s="102"/>
      <c r="G3" s="102"/>
      <c r="H3" s="102"/>
      <c r="I3" s="102"/>
      <c r="J3" s="102"/>
      <c r="K3" s="102"/>
      <c r="L3" s="103"/>
      <c r="M3" s="104"/>
      <c r="N3" s="104"/>
      <c r="O3" s="104"/>
      <c r="P3" s="104"/>
      <c r="Q3" s="104"/>
      <c r="R3" s="104"/>
      <c r="S3" s="104"/>
      <c r="T3" s="104"/>
      <c r="U3" s="105"/>
      <c r="V3" s="106"/>
      <c r="W3" s="107"/>
      <c r="X3" s="107"/>
      <c r="Y3" s="107"/>
      <c r="Z3" s="107"/>
      <c r="AA3" s="107"/>
      <c r="AB3" s="107"/>
      <c r="AC3" s="107"/>
      <c r="AD3" s="107"/>
      <c r="AE3" s="107"/>
      <c r="AF3" s="108"/>
      <c r="AG3" s="109"/>
      <c r="AH3" s="109"/>
      <c r="AI3" s="109"/>
      <c r="AJ3" s="109"/>
      <c r="AK3" s="109"/>
      <c r="AL3" s="109"/>
      <c r="AM3" s="109"/>
      <c r="AN3" s="109"/>
      <c r="AO3" s="109"/>
      <c r="AP3" s="110"/>
      <c r="AQ3" s="111"/>
      <c r="AR3" s="111"/>
      <c r="AS3" s="111"/>
      <c r="AT3" s="111"/>
      <c r="AU3" s="111"/>
      <c r="AV3" s="111"/>
      <c r="AW3" s="111"/>
      <c r="AX3" s="111"/>
      <c r="AY3" s="112"/>
      <c r="AZ3" s="113"/>
      <c r="BA3" s="114"/>
      <c r="BB3" s="114"/>
      <c r="BC3" s="114"/>
      <c r="BD3" s="114"/>
      <c r="BE3" s="114"/>
      <c r="BF3" s="114"/>
      <c r="BG3" s="114"/>
      <c r="BH3" s="114"/>
      <c r="BI3" s="115"/>
      <c r="BJ3" s="352"/>
      <c r="BK3" s="102"/>
      <c r="BL3" s="102"/>
      <c r="BM3" s="102"/>
      <c r="BN3" s="102"/>
      <c r="BO3" s="102"/>
      <c r="BP3" s="102"/>
      <c r="BQ3" s="102"/>
      <c r="BR3" s="102"/>
      <c r="BS3" s="353"/>
      <c r="BT3" s="103"/>
      <c r="BU3" s="104"/>
      <c r="BV3" s="104"/>
      <c r="BW3" s="104"/>
      <c r="BX3" s="104"/>
      <c r="BY3" s="104"/>
      <c r="BZ3" s="104"/>
      <c r="CA3" s="104"/>
      <c r="CB3" s="104"/>
      <c r="CC3" s="400"/>
    </row>
    <row r="4" spans="1:81" s="70" customFormat="1">
      <c r="A4" s="101"/>
      <c r="B4" s="102"/>
      <c r="C4" s="102"/>
      <c r="D4" s="102"/>
      <c r="E4" s="102"/>
      <c r="F4" s="102"/>
      <c r="G4" s="102"/>
      <c r="H4" s="102"/>
      <c r="I4" s="102"/>
      <c r="J4" s="102"/>
      <c r="K4" s="102"/>
      <c r="L4" s="103"/>
      <c r="M4" s="104"/>
      <c r="N4" s="104"/>
      <c r="O4" s="104"/>
      <c r="P4" s="104"/>
      <c r="Q4" s="104"/>
      <c r="R4" s="104"/>
      <c r="S4" s="104"/>
      <c r="T4" s="104"/>
      <c r="U4" s="116"/>
      <c r="V4" s="106"/>
      <c r="W4" s="107"/>
      <c r="X4" s="107"/>
      <c r="Y4" s="107"/>
      <c r="Z4" s="107"/>
      <c r="AA4" s="107"/>
      <c r="AB4" s="107"/>
      <c r="AC4" s="107"/>
      <c r="AD4" s="107"/>
      <c r="AE4" s="107"/>
      <c r="AF4" s="108"/>
      <c r="AG4" s="109"/>
      <c r="AH4" s="109"/>
      <c r="AI4" s="109"/>
      <c r="AJ4" s="109"/>
      <c r="AK4" s="109"/>
      <c r="AL4" s="109"/>
      <c r="AM4" s="109"/>
      <c r="AN4" s="109"/>
      <c r="AO4" s="109"/>
      <c r="AP4" s="110"/>
      <c r="AQ4" s="111"/>
      <c r="AR4" s="111"/>
      <c r="AS4" s="111"/>
      <c r="AT4" s="111"/>
      <c r="AU4" s="111"/>
      <c r="AV4" s="111"/>
      <c r="AW4" s="111"/>
      <c r="AX4" s="111"/>
      <c r="AY4" s="112"/>
      <c r="AZ4" s="113"/>
      <c r="BA4" s="114"/>
      <c r="BB4" s="114"/>
      <c r="BC4" s="114"/>
      <c r="BD4" s="114"/>
      <c r="BE4" s="114"/>
      <c r="BF4" s="114"/>
      <c r="BG4" s="114"/>
      <c r="BH4" s="114"/>
      <c r="BI4" s="115"/>
      <c r="BJ4" s="352"/>
      <c r="BK4" s="102"/>
      <c r="BL4" s="102"/>
      <c r="BM4" s="102"/>
      <c r="BN4" s="102"/>
      <c r="BO4" s="102"/>
      <c r="BP4" s="102"/>
      <c r="BQ4" s="102"/>
      <c r="BR4" s="102"/>
      <c r="BS4" s="353"/>
      <c r="BT4" s="103"/>
      <c r="BU4" s="104"/>
      <c r="BV4" s="104"/>
      <c r="BW4" s="104"/>
      <c r="BX4" s="104"/>
      <c r="BY4" s="104"/>
      <c r="BZ4" s="104"/>
      <c r="CA4" s="104"/>
      <c r="CB4" s="104"/>
      <c r="CC4" s="400"/>
    </row>
    <row r="5" spans="1:81" s="70" customFormat="1" ht="14.25" customHeight="1">
      <c r="A5" s="101"/>
      <c r="B5" s="117"/>
      <c r="C5" s="117"/>
      <c r="D5" s="117"/>
      <c r="E5" s="535" t="s">
        <v>14</v>
      </c>
      <c r="F5" s="535"/>
      <c r="G5" s="535"/>
      <c r="H5" s="535"/>
      <c r="I5" s="535"/>
      <c r="J5" s="118"/>
      <c r="K5" s="119"/>
      <c r="L5" s="120"/>
      <c r="M5" s="121"/>
      <c r="N5" s="121"/>
      <c r="O5" s="536" t="s">
        <v>14</v>
      </c>
      <c r="P5" s="536"/>
      <c r="Q5" s="536"/>
      <c r="R5" s="536"/>
      <c r="S5" s="536"/>
      <c r="T5" s="122"/>
      <c r="U5" s="116"/>
      <c r="V5" s="123"/>
      <c r="W5" s="124"/>
      <c r="X5" s="124"/>
      <c r="Y5" s="537" t="s">
        <v>14</v>
      </c>
      <c r="Z5" s="537"/>
      <c r="AA5" s="537"/>
      <c r="AB5" s="537"/>
      <c r="AC5" s="537"/>
      <c r="AD5" s="125"/>
      <c r="AE5" s="126"/>
      <c r="AF5" s="127"/>
      <c r="AG5" s="128"/>
      <c r="AH5" s="128"/>
      <c r="AI5" s="538" t="s">
        <v>14</v>
      </c>
      <c r="AJ5" s="538"/>
      <c r="AK5" s="538"/>
      <c r="AL5" s="538"/>
      <c r="AM5" s="538"/>
      <c r="AN5" s="129"/>
      <c r="AO5" s="130"/>
      <c r="AP5" s="131"/>
      <c r="AQ5" s="132"/>
      <c r="AR5" s="132"/>
      <c r="AS5" s="539" t="s">
        <v>14</v>
      </c>
      <c r="AT5" s="539"/>
      <c r="AU5" s="539"/>
      <c r="AV5" s="539"/>
      <c r="AW5" s="539"/>
      <c r="AX5" s="133"/>
      <c r="AY5" s="134"/>
      <c r="AZ5" s="135"/>
      <c r="BA5" s="136"/>
      <c r="BB5" s="136"/>
      <c r="BC5" s="540" t="s">
        <v>14</v>
      </c>
      <c r="BD5" s="540"/>
      <c r="BE5" s="540"/>
      <c r="BF5" s="540"/>
      <c r="BG5" s="540"/>
      <c r="BH5" s="137"/>
      <c r="BI5" s="138"/>
      <c r="BJ5" s="354"/>
      <c r="BK5" s="117"/>
      <c r="BL5" s="117"/>
      <c r="BM5" s="535" t="s">
        <v>14</v>
      </c>
      <c r="BN5" s="535"/>
      <c r="BO5" s="535"/>
      <c r="BP5" s="535"/>
      <c r="BQ5" s="535"/>
      <c r="BR5" s="118"/>
      <c r="BS5" s="355"/>
      <c r="BT5" s="120"/>
      <c r="BU5" s="121"/>
      <c r="BV5" s="121"/>
      <c r="BW5" s="536" t="s">
        <v>14</v>
      </c>
      <c r="BX5" s="536"/>
      <c r="BY5" s="536"/>
      <c r="BZ5" s="536"/>
      <c r="CA5" s="536"/>
      <c r="CB5" s="122"/>
      <c r="CC5" s="401"/>
    </row>
    <row r="6" spans="1:81" s="170" customFormat="1" ht="51" customHeight="1">
      <c r="A6" s="139" t="s">
        <v>15</v>
      </c>
      <c r="B6" s="140" t="s">
        <v>16</v>
      </c>
      <c r="C6" s="362" t="s">
        <v>17</v>
      </c>
      <c r="D6" s="141" t="s">
        <v>18</v>
      </c>
      <c r="E6" s="142" t="s">
        <v>19</v>
      </c>
      <c r="F6" s="362" t="s">
        <v>20</v>
      </c>
      <c r="G6" s="362" t="s">
        <v>21</v>
      </c>
      <c r="H6" s="362" t="s">
        <v>22</v>
      </c>
      <c r="I6" s="362" t="s">
        <v>13</v>
      </c>
      <c r="J6" s="143" t="s">
        <v>23</v>
      </c>
      <c r="K6" s="144" t="s">
        <v>97</v>
      </c>
      <c r="L6" s="145" t="s">
        <v>16</v>
      </c>
      <c r="M6" s="363" t="s">
        <v>17</v>
      </c>
      <c r="N6" s="146" t="s">
        <v>18</v>
      </c>
      <c r="O6" s="147" t="s">
        <v>19</v>
      </c>
      <c r="P6" s="363" t="s">
        <v>20</v>
      </c>
      <c r="Q6" s="363" t="s">
        <v>21</v>
      </c>
      <c r="R6" s="363" t="s">
        <v>22</v>
      </c>
      <c r="S6" s="363" t="s">
        <v>13</v>
      </c>
      <c r="T6" s="148" t="s">
        <v>23</v>
      </c>
      <c r="U6" s="149" t="s">
        <v>97</v>
      </c>
      <c r="V6" s="150" t="s">
        <v>16</v>
      </c>
      <c r="W6" s="364" t="s">
        <v>17</v>
      </c>
      <c r="X6" s="151" t="s">
        <v>18</v>
      </c>
      <c r="Y6" s="152" t="s">
        <v>19</v>
      </c>
      <c r="Z6" s="364" t="s">
        <v>20</v>
      </c>
      <c r="AA6" s="364" t="s">
        <v>21</v>
      </c>
      <c r="AB6" s="364" t="s">
        <v>22</v>
      </c>
      <c r="AC6" s="364" t="s">
        <v>13</v>
      </c>
      <c r="AD6" s="153" t="s">
        <v>23</v>
      </c>
      <c r="AE6" s="154" t="s">
        <v>97</v>
      </c>
      <c r="AF6" s="155" t="s">
        <v>16</v>
      </c>
      <c r="AG6" s="365" t="s">
        <v>17</v>
      </c>
      <c r="AH6" s="156" t="s">
        <v>18</v>
      </c>
      <c r="AI6" s="157" t="s">
        <v>19</v>
      </c>
      <c r="AJ6" s="365" t="s">
        <v>20</v>
      </c>
      <c r="AK6" s="365" t="s">
        <v>21</v>
      </c>
      <c r="AL6" s="365" t="s">
        <v>22</v>
      </c>
      <c r="AM6" s="365" t="s">
        <v>13</v>
      </c>
      <c r="AN6" s="158" t="s">
        <v>23</v>
      </c>
      <c r="AO6" s="159" t="s">
        <v>97</v>
      </c>
      <c r="AP6" s="160" t="s">
        <v>16</v>
      </c>
      <c r="AQ6" s="366" t="s">
        <v>17</v>
      </c>
      <c r="AR6" s="161" t="s">
        <v>18</v>
      </c>
      <c r="AS6" s="162" t="s">
        <v>19</v>
      </c>
      <c r="AT6" s="366" t="s">
        <v>20</v>
      </c>
      <c r="AU6" s="366" t="s">
        <v>21</v>
      </c>
      <c r="AV6" s="366" t="s">
        <v>22</v>
      </c>
      <c r="AW6" s="366" t="s">
        <v>13</v>
      </c>
      <c r="AX6" s="163" t="s">
        <v>23</v>
      </c>
      <c r="AY6" s="164" t="s">
        <v>97</v>
      </c>
      <c r="AZ6" s="165" t="s">
        <v>16</v>
      </c>
      <c r="BA6" s="369" t="s">
        <v>17</v>
      </c>
      <c r="BB6" s="166" t="s">
        <v>18</v>
      </c>
      <c r="BC6" s="167" t="s">
        <v>19</v>
      </c>
      <c r="BD6" s="369" t="s">
        <v>20</v>
      </c>
      <c r="BE6" s="369" t="s">
        <v>21</v>
      </c>
      <c r="BF6" s="369" t="s">
        <v>22</v>
      </c>
      <c r="BG6" s="369" t="s">
        <v>13</v>
      </c>
      <c r="BH6" s="168" t="s">
        <v>23</v>
      </c>
      <c r="BI6" s="169" t="s">
        <v>97</v>
      </c>
      <c r="BJ6" s="356" t="s">
        <v>16</v>
      </c>
      <c r="BK6" s="362" t="s">
        <v>17</v>
      </c>
      <c r="BL6" s="141" t="s">
        <v>18</v>
      </c>
      <c r="BM6" s="142" t="s">
        <v>19</v>
      </c>
      <c r="BN6" s="362" t="s">
        <v>20</v>
      </c>
      <c r="BO6" s="362" t="s">
        <v>21</v>
      </c>
      <c r="BP6" s="362" t="s">
        <v>22</v>
      </c>
      <c r="BQ6" s="362" t="s">
        <v>13</v>
      </c>
      <c r="BR6" s="143" t="s">
        <v>23</v>
      </c>
      <c r="BS6" s="357" t="s">
        <v>97</v>
      </c>
      <c r="BT6" s="145" t="s">
        <v>16</v>
      </c>
      <c r="BU6" s="363" t="s">
        <v>17</v>
      </c>
      <c r="BV6" s="146" t="s">
        <v>18</v>
      </c>
      <c r="BW6" s="147" t="s">
        <v>19</v>
      </c>
      <c r="BX6" s="363" t="s">
        <v>20</v>
      </c>
      <c r="BY6" s="363" t="s">
        <v>21</v>
      </c>
      <c r="BZ6" s="363" t="s">
        <v>22</v>
      </c>
      <c r="CA6" s="363" t="s">
        <v>13</v>
      </c>
      <c r="CB6" s="148" t="s">
        <v>23</v>
      </c>
      <c r="CC6" s="402" t="s">
        <v>97</v>
      </c>
    </row>
    <row r="7" spans="1:81" ht="15.95" customHeight="1">
      <c r="A7" s="171"/>
      <c r="B7" s="172"/>
      <c r="C7" s="173"/>
      <c r="D7" s="174"/>
      <c r="E7" s="175"/>
      <c r="F7" s="175"/>
      <c r="G7" s="175"/>
      <c r="H7" s="175"/>
      <c r="I7" s="175"/>
      <c r="J7" s="175"/>
      <c r="K7" s="176"/>
      <c r="L7" s="177"/>
      <c r="M7" s="178"/>
      <c r="N7" s="179"/>
      <c r="O7" s="180"/>
      <c r="P7" s="180"/>
      <c r="Q7" s="180"/>
      <c r="R7" s="180"/>
      <c r="S7" s="180"/>
      <c r="T7" s="180"/>
      <c r="U7" s="176"/>
      <c r="V7" s="177"/>
      <c r="W7" s="178"/>
      <c r="X7" s="179"/>
      <c r="Y7" s="180"/>
      <c r="Z7" s="180"/>
      <c r="AA7" s="180"/>
      <c r="AB7" s="180"/>
      <c r="AC7" s="180"/>
      <c r="AD7" s="180"/>
      <c r="AE7" s="176"/>
      <c r="AF7" s="181"/>
      <c r="AG7" s="178"/>
      <c r="AH7" s="179"/>
      <c r="AI7" s="180"/>
      <c r="AJ7" s="180"/>
      <c r="AK7" s="180"/>
      <c r="AL7" s="180"/>
      <c r="AM7" s="180"/>
      <c r="AN7" s="180"/>
      <c r="AO7" s="176"/>
      <c r="AP7" s="177"/>
      <c r="AQ7" s="178"/>
      <c r="AR7" s="179"/>
      <c r="AS7" s="180"/>
      <c r="AT7" s="180"/>
      <c r="AU7" s="180"/>
      <c r="AV7" s="180"/>
      <c r="AW7" s="180"/>
      <c r="AX7" s="180"/>
      <c r="AY7" s="176"/>
      <c r="AZ7" s="177"/>
      <c r="BA7" s="178"/>
      <c r="BB7" s="179"/>
      <c r="BC7" s="180"/>
      <c r="BD7" s="180"/>
      <c r="BE7" s="180"/>
      <c r="BF7" s="180"/>
      <c r="BG7" s="180"/>
      <c r="BH7" s="180"/>
      <c r="BI7" s="176"/>
      <c r="BJ7" s="177"/>
      <c r="BK7" s="178"/>
      <c r="BL7" s="179"/>
      <c r="BM7" s="180"/>
      <c r="BN7" s="180"/>
      <c r="BO7" s="180"/>
      <c r="BP7" s="180"/>
      <c r="BQ7" s="180"/>
      <c r="BR7" s="180"/>
      <c r="BS7" s="176"/>
      <c r="BT7" s="177"/>
      <c r="BU7" s="178"/>
      <c r="BV7" s="179"/>
      <c r="BW7" s="180"/>
      <c r="BX7" s="180"/>
      <c r="BY7" s="180"/>
      <c r="BZ7" s="180"/>
      <c r="CA7" s="180"/>
      <c r="CB7" s="180"/>
      <c r="CC7" s="176"/>
    </row>
    <row r="8" spans="1:81" s="188" customFormat="1" ht="15.95" customHeight="1">
      <c r="A8" s="182" t="s">
        <v>24</v>
      </c>
      <c r="B8" s="172"/>
      <c r="C8" s="173"/>
      <c r="D8" s="173"/>
      <c r="E8" s="175"/>
      <c r="F8" s="175"/>
      <c r="G8" s="175"/>
      <c r="H8" s="175"/>
      <c r="I8" s="175"/>
      <c r="J8" s="175"/>
      <c r="K8" s="183"/>
      <c r="L8" s="184"/>
      <c r="M8" s="185"/>
      <c r="N8" s="185"/>
      <c r="O8" s="186"/>
      <c r="P8" s="186"/>
      <c r="Q8" s="186"/>
      <c r="R8" s="186"/>
      <c r="S8" s="186"/>
      <c r="T8" s="186"/>
      <c r="U8" s="183"/>
      <c r="V8" s="184"/>
      <c r="W8" s="185"/>
      <c r="X8" s="185"/>
      <c r="Y8" s="186"/>
      <c r="Z8" s="186"/>
      <c r="AA8" s="186"/>
      <c r="AB8" s="186"/>
      <c r="AC8" s="186"/>
      <c r="AD8" s="186"/>
      <c r="AE8" s="183"/>
      <c r="AF8" s="187"/>
      <c r="AG8" s="185"/>
      <c r="AH8" s="185"/>
      <c r="AI8" s="186"/>
      <c r="AJ8" s="186"/>
      <c r="AK8" s="186"/>
      <c r="AL8" s="186"/>
      <c r="AM8" s="186"/>
      <c r="AN8" s="186"/>
      <c r="AO8" s="183"/>
      <c r="AP8" s="184"/>
      <c r="AQ8" s="185"/>
      <c r="AR8" s="185"/>
      <c r="AS8" s="186"/>
      <c r="AT8" s="186"/>
      <c r="AU8" s="186"/>
      <c r="AV8" s="186"/>
      <c r="AW8" s="186"/>
      <c r="AX8" s="186"/>
      <c r="AY8" s="183"/>
      <c r="AZ8" s="184"/>
      <c r="BA8" s="185"/>
      <c r="BB8" s="185"/>
      <c r="BC8" s="186"/>
      <c r="BD8" s="186"/>
      <c r="BE8" s="186"/>
      <c r="BF8" s="186"/>
      <c r="BG8" s="186"/>
      <c r="BH8" s="186"/>
      <c r="BI8" s="183"/>
      <c r="BJ8" s="184"/>
      <c r="BK8" s="185"/>
      <c r="BL8" s="185"/>
      <c r="BM8" s="186"/>
      <c r="BN8" s="186"/>
      <c r="BO8" s="186"/>
      <c r="BP8" s="186"/>
      <c r="BQ8" s="186"/>
      <c r="BR8" s="186"/>
      <c r="BS8" s="183"/>
      <c r="BT8" s="184"/>
      <c r="BU8" s="185"/>
      <c r="BV8" s="185"/>
      <c r="BW8" s="186"/>
      <c r="BX8" s="186"/>
      <c r="BY8" s="186"/>
      <c r="BZ8" s="186"/>
      <c r="CA8" s="186"/>
      <c r="CB8" s="186"/>
      <c r="CC8" s="183"/>
    </row>
    <row r="9" spans="1:81" s="193" customFormat="1" ht="15.95" customHeight="1">
      <c r="A9" s="189"/>
      <c r="B9" s="172"/>
      <c r="C9" s="173"/>
      <c r="D9" s="173"/>
      <c r="E9" s="175"/>
      <c r="F9" s="175"/>
      <c r="G9" s="175"/>
      <c r="H9" s="175"/>
      <c r="I9" s="175"/>
      <c r="J9" s="175"/>
      <c r="K9" s="190"/>
      <c r="L9" s="191"/>
      <c r="M9" s="173"/>
      <c r="N9" s="173"/>
      <c r="O9" s="175"/>
      <c r="P9" s="175"/>
      <c r="Q9" s="175"/>
      <c r="R9" s="175"/>
      <c r="S9" s="175"/>
      <c r="T9" s="175"/>
      <c r="U9" s="190"/>
      <c r="V9" s="191"/>
      <c r="W9" s="173"/>
      <c r="X9" s="173"/>
      <c r="Y9" s="175"/>
      <c r="Z9" s="175"/>
      <c r="AA9" s="175"/>
      <c r="AB9" s="175"/>
      <c r="AC9" s="175"/>
      <c r="AD9" s="175"/>
      <c r="AE9" s="190"/>
      <c r="AF9" s="192"/>
      <c r="AG9" s="173"/>
      <c r="AH9" s="173"/>
      <c r="AI9" s="175"/>
      <c r="AJ9" s="175"/>
      <c r="AK9" s="175"/>
      <c r="AL9" s="175"/>
      <c r="AM9" s="175"/>
      <c r="AN9" s="175"/>
      <c r="AO9" s="190"/>
      <c r="AP9" s="191"/>
      <c r="AQ9" s="173"/>
      <c r="AR9" s="173"/>
      <c r="AS9" s="175"/>
      <c r="AT9" s="175"/>
      <c r="AU9" s="175"/>
      <c r="AV9" s="175"/>
      <c r="AW9" s="175"/>
      <c r="AX9" s="175"/>
      <c r="AY9" s="190"/>
      <c r="AZ9" s="191"/>
      <c r="BA9" s="173"/>
      <c r="BB9" s="173"/>
      <c r="BC9" s="175"/>
      <c r="BD9" s="175"/>
      <c r="BE9" s="175"/>
      <c r="BF9" s="175"/>
      <c r="BG9" s="175"/>
      <c r="BH9" s="175"/>
      <c r="BI9" s="190"/>
      <c r="BJ9" s="191"/>
      <c r="BK9" s="173"/>
      <c r="BL9" s="173"/>
      <c r="BM9" s="175"/>
      <c r="BN9" s="175"/>
      <c r="BO9" s="175"/>
      <c r="BP9" s="175"/>
      <c r="BQ9" s="175"/>
      <c r="BR9" s="175"/>
      <c r="BS9" s="190"/>
      <c r="BT9" s="191"/>
      <c r="BU9" s="173"/>
      <c r="BV9" s="173"/>
      <c r="BW9" s="175"/>
      <c r="BX9" s="175"/>
      <c r="BY9" s="175"/>
      <c r="BZ9" s="175"/>
      <c r="CA9" s="175"/>
      <c r="CB9" s="175"/>
      <c r="CC9" s="190"/>
    </row>
    <row r="10" spans="1:81" s="193" customFormat="1" ht="15.95" customHeight="1">
      <c r="A10" s="194" t="s">
        <v>25</v>
      </c>
      <c r="B10" s="192"/>
      <c r="C10" s="173"/>
      <c r="D10" s="173"/>
      <c r="E10" s="175"/>
      <c r="F10" s="175"/>
      <c r="G10" s="175"/>
      <c r="H10" s="175"/>
      <c r="I10" s="175"/>
      <c r="J10" s="175"/>
      <c r="K10" s="190"/>
      <c r="L10" s="191"/>
      <c r="M10" s="173"/>
      <c r="N10" s="173"/>
      <c r="O10" s="175"/>
      <c r="P10" s="175"/>
      <c r="Q10" s="175"/>
      <c r="R10" s="175"/>
      <c r="S10" s="175"/>
      <c r="T10" s="175"/>
      <c r="U10" s="190"/>
      <c r="V10" s="191"/>
      <c r="W10" s="173"/>
      <c r="X10" s="173"/>
      <c r="Y10" s="175"/>
      <c r="Z10" s="175"/>
      <c r="AA10" s="175"/>
      <c r="AB10" s="175"/>
      <c r="AC10" s="175"/>
      <c r="AD10" s="175"/>
      <c r="AE10" s="190"/>
      <c r="AF10" s="192"/>
      <c r="AG10" s="173"/>
      <c r="AH10" s="173"/>
      <c r="AI10" s="175"/>
      <c r="AJ10" s="175"/>
      <c r="AK10" s="175"/>
      <c r="AL10" s="175"/>
      <c r="AM10" s="175"/>
      <c r="AN10" s="175"/>
      <c r="AO10" s="190"/>
      <c r="AP10" s="191"/>
      <c r="AQ10" s="173"/>
      <c r="AR10" s="173"/>
      <c r="AS10" s="175"/>
      <c r="AT10" s="175"/>
      <c r="AU10" s="175"/>
      <c r="AV10" s="175"/>
      <c r="AW10" s="175"/>
      <c r="AX10" s="175"/>
      <c r="AY10" s="190"/>
      <c r="AZ10" s="191"/>
      <c r="BA10" s="173"/>
      <c r="BB10" s="173"/>
      <c r="BC10" s="175"/>
      <c r="BD10" s="175"/>
      <c r="BE10" s="175"/>
      <c r="BF10" s="175"/>
      <c r="BG10" s="175"/>
      <c r="BH10" s="175"/>
      <c r="BI10" s="190"/>
      <c r="BJ10" s="191"/>
      <c r="BK10" s="173"/>
      <c r="BL10" s="173"/>
      <c r="BM10" s="175"/>
      <c r="BN10" s="175"/>
      <c r="BO10" s="175"/>
      <c r="BP10" s="175"/>
      <c r="BQ10" s="175"/>
      <c r="BR10" s="175"/>
      <c r="BS10" s="190"/>
      <c r="BT10" s="191"/>
      <c r="BU10" s="173"/>
      <c r="BV10" s="173"/>
      <c r="BW10" s="175"/>
      <c r="BX10" s="175"/>
      <c r="BY10" s="175"/>
      <c r="BZ10" s="175"/>
      <c r="CA10" s="175"/>
      <c r="CB10" s="175"/>
      <c r="CC10" s="190"/>
    </row>
    <row r="11" spans="1:81" s="193" customFormat="1" ht="15.95" customHeight="1">
      <c r="A11" s="195" t="s">
        <v>26</v>
      </c>
      <c r="B11" s="192">
        <v>100</v>
      </c>
      <c r="C11" s="173">
        <f>SUM(E11:I11)</f>
        <v>334423</v>
      </c>
      <c r="D11" s="173">
        <f t="shared" ref="D11:D18" si="0">IFERROR(C11/B11,0)</f>
        <v>3344.23</v>
      </c>
      <c r="E11" s="175"/>
      <c r="F11" s="175"/>
      <c r="G11" s="175"/>
      <c r="H11" s="175">
        <v>334423</v>
      </c>
      <c r="I11" s="175"/>
      <c r="J11" s="175">
        <v>280574</v>
      </c>
      <c r="K11" s="196">
        <f t="shared" ref="K11:K25" si="1">IF(J11=0,0,(IF(E11&lt;=J11,E11,J11)))</f>
        <v>0</v>
      </c>
      <c r="L11" s="191">
        <v>106</v>
      </c>
      <c r="M11" s="173">
        <f>SUM(O11:S11)</f>
        <v>334748</v>
      </c>
      <c r="N11" s="173">
        <f t="shared" ref="N11:N18" si="2">IFERROR(M11/L11,0)</f>
        <v>3158</v>
      </c>
      <c r="O11" s="175"/>
      <c r="P11" s="175"/>
      <c r="Q11" s="175"/>
      <c r="R11" s="175">
        <v>334748</v>
      </c>
      <c r="S11" s="175"/>
      <c r="T11" s="175">
        <v>284070</v>
      </c>
      <c r="U11" s="196">
        <f t="shared" ref="U11:U25" si="3">IF(T11=0,0,(IF(O11&lt;=T11,O11,T11)))</f>
        <v>0</v>
      </c>
      <c r="V11" s="191">
        <v>103</v>
      </c>
      <c r="W11" s="173">
        <f>SUM(Y11:AC11)</f>
        <v>336301</v>
      </c>
      <c r="X11" s="173">
        <f t="shared" ref="X11:X25" si="4">IFERROR(W11/V11,0)</f>
        <v>3265.0582524271845</v>
      </c>
      <c r="Y11" s="175"/>
      <c r="Z11" s="175"/>
      <c r="AA11" s="175"/>
      <c r="AB11" s="175">
        <v>336301</v>
      </c>
      <c r="AC11" s="175"/>
      <c r="AD11" s="175">
        <v>269989</v>
      </c>
      <c r="AE11" s="196">
        <f t="shared" ref="AE11:AE25" si="5">IF(AD11=0,0,(IF(Y11&lt;=AD11,Y11,AD11)))</f>
        <v>0</v>
      </c>
      <c r="AF11" s="192">
        <v>112</v>
      </c>
      <c r="AG11" s="173">
        <f>SUM(AI11:AM11)</f>
        <v>338169</v>
      </c>
      <c r="AH11" s="173">
        <f t="shared" ref="AH11:AH25" si="6">IFERROR(AG11/AF11,0)</f>
        <v>3019.3660714285716</v>
      </c>
      <c r="AI11" s="175"/>
      <c r="AJ11" s="175"/>
      <c r="AK11" s="175"/>
      <c r="AL11" s="175">
        <v>338169</v>
      </c>
      <c r="AM11" s="175"/>
      <c r="AN11" s="175">
        <v>263555</v>
      </c>
      <c r="AO11" s="196">
        <f t="shared" ref="AO11:AO25" si="7">IF(AN11=0,0,(IF(AI11&lt;=AN11,AI11,AN11)))</f>
        <v>0</v>
      </c>
      <c r="AP11" s="191">
        <v>85</v>
      </c>
      <c r="AQ11" s="173">
        <f>SUM(AS11:AW11)</f>
        <v>285790</v>
      </c>
      <c r="AR11" s="173">
        <f t="shared" ref="AR11:AR25" si="8">IFERROR(AQ11/AP11,0)</f>
        <v>3362.2352941176468</v>
      </c>
      <c r="AS11" s="175"/>
      <c r="AT11" s="175"/>
      <c r="AU11" s="175"/>
      <c r="AV11" s="175">
        <v>285790</v>
      </c>
      <c r="AW11" s="175"/>
      <c r="AX11" s="175">
        <v>216790</v>
      </c>
      <c r="AY11" s="196">
        <f t="shared" ref="AY11:AY25" si="9">IF(AX11=0,0,(IF(AS11&lt;=AX11,AS11,AX11)))</f>
        <v>0</v>
      </c>
      <c r="AZ11" s="191">
        <v>93</v>
      </c>
      <c r="BA11" s="173">
        <f>SUM(BC11:BG11)</f>
        <v>292547</v>
      </c>
      <c r="BB11" s="173">
        <f t="shared" ref="BB11:BB25" si="10">IFERROR(BA11/AZ11,0)</f>
        <v>3145.6666666666665</v>
      </c>
      <c r="BC11" s="175"/>
      <c r="BD11" s="175"/>
      <c r="BE11" s="175"/>
      <c r="BF11" s="175">
        <v>292547</v>
      </c>
      <c r="BG11" s="175"/>
      <c r="BH11" s="175">
        <v>233895</v>
      </c>
      <c r="BI11" s="190">
        <f t="shared" ref="BI11:BI25" si="11">IF(BH11=0,0,(IF(BC11&lt;=BH11,BC11,BH11)))</f>
        <v>0</v>
      </c>
      <c r="BJ11" s="191">
        <v>80</v>
      </c>
      <c r="BK11" s="173">
        <f>SUM(BM11:BQ11)</f>
        <v>279925</v>
      </c>
      <c r="BL11" s="173">
        <f t="shared" ref="BL11:BL25" si="12">IFERROR(BK11/BJ11,0)</f>
        <v>3499.0625</v>
      </c>
      <c r="BM11" s="175"/>
      <c r="BN11" s="175"/>
      <c r="BO11" s="175"/>
      <c r="BP11" s="175">
        <v>279925</v>
      </c>
      <c r="BQ11" s="175"/>
      <c r="BR11" s="175">
        <v>229886</v>
      </c>
      <c r="BS11" s="190">
        <f t="shared" ref="BS11:BS25" si="13">IF(BR11=0,0,(IF(BM11&lt;=BR11,BM11,BR11)))</f>
        <v>0</v>
      </c>
      <c r="BT11" s="6">
        <v>86</v>
      </c>
      <c r="BU11" s="173">
        <f>SUM(BW11:CA11)</f>
        <v>279365</v>
      </c>
      <c r="BV11" s="173">
        <f t="shared" ref="BV11:BV25" si="14">IFERROR(BU11/BT11,0)</f>
        <v>3248.4302325581393</v>
      </c>
      <c r="BW11" s="10"/>
      <c r="BX11" s="10"/>
      <c r="BY11" s="10"/>
      <c r="BZ11" s="10">
        <v>279365</v>
      </c>
      <c r="CA11" s="10"/>
      <c r="CB11" s="10">
        <v>214846</v>
      </c>
      <c r="CC11" s="404">
        <f t="shared" ref="CC11:CC25" si="15">IF(CB11=0,0,(IF(BW11&lt;=CB11,BW11,CB11)))</f>
        <v>0</v>
      </c>
    </row>
    <row r="12" spans="1:81" s="193" customFormat="1" ht="15.95" customHeight="1">
      <c r="A12" s="195" t="s">
        <v>27</v>
      </c>
      <c r="B12" s="192">
        <v>107</v>
      </c>
      <c r="C12" s="173">
        <f t="shared" ref="C12:C17" si="16">SUM(E12:I12)</f>
        <v>410871</v>
      </c>
      <c r="D12" s="173">
        <f t="shared" si="0"/>
        <v>3839.9158878504672</v>
      </c>
      <c r="E12" s="175"/>
      <c r="F12" s="175"/>
      <c r="G12" s="175"/>
      <c r="H12" s="175">
        <v>410871</v>
      </c>
      <c r="I12" s="175"/>
      <c r="J12" s="175">
        <v>351904</v>
      </c>
      <c r="K12" s="196">
        <f t="shared" si="1"/>
        <v>0</v>
      </c>
      <c r="L12" s="191">
        <v>102</v>
      </c>
      <c r="M12" s="173">
        <f t="shared" ref="M12:M17" si="17">SUM(O12:S12)</f>
        <v>413430</v>
      </c>
      <c r="N12" s="173">
        <f t="shared" si="2"/>
        <v>4053.2352941176468</v>
      </c>
      <c r="O12" s="175"/>
      <c r="P12" s="175"/>
      <c r="Q12" s="175"/>
      <c r="R12" s="175">
        <v>413430</v>
      </c>
      <c r="S12" s="175"/>
      <c r="T12" s="175">
        <v>370518</v>
      </c>
      <c r="U12" s="196">
        <f t="shared" si="3"/>
        <v>0</v>
      </c>
      <c r="V12" s="191">
        <v>103</v>
      </c>
      <c r="W12" s="173">
        <f t="shared" ref="W12:W17" si="18">SUM(Y12:AC12)</f>
        <v>455960</v>
      </c>
      <c r="X12" s="173">
        <f t="shared" si="4"/>
        <v>4426.7961165048546</v>
      </c>
      <c r="Y12" s="175"/>
      <c r="Z12" s="175"/>
      <c r="AA12" s="175"/>
      <c r="AB12" s="175">
        <v>455960</v>
      </c>
      <c r="AC12" s="175"/>
      <c r="AD12" s="175">
        <v>383192</v>
      </c>
      <c r="AE12" s="196">
        <f t="shared" si="5"/>
        <v>0</v>
      </c>
      <c r="AF12" s="192">
        <v>128</v>
      </c>
      <c r="AG12" s="173">
        <f t="shared" ref="AG12:AG17" si="19">SUM(AI12:AM12)</f>
        <v>582267</v>
      </c>
      <c r="AH12" s="173">
        <f t="shared" si="6"/>
        <v>4548.9609375</v>
      </c>
      <c r="AI12" s="175"/>
      <c r="AJ12" s="175"/>
      <c r="AK12" s="175"/>
      <c r="AL12" s="175">
        <v>582267</v>
      </c>
      <c r="AM12" s="175"/>
      <c r="AN12" s="175">
        <v>440536</v>
      </c>
      <c r="AO12" s="196">
        <f t="shared" si="7"/>
        <v>0</v>
      </c>
      <c r="AP12" s="191">
        <v>100</v>
      </c>
      <c r="AQ12" s="173">
        <f t="shared" ref="AQ12:AQ17" si="20">SUM(AS12:AW12)</f>
        <v>463219</v>
      </c>
      <c r="AR12" s="173">
        <f t="shared" si="8"/>
        <v>4632.1899999999996</v>
      </c>
      <c r="AS12" s="175"/>
      <c r="AT12" s="175"/>
      <c r="AU12" s="175"/>
      <c r="AV12" s="175">
        <v>463219</v>
      </c>
      <c r="AW12" s="175"/>
      <c r="AX12" s="175">
        <v>358762</v>
      </c>
      <c r="AY12" s="196">
        <f t="shared" si="9"/>
        <v>0</v>
      </c>
      <c r="AZ12" s="191">
        <v>98</v>
      </c>
      <c r="BA12" s="173">
        <f t="shared" ref="BA12:BA17" si="21">SUM(BC12:BG12)</f>
        <v>464541</v>
      </c>
      <c r="BB12" s="173">
        <f t="shared" si="10"/>
        <v>4740.2142857142853</v>
      </c>
      <c r="BC12" s="175"/>
      <c r="BD12" s="175"/>
      <c r="BE12" s="175"/>
      <c r="BF12" s="175">
        <v>464541</v>
      </c>
      <c r="BG12" s="175"/>
      <c r="BH12" s="175">
        <v>382534</v>
      </c>
      <c r="BI12" s="190">
        <f t="shared" si="11"/>
        <v>0</v>
      </c>
      <c r="BJ12" s="191">
        <v>104</v>
      </c>
      <c r="BK12" s="173">
        <f t="shared" ref="BK12:BK25" si="22">SUM(BM12:BQ12)</f>
        <v>519623</v>
      </c>
      <c r="BL12" s="173">
        <f t="shared" si="12"/>
        <v>4996.375</v>
      </c>
      <c r="BM12" s="175"/>
      <c r="BN12" s="175"/>
      <c r="BO12" s="175"/>
      <c r="BP12" s="175">
        <v>519623</v>
      </c>
      <c r="BQ12" s="175"/>
      <c r="BR12" s="175">
        <v>420939</v>
      </c>
      <c r="BS12" s="190">
        <f t="shared" si="13"/>
        <v>0</v>
      </c>
      <c r="BT12" s="6">
        <v>111</v>
      </c>
      <c r="BU12" s="173">
        <f t="shared" ref="BU12:BU25" si="23">SUM(BW12:CA12)</f>
        <v>558537</v>
      </c>
      <c r="BV12" s="173">
        <f t="shared" si="14"/>
        <v>5031.864864864865</v>
      </c>
      <c r="BW12" s="10"/>
      <c r="BX12" s="10"/>
      <c r="BY12" s="10"/>
      <c r="BZ12" s="10">
        <v>558537</v>
      </c>
      <c r="CA12" s="10"/>
      <c r="CB12" s="10">
        <v>441116</v>
      </c>
      <c r="CC12" s="404">
        <f t="shared" si="15"/>
        <v>0</v>
      </c>
    </row>
    <row r="13" spans="1:81" s="193" customFormat="1" ht="15.95" customHeight="1">
      <c r="A13" s="195" t="s">
        <v>61</v>
      </c>
      <c r="B13" s="192">
        <v>7</v>
      </c>
      <c r="C13" s="173">
        <f t="shared" si="16"/>
        <v>13000</v>
      </c>
      <c r="D13" s="173">
        <f t="shared" si="0"/>
        <v>1857.1428571428571</v>
      </c>
      <c r="E13" s="175"/>
      <c r="F13" s="175"/>
      <c r="G13" s="175"/>
      <c r="H13" s="175">
        <v>13000</v>
      </c>
      <c r="I13" s="175"/>
      <c r="J13" s="175">
        <v>13000</v>
      </c>
      <c r="K13" s="196">
        <f t="shared" si="1"/>
        <v>0</v>
      </c>
      <c r="L13" s="191">
        <v>5</v>
      </c>
      <c r="M13" s="173">
        <f t="shared" si="17"/>
        <v>8453</v>
      </c>
      <c r="N13" s="173">
        <f t="shared" si="2"/>
        <v>1690.6</v>
      </c>
      <c r="O13" s="175"/>
      <c r="P13" s="175"/>
      <c r="Q13" s="175"/>
      <c r="R13" s="175">
        <v>8453</v>
      </c>
      <c r="S13" s="175"/>
      <c r="T13" s="175">
        <v>8453</v>
      </c>
      <c r="U13" s="196">
        <f t="shared" si="3"/>
        <v>0</v>
      </c>
      <c r="V13" s="191">
        <v>7</v>
      </c>
      <c r="W13" s="173">
        <f t="shared" si="18"/>
        <v>13353</v>
      </c>
      <c r="X13" s="173">
        <f t="shared" si="4"/>
        <v>1907.5714285714287</v>
      </c>
      <c r="Y13" s="175"/>
      <c r="Z13" s="175"/>
      <c r="AA13" s="175"/>
      <c r="AB13" s="175">
        <v>13353</v>
      </c>
      <c r="AC13" s="175"/>
      <c r="AD13" s="175">
        <v>11353</v>
      </c>
      <c r="AE13" s="196">
        <f t="shared" si="5"/>
        <v>0</v>
      </c>
      <c r="AF13" s="192"/>
      <c r="AG13" s="173">
        <f t="shared" si="19"/>
        <v>0</v>
      </c>
      <c r="AH13" s="173">
        <f t="shared" si="6"/>
        <v>0</v>
      </c>
      <c r="AI13" s="175"/>
      <c r="AJ13" s="175"/>
      <c r="AK13" s="175"/>
      <c r="AL13" s="175"/>
      <c r="AM13" s="175"/>
      <c r="AN13" s="175"/>
      <c r="AO13" s="196">
        <f t="shared" si="7"/>
        <v>0</v>
      </c>
      <c r="AP13" s="191">
        <v>0</v>
      </c>
      <c r="AQ13" s="173">
        <f t="shared" si="20"/>
        <v>0</v>
      </c>
      <c r="AR13" s="173">
        <f t="shared" si="8"/>
        <v>0</v>
      </c>
      <c r="AS13" s="175"/>
      <c r="AT13" s="175"/>
      <c r="AU13" s="175"/>
      <c r="AV13" s="175"/>
      <c r="AW13" s="175"/>
      <c r="AX13" s="175">
        <v>0</v>
      </c>
      <c r="AY13" s="196">
        <f t="shared" si="9"/>
        <v>0</v>
      </c>
      <c r="AZ13" s="191"/>
      <c r="BA13" s="173">
        <f t="shared" si="21"/>
        <v>0</v>
      </c>
      <c r="BB13" s="173">
        <f t="shared" si="10"/>
        <v>0</v>
      </c>
      <c r="BC13" s="175"/>
      <c r="BD13" s="175"/>
      <c r="BE13" s="175"/>
      <c r="BF13" s="175"/>
      <c r="BG13" s="175"/>
      <c r="BH13" s="175"/>
      <c r="BI13" s="190">
        <f t="shared" si="11"/>
        <v>0</v>
      </c>
      <c r="BJ13" s="191"/>
      <c r="BK13" s="173">
        <f t="shared" si="22"/>
        <v>0</v>
      </c>
      <c r="BL13" s="173">
        <f t="shared" si="12"/>
        <v>0</v>
      </c>
      <c r="BM13" s="175"/>
      <c r="BN13" s="175"/>
      <c r="BO13" s="175"/>
      <c r="BP13" s="175"/>
      <c r="BQ13" s="175"/>
      <c r="BR13" s="175"/>
      <c r="BS13" s="190">
        <f t="shared" si="13"/>
        <v>0</v>
      </c>
      <c r="BT13" s="6"/>
      <c r="BU13" s="173">
        <f t="shared" si="23"/>
        <v>0</v>
      </c>
      <c r="BV13" s="173">
        <f t="shared" si="14"/>
        <v>0</v>
      </c>
      <c r="BW13" s="10"/>
      <c r="BX13" s="10"/>
      <c r="BY13" s="10"/>
      <c r="BZ13" s="10"/>
      <c r="CA13" s="10"/>
      <c r="CB13" s="10"/>
      <c r="CC13" s="404">
        <f t="shared" si="15"/>
        <v>0</v>
      </c>
    </row>
    <row r="14" spans="1:81" s="193" customFormat="1" ht="15.95" customHeight="1">
      <c r="A14" s="195" t="s">
        <v>28</v>
      </c>
      <c r="B14" s="192">
        <v>37</v>
      </c>
      <c r="C14" s="173">
        <f t="shared" si="16"/>
        <v>10018</v>
      </c>
      <c r="D14" s="173">
        <f t="shared" si="0"/>
        <v>270.75675675675677</v>
      </c>
      <c r="E14" s="175"/>
      <c r="F14" s="175"/>
      <c r="G14" s="175"/>
      <c r="H14" s="175">
        <v>10018</v>
      </c>
      <c r="I14" s="175"/>
      <c r="J14" s="175">
        <v>8818</v>
      </c>
      <c r="K14" s="196">
        <f t="shared" si="1"/>
        <v>0</v>
      </c>
      <c r="L14" s="191">
        <v>47</v>
      </c>
      <c r="M14" s="173">
        <f t="shared" si="17"/>
        <v>11658</v>
      </c>
      <c r="N14" s="173">
        <f t="shared" si="2"/>
        <v>248.04255319148936</v>
      </c>
      <c r="O14" s="175"/>
      <c r="P14" s="175"/>
      <c r="Q14" s="175"/>
      <c r="R14" s="175">
        <v>11658</v>
      </c>
      <c r="S14" s="175"/>
      <c r="T14" s="175">
        <v>10158</v>
      </c>
      <c r="U14" s="196">
        <f t="shared" si="3"/>
        <v>0</v>
      </c>
      <c r="V14" s="191">
        <v>46</v>
      </c>
      <c r="W14" s="173">
        <f t="shared" si="18"/>
        <v>11763</v>
      </c>
      <c r="X14" s="173">
        <f t="shared" si="4"/>
        <v>255.71739130434781</v>
      </c>
      <c r="Y14" s="175"/>
      <c r="Z14" s="175"/>
      <c r="AA14" s="175"/>
      <c r="AB14" s="175">
        <v>11763</v>
      </c>
      <c r="AC14" s="175"/>
      <c r="AD14" s="175">
        <v>8013</v>
      </c>
      <c r="AE14" s="196">
        <f t="shared" si="5"/>
        <v>0</v>
      </c>
      <c r="AF14" s="192">
        <v>49</v>
      </c>
      <c r="AG14" s="173">
        <f t="shared" si="19"/>
        <v>12979</v>
      </c>
      <c r="AH14" s="173">
        <f t="shared" si="6"/>
        <v>264.87755102040819</v>
      </c>
      <c r="AI14" s="175"/>
      <c r="AJ14" s="175"/>
      <c r="AK14" s="175"/>
      <c r="AL14" s="175">
        <v>12979</v>
      </c>
      <c r="AM14" s="175"/>
      <c r="AN14" s="175">
        <v>8029</v>
      </c>
      <c r="AO14" s="196">
        <f t="shared" si="7"/>
        <v>0</v>
      </c>
      <c r="AP14" s="191">
        <v>53</v>
      </c>
      <c r="AQ14" s="173">
        <f t="shared" si="20"/>
        <v>12415</v>
      </c>
      <c r="AR14" s="173">
        <f t="shared" si="8"/>
        <v>234.24528301886792</v>
      </c>
      <c r="AS14" s="175"/>
      <c r="AT14" s="175"/>
      <c r="AU14" s="175"/>
      <c r="AV14" s="175">
        <v>12415</v>
      </c>
      <c r="AW14" s="175"/>
      <c r="AX14" s="175">
        <v>9565</v>
      </c>
      <c r="AY14" s="196">
        <f t="shared" si="9"/>
        <v>0</v>
      </c>
      <c r="AZ14" s="191">
        <v>55</v>
      </c>
      <c r="BA14" s="173">
        <f t="shared" si="21"/>
        <v>14517</v>
      </c>
      <c r="BB14" s="173">
        <f t="shared" si="10"/>
        <v>263.94545454545454</v>
      </c>
      <c r="BC14" s="175"/>
      <c r="BD14" s="175"/>
      <c r="BE14" s="175"/>
      <c r="BF14" s="175">
        <v>14517</v>
      </c>
      <c r="BG14" s="175"/>
      <c r="BH14" s="175">
        <v>10767</v>
      </c>
      <c r="BI14" s="190">
        <f t="shared" si="11"/>
        <v>0</v>
      </c>
      <c r="BJ14" s="191">
        <v>58</v>
      </c>
      <c r="BK14" s="173">
        <f t="shared" si="22"/>
        <v>35000</v>
      </c>
      <c r="BL14" s="173">
        <f t="shared" si="12"/>
        <v>603.44827586206895</v>
      </c>
      <c r="BM14" s="175"/>
      <c r="BN14" s="175"/>
      <c r="BO14" s="175"/>
      <c r="BP14" s="175">
        <v>35000</v>
      </c>
      <c r="BQ14" s="175"/>
      <c r="BR14" s="175">
        <v>28950</v>
      </c>
      <c r="BS14" s="190">
        <f t="shared" si="13"/>
        <v>0</v>
      </c>
      <c r="BT14" s="6">
        <v>87</v>
      </c>
      <c r="BU14" s="173">
        <f t="shared" si="23"/>
        <v>42625</v>
      </c>
      <c r="BV14" s="173">
        <f t="shared" si="14"/>
        <v>489.94252873563221</v>
      </c>
      <c r="BW14" s="10"/>
      <c r="BX14" s="10"/>
      <c r="BY14" s="10"/>
      <c r="BZ14" s="10">
        <v>42625</v>
      </c>
      <c r="CA14" s="10"/>
      <c r="CB14" s="10">
        <v>32535</v>
      </c>
      <c r="CC14" s="404">
        <f t="shared" si="15"/>
        <v>0</v>
      </c>
    </row>
    <row r="15" spans="1:81" s="193" customFormat="1" ht="15.95" customHeight="1">
      <c r="A15" s="195" t="s">
        <v>29</v>
      </c>
      <c r="B15" s="192">
        <v>52</v>
      </c>
      <c r="C15" s="173">
        <f t="shared" si="16"/>
        <v>73051</v>
      </c>
      <c r="D15" s="173">
        <f t="shared" si="0"/>
        <v>1404.8269230769231</v>
      </c>
      <c r="E15" s="175"/>
      <c r="F15" s="175"/>
      <c r="G15" s="175"/>
      <c r="H15" s="175"/>
      <c r="I15" s="175">
        <v>73051</v>
      </c>
      <c r="J15" s="175">
        <v>73051</v>
      </c>
      <c r="K15" s="196">
        <f t="shared" si="1"/>
        <v>0</v>
      </c>
      <c r="L15" s="191">
        <v>60</v>
      </c>
      <c r="M15" s="173">
        <f t="shared" si="17"/>
        <v>111487</v>
      </c>
      <c r="N15" s="173">
        <f t="shared" si="2"/>
        <v>1858.1166666666666</v>
      </c>
      <c r="O15" s="175"/>
      <c r="P15" s="175"/>
      <c r="Q15" s="175"/>
      <c r="R15" s="175"/>
      <c r="S15" s="175">
        <v>111487</v>
      </c>
      <c r="T15" s="175">
        <v>111487</v>
      </c>
      <c r="U15" s="196">
        <f t="shared" si="3"/>
        <v>0</v>
      </c>
      <c r="V15" s="191">
        <v>103</v>
      </c>
      <c r="W15" s="173">
        <f t="shared" si="18"/>
        <v>106469</v>
      </c>
      <c r="X15" s="173">
        <f t="shared" si="4"/>
        <v>1033.6796116504854</v>
      </c>
      <c r="Y15" s="175"/>
      <c r="Z15" s="175"/>
      <c r="AA15" s="175"/>
      <c r="AB15" s="175"/>
      <c r="AC15" s="175">
        <v>106469</v>
      </c>
      <c r="AD15" s="175">
        <v>106469</v>
      </c>
      <c r="AE15" s="196">
        <f t="shared" si="5"/>
        <v>0</v>
      </c>
      <c r="AF15" s="192">
        <v>81</v>
      </c>
      <c r="AG15" s="173">
        <f t="shared" si="19"/>
        <v>74191</v>
      </c>
      <c r="AH15" s="173">
        <f t="shared" si="6"/>
        <v>915.93827160493822</v>
      </c>
      <c r="AI15" s="175"/>
      <c r="AJ15" s="175"/>
      <c r="AK15" s="175"/>
      <c r="AL15" s="175"/>
      <c r="AM15" s="175">
        <v>74191</v>
      </c>
      <c r="AN15" s="175">
        <v>74191</v>
      </c>
      <c r="AO15" s="196">
        <f t="shared" si="7"/>
        <v>0</v>
      </c>
      <c r="AP15" s="191">
        <v>77</v>
      </c>
      <c r="AQ15" s="173">
        <f t="shared" si="20"/>
        <v>78711</v>
      </c>
      <c r="AR15" s="173">
        <f t="shared" si="8"/>
        <v>1022.2207792207793</v>
      </c>
      <c r="AS15" s="175"/>
      <c r="AT15" s="175"/>
      <c r="AU15" s="175"/>
      <c r="AV15" s="175"/>
      <c r="AW15" s="175">
        <v>78711</v>
      </c>
      <c r="AX15" s="175">
        <v>78711</v>
      </c>
      <c r="AY15" s="196">
        <f t="shared" si="9"/>
        <v>0</v>
      </c>
      <c r="AZ15" s="191">
        <v>70</v>
      </c>
      <c r="BA15" s="173">
        <f t="shared" si="21"/>
        <v>71627</v>
      </c>
      <c r="BB15" s="173">
        <f t="shared" si="10"/>
        <v>1023.2428571428571</v>
      </c>
      <c r="BC15" s="175"/>
      <c r="BD15" s="175">
        <v>71627</v>
      </c>
      <c r="BE15" s="175"/>
      <c r="BF15" s="175"/>
      <c r="BG15" s="175"/>
      <c r="BH15" s="175">
        <v>71627</v>
      </c>
      <c r="BI15" s="190">
        <f t="shared" si="11"/>
        <v>0</v>
      </c>
      <c r="BJ15" s="191">
        <v>72</v>
      </c>
      <c r="BK15" s="173">
        <f t="shared" si="22"/>
        <v>70566</v>
      </c>
      <c r="BL15" s="173">
        <f t="shared" si="12"/>
        <v>980.08333333333337</v>
      </c>
      <c r="BM15" s="175"/>
      <c r="BN15" s="175">
        <v>70566</v>
      </c>
      <c r="BO15" s="175"/>
      <c r="BP15" s="175"/>
      <c r="BQ15" s="175"/>
      <c r="BR15" s="175">
        <v>70566</v>
      </c>
      <c r="BS15" s="190">
        <f t="shared" si="13"/>
        <v>0</v>
      </c>
      <c r="BT15" s="6">
        <v>68</v>
      </c>
      <c r="BU15" s="173">
        <f t="shared" si="23"/>
        <v>73559</v>
      </c>
      <c r="BV15" s="173">
        <f t="shared" si="14"/>
        <v>1081.75</v>
      </c>
      <c r="BW15" s="10"/>
      <c r="BX15" s="10">
        <v>73559</v>
      </c>
      <c r="BY15" s="10"/>
      <c r="BZ15" s="10"/>
      <c r="CA15" s="10"/>
      <c r="CB15" s="10">
        <v>73559</v>
      </c>
      <c r="CC15" s="404">
        <f t="shared" si="15"/>
        <v>0</v>
      </c>
    </row>
    <row r="16" spans="1:81" s="193" customFormat="1" ht="15.95" customHeight="1">
      <c r="A16" s="195" t="s">
        <v>30</v>
      </c>
      <c r="B16" s="192">
        <v>33</v>
      </c>
      <c r="C16" s="173">
        <f t="shared" si="16"/>
        <v>43332</v>
      </c>
      <c r="D16" s="173">
        <f t="shared" si="0"/>
        <v>1313.090909090909</v>
      </c>
      <c r="E16" s="175"/>
      <c r="F16" s="175"/>
      <c r="G16" s="175">
        <v>43332</v>
      </c>
      <c r="H16" s="175"/>
      <c r="I16" s="175"/>
      <c r="J16" s="175">
        <v>43332</v>
      </c>
      <c r="K16" s="196">
        <f t="shared" si="1"/>
        <v>0</v>
      </c>
      <c r="L16" s="191">
        <v>39</v>
      </c>
      <c r="M16" s="173">
        <f t="shared" si="17"/>
        <v>40780</v>
      </c>
      <c r="N16" s="173">
        <f t="shared" si="2"/>
        <v>1045.6410256410256</v>
      </c>
      <c r="O16" s="175"/>
      <c r="P16" s="175"/>
      <c r="Q16" s="175">
        <v>40780</v>
      </c>
      <c r="R16" s="175"/>
      <c r="S16" s="175"/>
      <c r="T16" s="175">
        <v>40780</v>
      </c>
      <c r="U16" s="196">
        <f t="shared" si="3"/>
        <v>0</v>
      </c>
      <c r="V16" s="191">
        <v>51</v>
      </c>
      <c r="W16" s="173">
        <f t="shared" si="18"/>
        <v>53514</v>
      </c>
      <c r="X16" s="173">
        <f t="shared" si="4"/>
        <v>1049.2941176470588</v>
      </c>
      <c r="Y16" s="175"/>
      <c r="Z16" s="175"/>
      <c r="AA16" s="175">
        <v>53514</v>
      </c>
      <c r="AB16" s="175"/>
      <c r="AC16" s="175"/>
      <c r="AD16" s="175">
        <v>53514</v>
      </c>
      <c r="AE16" s="196">
        <f t="shared" si="5"/>
        <v>0</v>
      </c>
      <c r="AF16" s="192">
        <v>44</v>
      </c>
      <c r="AG16" s="173">
        <f t="shared" si="19"/>
        <v>48357</v>
      </c>
      <c r="AH16" s="173">
        <f t="shared" si="6"/>
        <v>1099.0227272727273</v>
      </c>
      <c r="AI16" s="175"/>
      <c r="AJ16" s="175"/>
      <c r="AK16" s="175">
        <v>48357</v>
      </c>
      <c r="AL16" s="175"/>
      <c r="AM16" s="175"/>
      <c r="AN16" s="175">
        <v>48357</v>
      </c>
      <c r="AO16" s="196">
        <f t="shared" si="7"/>
        <v>0</v>
      </c>
      <c r="AP16" s="191">
        <v>50</v>
      </c>
      <c r="AQ16" s="173">
        <f t="shared" si="20"/>
        <v>61646</v>
      </c>
      <c r="AR16" s="173">
        <f t="shared" si="8"/>
        <v>1232.92</v>
      </c>
      <c r="AS16" s="175"/>
      <c r="AT16" s="175"/>
      <c r="AU16" s="175">
        <v>61646</v>
      </c>
      <c r="AV16" s="175"/>
      <c r="AW16" s="175"/>
      <c r="AX16" s="175">
        <v>61646</v>
      </c>
      <c r="AY16" s="196">
        <f t="shared" si="9"/>
        <v>0</v>
      </c>
      <c r="AZ16" s="191">
        <v>52</v>
      </c>
      <c r="BA16" s="173">
        <f t="shared" si="21"/>
        <v>63606</v>
      </c>
      <c r="BB16" s="173">
        <f t="shared" si="10"/>
        <v>1223.1923076923076</v>
      </c>
      <c r="BC16" s="175"/>
      <c r="BD16" s="175"/>
      <c r="BE16" s="175">
        <v>63606</v>
      </c>
      <c r="BF16" s="175"/>
      <c r="BG16" s="175"/>
      <c r="BH16" s="175">
        <v>63606</v>
      </c>
      <c r="BI16" s="190">
        <f t="shared" si="11"/>
        <v>0</v>
      </c>
      <c r="BJ16" s="191">
        <v>55</v>
      </c>
      <c r="BK16" s="173">
        <f t="shared" si="22"/>
        <v>68625</v>
      </c>
      <c r="BL16" s="173">
        <f t="shared" si="12"/>
        <v>1247.7272727272727</v>
      </c>
      <c r="BM16" s="175"/>
      <c r="BN16" s="175"/>
      <c r="BO16" s="175">
        <v>68625</v>
      </c>
      <c r="BP16" s="175"/>
      <c r="BQ16" s="175"/>
      <c r="BR16" s="175">
        <v>68625</v>
      </c>
      <c r="BS16" s="190">
        <f t="shared" si="13"/>
        <v>0</v>
      </c>
      <c r="BT16" s="6">
        <v>57</v>
      </c>
      <c r="BU16" s="173">
        <f t="shared" si="23"/>
        <v>69693</v>
      </c>
      <c r="BV16" s="173">
        <f t="shared" si="14"/>
        <v>1222.6842105263158</v>
      </c>
      <c r="BW16" s="10"/>
      <c r="BX16" s="10"/>
      <c r="BY16" s="10">
        <v>69693</v>
      </c>
      <c r="BZ16" s="10"/>
      <c r="CA16" s="10"/>
      <c r="CB16" s="10">
        <v>69693</v>
      </c>
      <c r="CC16" s="404">
        <f t="shared" si="15"/>
        <v>0</v>
      </c>
    </row>
    <row r="17" spans="1:81" s="193" customFormat="1" ht="15.95" customHeight="1">
      <c r="A17" s="195" t="s">
        <v>77</v>
      </c>
      <c r="B17" s="192">
        <v>0</v>
      </c>
      <c r="C17" s="173">
        <f t="shared" si="16"/>
        <v>0</v>
      </c>
      <c r="D17" s="173">
        <f t="shared" si="0"/>
        <v>0</v>
      </c>
      <c r="E17" s="175"/>
      <c r="F17" s="175"/>
      <c r="G17" s="175"/>
      <c r="H17" s="175"/>
      <c r="I17" s="175"/>
      <c r="J17" s="175"/>
      <c r="K17" s="196">
        <f t="shared" si="1"/>
        <v>0</v>
      </c>
      <c r="L17" s="191"/>
      <c r="M17" s="173">
        <f t="shared" si="17"/>
        <v>0</v>
      </c>
      <c r="N17" s="173">
        <f t="shared" si="2"/>
        <v>0</v>
      </c>
      <c r="O17" s="175"/>
      <c r="P17" s="175"/>
      <c r="Q17" s="175"/>
      <c r="R17" s="175"/>
      <c r="S17" s="175"/>
      <c r="T17" s="175"/>
      <c r="U17" s="196">
        <f t="shared" si="3"/>
        <v>0</v>
      </c>
      <c r="V17" s="191"/>
      <c r="W17" s="173">
        <f t="shared" si="18"/>
        <v>0</v>
      </c>
      <c r="X17" s="173">
        <f t="shared" si="4"/>
        <v>0</v>
      </c>
      <c r="Y17" s="175"/>
      <c r="Z17" s="175"/>
      <c r="AA17" s="175"/>
      <c r="AB17" s="175"/>
      <c r="AC17" s="175"/>
      <c r="AD17" s="175"/>
      <c r="AE17" s="196">
        <f t="shared" si="5"/>
        <v>0</v>
      </c>
      <c r="AF17" s="192"/>
      <c r="AG17" s="173">
        <f t="shared" si="19"/>
        <v>0</v>
      </c>
      <c r="AH17" s="173">
        <f t="shared" si="6"/>
        <v>0</v>
      </c>
      <c r="AI17" s="175"/>
      <c r="AJ17" s="175"/>
      <c r="AK17" s="175"/>
      <c r="AL17" s="175"/>
      <c r="AM17" s="175"/>
      <c r="AN17" s="175"/>
      <c r="AO17" s="196">
        <f t="shared" si="7"/>
        <v>0</v>
      </c>
      <c r="AP17" s="191"/>
      <c r="AQ17" s="173">
        <f t="shared" si="20"/>
        <v>0</v>
      </c>
      <c r="AR17" s="173">
        <f t="shared" si="8"/>
        <v>0</v>
      </c>
      <c r="AS17" s="175"/>
      <c r="AT17" s="175"/>
      <c r="AU17" s="175"/>
      <c r="AV17" s="175"/>
      <c r="AW17" s="175"/>
      <c r="AX17" s="175"/>
      <c r="AY17" s="196">
        <f t="shared" si="9"/>
        <v>0</v>
      </c>
      <c r="AZ17" s="191"/>
      <c r="BA17" s="173">
        <f t="shared" si="21"/>
        <v>0</v>
      </c>
      <c r="BB17" s="173">
        <f t="shared" si="10"/>
        <v>0</v>
      </c>
      <c r="BC17" s="175"/>
      <c r="BD17" s="175"/>
      <c r="BE17" s="175"/>
      <c r="BF17" s="175"/>
      <c r="BG17" s="175"/>
      <c r="BH17" s="175"/>
      <c r="BI17" s="190">
        <f t="shared" si="11"/>
        <v>0</v>
      </c>
      <c r="BJ17" s="191"/>
      <c r="BK17" s="173">
        <f t="shared" si="22"/>
        <v>0</v>
      </c>
      <c r="BL17" s="173">
        <f t="shared" si="12"/>
        <v>0</v>
      </c>
      <c r="BM17" s="175"/>
      <c r="BN17" s="175"/>
      <c r="BO17" s="175"/>
      <c r="BP17" s="175"/>
      <c r="BQ17" s="175"/>
      <c r="BR17" s="175"/>
      <c r="BS17" s="190">
        <f t="shared" si="13"/>
        <v>0</v>
      </c>
      <c r="BT17" s="6"/>
      <c r="BU17" s="173">
        <f t="shared" si="23"/>
        <v>0</v>
      </c>
      <c r="BV17" s="173">
        <f t="shared" si="14"/>
        <v>0</v>
      </c>
      <c r="BW17" s="10"/>
      <c r="BX17" s="10"/>
      <c r="BY17" s="10"/>
      <c r="BZ17" s="10"/>
      <c r="CA17" s="10"/>
      <c r="CB17" s="10"/>
      <c r="CC17" s="404">
        <f t="shared" si="15"/>
        <v>0</v>
      </c>
    </row>
    <row r="18" spans="1:81" s="193" customFormat="1" ht="15.95" customHeight="1">
      <c r="A18" s="195" t="s">
        <v>82</v>
      </c>
      <c r="B18" s="192"/>
      <c r="C18" s="173">
        <f>SUM(E18:I18)</f>
        <v>0</v>
      </c>
      <c r="D18" s="173">
        <f t="shared" si="0"/>
        <v>0</v>
      </c>
      <c r="E18" s="175"/>
      <c r="F18" s="175"/>
      <c r="G18" s="175"/>
      <c r="H18" s="175"/>
      <c r="I18" s="175"/>
      <c r="J18" s="175"/>
      <c r="K18" s="196">
        <f t="shared" si="1"/>
        <v>0</v>
      </c>
      <c r="L18" s="191"/>
      <c r="M18" s="173">
        <f>SUM(O18:S18)</f>
        <v>0</v>
      </c>
      <c r="N18" s="173">
        <f t="shared" si="2"/>
        <v>0</v>
      </c>
      <c r="O18" s="175"/>
      <c r="P18" s="175"/>
      <c r="Q18" s="175"/>
      <c r="R18" s="175"/>
      <c r="S18" s="175"/>
      <c r="T18" s="175"/>
      <c r="U18" s="196">
        <f t="shared" si="3"/>
        <v>0</v>
      </c>
      <c r="V18" s="191">
        <v>3</v>
      </c>
      <c r="W18" s="173">
        <f>SUM(Y18:AC18)</f>
        <v>2881</v>
      </c>
      <c r="X18" s="173">
        <f t="shared" si="4"/>
        <v>960.33333333333337</v>
      </c>
      <c r="Y18" s="175"/>
      <c r="Z18" s="175">
        <v>2881</v>
      </c>
      <c r="AA18" s="175"/>
      <c r="AB18" s="175"/>
      <c r="AC18" s="175"/>
      <c r="AD18" s="175">
        <v>2881</v>
      </c>
      <c r="AE18" s="196">
        <f t="shared" si="5"/>
        <v>0</v>
      </c>
      <c r="AF18" s="192">
        <v>4</v>
      </c>
      <c r="AG18" s="173">
        <f>SUM(AI18:AM18)</f>
        <v>2235</v>
      </c>
      <c r="AH18" s="173">
        <f t="shared" si="6"/>
        <v>558.75</v>
      </c>
      <c r="AI18" s="175"/>
      <c r="AJ18" s="175">
        <v>2235</v>
      </c>
      <c r="AK18" s="175"/>
      <c r="AL18" s="175"/>
      <c r="AM18" s="175"/>
      <c r="AN18" s="175">
        <v>2235</v>
      </c>
      <c r="AO18" s="196">
        <f t="shared" si="7"/>
        <v>0</v>
      </c>
      <c r="AP18" s="191">
        <v>3</v>
      </c>
      <c r="AQ18" s="173">
        <f>SUM(AS18:AW18)</f>
        <v>1590</v>
      </c>
      <c r="AR18" s="173">
        <f t="shared" si="8"/>
        <v>530</v>
      </c>
      <c r="AS18" s="175"/>
      <c r="AT18" s="175">
        <v>1590</v>
      </c>
      <c r="AU18" s="175"/>
      <c r="AV18" s="175"/>
      <c r="AW18" s="175"/>
      <c r="AX18" s="175">
        <v>1590</v>
      </c>
      <c r="AY18" s="196">
        <f t="shared" si="9"/>
        <v>0</v>
      </c>
      <c r="AZ18" s="191">
        <v>9</v>
      </c>
      <c r="BA18" s="173">
        <f>SUM(BC18:BG18)</f>
        <v>23215</v>
      </c>
      <c r="BB18" s="173">
        <f t="shared" si="10"/>
        <v>2579.4444444444443</v>
      </c>
      <c r="BC18" s="175">
        <v>23215</v>
      </c>
      <c r="BD18" s="175"/>
      <c r="BE18" s="175"/>
      <c r="BF18" s="175"/>
      <c r="BG18" s="175"/>
      <c r="BH18" s="175">
        <v>23215</v>
      </c>
      <c r="BI18" s="190">
        <f>BA18</f>
        <v>23215</v>
      </c>
      <c r="BJ18" s="191">
        <v>10</v>
      </c>
      <c r="BK18" s="173">
        <f t="shared" si="22"/>
        <v>14880</v>
      </c>
      <c r="BL18" s="173">
        <f t="shared" si="12"/>
        <v>1488</v>
      </c>
      <c r="BM18" s="175">
        <v>14880</v>
      </c>
      <c r="BN18" s="175"/>
      <c r="BO18" s="175"/>
      <c r="BP18" s="175"/>
      <c r="BQ18" s="175"/>
      <c r="BR18" s="175">
        <v>14880</v>
      </c>
      <c r="BS18" s="190">
        <v>14880</v>
      </c>
      <c r="BT18" s="6">
        <v>3</v>
      </c>
      <c r="BU18" s="173">
        <f t="shared" si="23"/>
        <v>9144</v>
      </c>
      <c r="BV18" s="173">
        <f t="shared" si="14"/>
        <v>3048</v>
      </c>
      <c r="BW18" s="10">
        <v>9144</v>
      </c>
      <c r="BX18" s="10"/>
      <c r="BY18" s="10"/>
      <c r="BZ18" s="10"/>
      <c r="CA18" s="10"/>
      <c r="CB18" s="10">
        <v>9144</v>
      </c>
      <c r="CC18" s="404">
        <v>9144</v>
      </c>
    </row>
    <row r="19" spans="1:81" s="193" customFormat="1" ht="15.95" customHeight="1">
      <c r="A19" s="195" t="s">
        <v>91</v>
      </c>
      <c r="B19" s="192"/>
      <c r="C19" s="173">
        <f>SUM(E19:I19)</f>
        <v>0</v>
      </c>
      <c r="D19" s="173">
        <f>IFERROR(C19/B19,0)</f>
        <v>0</v>
      </c>
      <c r="E19" s="175"/>
      <c r="F19" s="175"/>
      <c r="G19" s="175"/>
      <c r="H19" s="175"/>
      <c r="I19" s="175"/>
      <c r="J19" s="175"/>
      <c r="K19" s="196">
        <f t="shared" si="1"/>
        <v>0</v>
      </c>
      <c r="L19" s="191"/>
      <c r="M19" s="173">
        <f>SUM(O19:S19)</f>
        <v>0</v>
      </c>
      <c r="N19" s="173">
        <f>IFERROR(M19/L19,0)</f>
        <v>0</v>
      </c>
      <c r="O19" s="175"/>
      <c r="P19" s="175"/>
      <c r="Q19" s="175"/>
      <c r="R19" s="175"/>
      <c r="S19" s="175"/>
      <c r="T19" s="175"/>
      <c r="U19" s="196">
        <f t="shared" si="3"/>
        <v>0</v>
      </c>
      <c r="V19" s="191">
        <v>3</v>
      </c>
      <c r="W19" s="173">
        <f>SUM(Y19:AC19)</f>
        <v>318</v>
      </c>
      <c r="X19" s="173">
        <f t="shared" si="4"/>
        <v>106</v>
      </c>
      <c r="Y19" s="175"/>
      <c r="Z19" s="175"/>
      <c r="AA19" s="175">
        <v>318</v>
      </c>
      <c r="AB19" s="175"/>
      <c r="AC19" s="175"/>
      <c r="AD19" s="175">
        <v>318</v>
      </c>
      <c r="AE19" s="196">
        <f t="shared" si="5"/>
        <v>0</v>
      </c>
      <c r="AF19" s="192">
        <v>17</v>
      </c>
      <c r="AG19" s="173">
        <f>SUM(AI19:AM19)</f>
        <v>3353</v>
      </c>
      <c r="AH19" s="173">
        <f t="shared" si="6"/>
        <v>197.23529411764707</v>
      </c>
      <c r="AI19" s="175"/>
      <c r="AJ19" s="175"/>
      <c r="AK19" s="175">
        <v>3353</v>
      </c>
      <c r="AL19" s="175"/>
      <c r="AM19" s="175"/>
      <c r="AN19" s="175">
        <v>3353</v>
      </c>
      <c r="AO19" s="196">
        <f t="shared" si="7"/>
        <v>0</v>
      </c>
      <c r="AP19" s="191">
        <v>8</v>
      </c>
      <c r="AQ19" s="173">
        <f>SUM(AS19:AW19)</f>
        <v>1620</v>
      </c>
      <c r="AR19" s="173">
        <f t="shared" si="8"/>
        <v>202.5</v>
      </c>
      <c r="AS19" s="175"/>
      <c r="AT19" s="175">
        <v>1620</v>
      </c>
      <c r="AU19" s="175"/>
      <c r="AV19" s="175"/>
      <c r="AW19" s="175"/>
      <c r="AX19" s="175">
        <v>1620</v>
      </c>
      <c r="AY19" s="196">
        <f t="shared" si="9"/>
        <v>0</v>
      </c>
      <c r="AZ19" s="191">
        <v>9</v>
      </c>
      <c r="BA19" s="173">
        <f>SUM(BC19:BG19)</f>
        <v>1181.5</v>
      </c>
      <c r="BB19" s="173">
        <f t="shared" si="10"/>
        <v>131.27777777777777</v>
      </c>
      <c r="BC19" s="175"/>
      <c r="BD19" s="175">
        <v>1181.5</v>
      </c>
      <c r="BE19" s="175"/>
      <c r="BF19" s="175"/>
      <c r="BG19" s="175"/>
      <c r="BH19" s="175">
        <v>1181.5</v>
      </c>
      <c r="BI19" s="190">
        <f t="shared" si="11"/>
        <v>0</v>
      </c>
      <c r="BJ19" s="191">
        <v>1</v>
      </c>
      <c r="BK19" s="173">
        <f t="shared" si="22"/>
        <v>556</v>
      </c>
      <c r="BL19" s="173">
        <f t="shared" si="12"/>
        <v>556</v>
      </c>
      <c r="BM19" s="175"/>
      <c r="BN19" s="175">
        <v>556</v>
      </c>
      <c r="BO19" s="175"/>
      <c r="BP19" s="175"/>
      <c r="BQ19" s="175"/>
      <c r="BR19" s="175">
        <v>556</v>
      </c>
      <c r="BS19" s="190">
        <f t="shared" si="13"/>
        <v>0</v>
      </c>
      <c r="BT19" s="6">
        <v>8</v>
      </c>
      <c r="BU19" s="173">
        <f t="shared" si="23"/>
        <v>2102</v>
      </c>
      <c r="BV19" s="173">
        <f t="shared" si="14"/>
        <v>262.75</v>
      </c>
      <c r="BW19" s="10"/>
      <c r="BX19" s="10">
        <v>2102</v>
      </c>
      <c r="BY19" s="10"/>
      <c r="BZ19" s="10"/>
      <c r="CA19" s="10"/>
      <c r="CB19" s="10">
        <v>2102</v>
      </c>
      <c r="CC19" s="404">
        <f t="shared" si="15"/>
        <v>0</v>
      </c>
    </row>
    <row r="20" spans="1:81" s="193" customFormat="1" ht="15.95" customHeight="1">
      <c r="A20" s="358"/>
      <c r="B20" s="192"/>
      <c r="C20" s="173">
        <f t="shared" ref="C20:C23" si="24">SUM(E20:I20)</f>
        <v>0</v>
      </c>
      <c r="D20" s="173">
        <f t="shared" ref="D20:D23" si="25">IFERROR(C20/B20,0)</f>
        <v>0</v>
      </c>
      <c r="E20" s="175"/>
      <c r="F20" s="175"/>
      <c r="G20" s="175"/>
      <c r="H20" s="175"/>
      <c r="I20" s="175"/>
      <c r="J20" s="175"/>
      <c r="K20" s="196">
        <f t="shared" si="1"/>
        <v>0</v>
      </c>
      <c r="L20" s="191"/>
      <c r="M20" s="173">
        <f t="shared" ref="M20:M23" si="26">SUM(O20:S20)</f>
        <v>0</v>
      </c>
      <c r="N20" s="173">
        <f t="shared" ref="N20:N23" si="27">IFERROR(M20/L20,0)</f>
        <v>0</v>
      </c>
      <c r="O20" s="175"/>
      <c r="P20" s="175"/>
      <c r="Q20" s="175"/>
      <c r="R20" s="175"/>
      <c r="S20" s="175"/>
      <c r="T20" s="175"/>
      <c r="U20" s="196">
        <f t="shared" si="3"/>
        <v>0</v>
      </c>
      <c r="V20" s="191"/>
      <c r="W20" s="173">
        <f t="shared" ref="W20:W23" si="28">SUM(Y20:AC20)</f>
        <v>0</v>
      </c>
      <c r="X20" s="173">
        <f t="shared" si="4"/>
        <v>0</v>
      </c>
      <c r="Y20" s="175"/>
      <c r="Z20" s="175"/>
      <c r="AA20" s="175"/>
      <c r="AB20" s="175"/>
      <c r="AC20" s="175"/>
      <c r="AD20" s="175"/>
      <c r="AE20" s="196">
        <f t="shared" si="5"/>
        <v>0</v>
      </c>
      <c r="AF20" s="192"/>
      <c r="AG20" s="173">
        <f t="shared" ref="AG20:AG23" si="29">SUM(AI20:AM20)</f>
        <v>0</v>
      </c>
      <c r="AH20" s="173">
        <f t="shared" si="6"/>
        <v>0</v>
      </c>
      <c r="AI20" s="175"/>
      <c r="AJ20" s="175"/>
      <c r="AK20" s="175"/>
      <c r="AL20" s="175"/>
      <c r="AM20" s="175"/>
      <c r="AN20" s="175"/>
      <c r="AO20" s="196">
        <f t="shared" si="7"/>
        <v>0</v>
      </c>
      <c r="AP20" s="191"/>
      <c r="AQ20" s="173">
        <f t="shared" ref="AQ20:AQ23" si="30">SUM(AS20:AW20)</f>
        <v>0</v>
      </c>
      <c r="AR20" s="173">
        <f t="shared" si="8"/>
        <v>0</v>
      </c>
      <c r="AS20" s="175"/>
      <c r="AT20" s="175"/>
      <c r="AU20" s="175"/>
      <c r="AV20" s="175"/>
      <c r="AW20" s="175"/>
      <c r="AX20" s="175"/>
      <c r="AY20" s="196">
        <f t="shared" si="9"/>
        <v>0</v>
      </c>
      <c r="AZ20" s="191"/>
      <c r="BA20" s="173">
        <f t="shared" ref="BA20:BA23" si="31">SUM(BC20:BG20)</f>
        <v>0</v>
      </c>
      <c r="BB20" s="173">
        <f t="shared" si="10"/>
        <v>0</v>
      </c>
      <c r="BC20" s="175"/>
      <c r="BD20" s="175"/>
      <c r="BE20" s="175"/>
      <c r="BF20" s="175"/>
      <c r="BG20" s="175"/>
      <c r="BH20" s="175"/>
      <c r="BI20" s="190">
        <f t="shared" si="11"/>
        <v>0</v>
      </c>
      <c r="BJ20" s="191"/>
      <c r="BK20" s="173">
        <f t="shared" si="22"/>
        <v>0</v>
      </c>
      <c r="BL20" s="173">
        <f t="shared" si="12"/>
        <v>0</v>
      </c>
      <c r="BM20" s="175"/>
      <c r="BN20" s="175"/>
      <c r="BO20" s="175"/>
      <c r="BP20" s="175"/>
      <c r="BQ20" s="175"/>
      <c r="BR20" s="175"/>
      <c r="BS20" s="190">
        <f t="shared" si="13"/>
        <v>0</v>
      </c>
      <c r="BT20" s="6"/>
      <c r="BU20" s="173">
        <f t="shared" si="23"/>
        <v>0</v>
      </c>
      <c r="BV20" s="173">
        <f t="shared" si="14"/>
        <v>0</v>
      </c>
      <c r="BW20" s="10"/>
      <c r="BX20" s="10"/>
      <c r="BY20" s="10"/>
      <c r="BZ20" s="10"/>
      <c r="CA20" s="10"/>
      <c r="CB20" s="10"/>
      <c r="CC20" s="404">
        <f t="shared" si="15"/>
        <v>0</v>
      </c>
    </row>
    <row r="21" spans="1:81" s="193" customFormat="1" ht="15.95" customHeight="1">
      <c r="A21" s="358"/>
      <c r="B21" s="192"/>
      <c r="C21" s="173">
        <f t="shared" si="24"/>
        <v>0</v>
      </c>
      <c r="D21" s="173">
        <f t="shared" si="25"/>
        <v>0</v>
      </c>
      <c r="E21" s="175"/>
      <c r="F21" s="175"/>
      <c r="G21" s="175"/>
      <c r="H21" s="175"/>
      <c r="I21" s="175"/>
      <c r="J21" s="175"/>
      <c r="K21" s="196">
        <f t="shared" si="1"/>
        <v>0</v>
      </c>
      <c r="L21" s="191"/>
      <c r="M21" s="173">
        <f t="shared" si="26"/>
        <v>0</v>
      </c>
      <c r="N21" s="173">
        <f t="shared" si="27"/>
        <v>0</v>
      </c>
      <c r="O21" s="175"/>
      <c r="P21" s="175"/>
      <c r="Q21" s="175"/>
      <c r="R21" s="175"/>
      <c r="S21" s="175"/>
      <c r="T21" s="175"/>
      <c r="U21" s="196">
        <f t="shared" si="3"/>
        <v>0</v>
      </c>
      <c r="V21" s="191"/>
      <c r="W21" s="173">
        <f t="shared" si="28"/>
        <v>0</v>
      </c>
      <c r="X21" s="173">
        <f t="shared" si="4"/>
        <v>0</v>
      </c>
      <c r="Y21" s="175"/>
      <c r="Z21" s="175"/>
      <c r="AA21" s="175"/>
      <c r="AB21" s="175"/>
      <c r="AC21" s="175"/>
      <c r="AD21" s="175"/>
      <c r="AE21" s="196">
        <f t="shared" si="5"/>
        <v>0</v>
      </c>
      <c r="AF21" s="192"/>
      <c r="AG21" s="173">
        <f t="shared" si="29"/>
        <v>0</v>
      </c>
      <c r="AH21" s="173">
        <f t="shared" si="6"/>
        <v>0</v>
      </c>
      <c r="AI21" s="175"/>
      <c r="AJ21" s="175"/>
      <c r="AK21" s="175"/>
      <c r="AL21" s="175"/>
      <c r="AM21" s="175"/>
      <c r="AN21" s="175"/>
      <c r="AO21" s="196">
        <f t="shared" si="7"/>
        <v>0</v>
      </c>
      <c r="AP21" s="191"/>
      <c r="AQ21" s="173">
        <f t="shared" si="30"/>
        <v>0</v>
      </c>
      <c r="AR21" s="173">
        <f t="shared" si="8"/>
        <v>0</v>
      </c>
      <c r="AS21" s="175"/>
      <c r="AT21" s="175"/>
      <c r="AU21" s="175"/>
      <c r="AV21" s="175"/>
      <c r="AW21" s="175"/>
      <c r="AX21" s="175"/>
      <c r="AY21" s="196">
        <f t="shared" si="9"/>
        <v>0</v>
      </c>
      <c r="AZ21" s="191"/>
      <c r="BA21" s="173">
        <f t="shared" si="31"/>
        <v>0</v>
      </c>
      <c r="BB21" s="173">
        <f t="shared" si="10"/>
        <v>0</v>
      </c>
      <c r="BC21" s="175"/>
      <c r="BD21" s="175"/>
      <c r="BE21" s="175"/>
      <c r="BF21" s="175"/>
      <c r="BG21" s="175"/>
      <c r="BH21" s="175"/>
      <c r="BI21" s="190">
        <f t="shared" si="11"/>
        <v>0</v>
      </c>
      <c r="BJ21" s="191"/>
      <c r="BK21" s="173">
        <f t="shared" si="22"/>
        <v>0</v>
      </c>
      <c r="BL21" s="173">
        <f t="shared" si="12"/>
        <v>0</v>
      </c>
      <c r="BM21" s="175"/>
      <c r="BN21" s="175"/>
      <c r="BO21" s="175"/>
      <c r="BP21" s="175"/>
      <c r="BQ21" s="175"/>
      <c r="BR21" s="175"/>
      <c r="BS21" s="190">
        <f t="shared" si="13"/>
        <v>0</v>
      </c>
      <c r="BT21" s="6"/>
      <c r="BU21" s="173">
        <f t="shared" si="23"/>
        <v>0</v>
      </c>
      <c r="BV21" s="173">
        <f t="shared" si="14"/>
        <v>0</v>
      </c>
      <c r="BW21" s="10"/>
      <c r="BX21" s="10"/>
      <c r="BY21" s="10"/>
      <c r="BZ21" s="10"/>
      <c r="CA21" s="10"/>
      <c r="CB21" s="10"/>
      <c r="CC21" s="404">
        <f t="shared" si="15"/>
        <v>0</v>
      </c>
    </row>
    <row r="22" spans="1:81" s="193" customFormat="1" ht="15.95" customHeight="1">
      <c r="A22" s="358"/>
      <c r="B22" s="192"/>
      <c r="C22" s="173">
        <f t="shared" si="24"/>
        <v>0</v>
      </c>
      <c r="D22" s="173">
        <f t="shared" si="25"/>
        <v>0</v>
      </c>
      <c r="E22" s="175"/>
      <c r="F22" s="175"/>
      <c r="G22" s="175"/>
      <c r="H22" s="175"/>
      <c r="I22" s="175"/>
      <c r="J22" s="175"/>
      <c r="K22" s="196">
        <f t="shared" si="1"/>
        <v>0</v>
      </c>
      <c r="L22" s="191"/>
      <c r="M22" s="173">
        <f t="shared" si="26"/>
        <v>0</v>
      </c>
      <c r="N22" s="173">
        <f t="shared" si="27"/>
        <v>0</v>
      </c>
      <c r="O22" s="175"/>
      <c r="P22" s="175"/>
      <c r="Q22" s="175"/>
      <c r="R22" s="175"/>
      <c r="S22" s="175"/>
      <c r="T22" s="175"/>
      <c r="U22" s="196">
        <f t="shared" si="3"/>
        <v>0</v>
      </c>
      <c r="V22" s="191"/>
      <c r="W22" s="173">
        <f t="shared" si="28"/>
        <v>0</v>
      </c>
      <c r="X22" s="173">
        <f t="shared" si="4"/>
        <v>0</v>
      </c>
      <c r="Y22" s="175"/>
      <c r="Z22" s="175"/>
      <c r="AA22" s="175"/>
      <c r="AB22" s="175"/>
      <c r="AC22" s="175"/>
      <c r="AD22" s="175"/>
      <c r="AE22" s="196">
        <f t="shared" si="5"/>
        <v>0</v>
      </c>
      <c r="AF22" s="192"/>
      <c r="AG22" s="173">
        <f t="shared" si="29"/>
        <v>0</v>
      </c>
      <c r="AH22" s="173">
        <f t="shared" si="6"/>
        <v>0</v>
      </c>
      <c r="AI22" s="175"/>
      <c r="AJ22" s="175"/>
      <c r="AK22" s="175"/>
      <c r="AL22" s="175"/>
      <c r="AM22" s="175"/>
      <c r="AN22" s="175"/>
      <c r="AO22" s="196">
        <f t="shared" si="7"/>
        <v>0</v>
      </c>
      <c r="AP22" s="191"/>
      <c r="AQ22" s="173">
        <f t="shared" si="30"/>
        <v>0</v>
      </c>
      <c r="AR22" s="173">
        <f t="shared" si="8"/>
        <v>0</v>
      </c>
      <c r="AS22" s="175"/>
      <c r="AT22" s="175"/>
      <c r="AU22" s="175"/>
      <c r="AV22" s="175"/>
      <c r="AW22" s="175"/>
      <c r="AX22" s="175"/>
      <c r="AY22" s="196">
        <f t="shared" si="9"/>
        <v>0</v>
      </c>
      <c r="AZ22" s="191"/>
      <c r="BA22" s="173">
        <f t="shared" si="31"/>
        <v>0</v>
      </c>
      <c r="BB22" s="173">
        <f t="shared" si="10"/>
        <v>0</v>
      </c>
      <c r="BC22" s="175"/>
      <c r="BD22" s="175"/>
      <c r="BE22" s="175"/>
      <c r="BF22" s="175"/>
      <c r="BG22" s="175"/>
      <c r="BH22" s="175"/>
      <c r="BI22" s="190">
        <f t="shared" si="11"/>
        <v>0</v>
      </c>
      <c r="BJ22" s="191"/>
      <c r="BK22" s="173">
        <f t="shared" si="22"/>
        <v>0</v>
      </c>
      <c r="BL22" s="173">
        <f t="shared" si="12"/>
        <v>0</v>
      </c>
      <c r="BM22" s="175"/>
      <c r="BN22" s="175"/>
      <c r="BO22" s="175"/>
      <c r="BP22" s="175"/>
      <c r="BQ22" s="175"/>
      <c r="BR22" s="175"/>
      <c r="BS22" s="190">
        <f t="shared" si="13"/>
        <v>0</v>
      </c>
      <c r="BT22" s="6"/>
      <c r="BU22" s="173">
        <f t="shared" si="23"/>
        <v>0</v>
      </c>
      <c r="BV22" s="173">
        <f t="shared" si="14"/>
        <v>0</v>
      </c>
      <c r="BW22" s="10"/>
      <c r="BX22" s="10"/>
      <c r="BY22" s="10"/>
      <c r="BZ22" s="10"/>
      <c r="CA22" s="10"/>
      <c r="CB22" s="10"/>
      <c r="CC22" s="404">
        <f t="shared" si="15"/>
        <v>0</v>
      </c>
    </row>
    <row r="23" spans="1:81" s="193" customFormat="1" ht="15.95" customHeight="1">
      <c r="A23" s="358"/>
      <c r="B23" s="192"/>
      <c r="C23" s="173">
        <f t="shared" si="24"/>
        <v>0</v>
      </c>
      <c r="D23" s="173">
        <f t="shared" si="25"/>
        <v>0</v>
      </c>
      <c r="E23" s="175"/>
      <c r="F23" s="175"/>
      <c r="G23" s="175"/>
      <c r="H23" s="175"/>
      <c r="I23" s="175"/>
      <c r="J23" s="175"/>
      <c r="K23" s="196">
        <f t="shared" si="1"/>
        <v>0</v>
      </c>
      <c r="L23" s="191"/>
      <c r="M23" s="173">
        <f t="shared" si="26"/>
        <v>0</v>
      </c>
      <c r="N23" s="173">
        <f t="shared" si="27"/>
        <v>0</v>
      </c>
      <c r="O23" s="175"/>
      <c r="P23" s="175"/>
      <c r="Q23" s="175"/>
      <c r="R23" s="175"/>
      <c r="S23" s="175"/>
      <c r="T23" s="175"/>
      <c r="U23" s="196">
        <f t="shared" si="3"/>
        <v>0</v>
      </c>
      <c r="V23" s="191"/>
      <c r="W23" s="173">
        <f t="shared" si="28"/>
        <v>0</v>
      </c>
      <c r="X23" s="173">
        <f t="shared" si="4"/>
        <v>0</v>
      </c>
      <c r="Y23" s="175"/>
      <c r="Z23" s="175"/>
      <c r="AA23" s="175"/>
      <c r="AB23" s="175"/>
      <c r="AC23" s="175"/>
      <c r="AD23" s="175"/>
      <c r="AE23" s="196">
        <f t="shared" si="5"/>
        <v>0</v>
      </c>
      <c r="AF23" s="192"/>
      <c r="AG23" s="173">
        <f t="shared" si="29"/>
        <v>0</v>
      </c>
      <c r="AH23" s="173">
        <f t="shared" si="6"/>
        <v>0</v>
      </c>
      <c r="AI23" s="175"/>
      <c r="AJ23" s="175"/>
      <c r="AK23" s="175"/>
      <c r="AL23" s="175"/>
      <c r="AM23" s="175"/>
      <c r="AN23" s="175"/>
      <c r="AO23" s="196">
        <f t="shared" si="7"/>
        <v>0</v>
      </c>
      <c r="AP23" s="191"/>
      <c r="AQ23" s="173">
        <f t="shared" si="30"/>
        <v>0</v>
      </c>
      <c r="AR23" s="173">
        <f t="shared" si="8"/>
        <v>0</v>
      </c>
      <c r="AS23" s="175"/>
      <c r="AT23" s="175"/>
      <c r="AU23" s="175"/>
      <c r="AV23" s="175"/>
      <c r="AW23" s="175"/>
      <c r="AX23" s="175"/>
      <c r="AY23" s="196">
        <f t="shared" si="9"/>
        <v>0</v>
      </c>
      <c r="AZ23" s="191"/>
      <c r="BA23" s="173">
        <f t="shared" si="31"/>
        <v>0</v>
      </c>
      <c r="BB23" s="173">
        <f t="shared" si="10"/>
        <v>0</v>
      </c>
      <c r="BC23" s="175"/>
      <c r="BD23" s="175"/>
      <c r="BE23" s="175"/>
      <c r="BF23" s="175"/>
      <c r="BG23" s="175"/>
      <c r="BH23" s="175"/>
      <c r="BI23" s="190">
        <f t="shared" si="11"/>
        <v>0</v>
      </c>
      <c r="BJ23" s="191"/>
      <c r="BK23" s="173">
        <f t="shared" si="22"/>
        <v>0</v>
      </c>
      <c r="BL23" s="173">
        <f t="shared" si="12"/>
        <v>0</v>
      </c>
      <c r="BM23" s="175"/>
      <c r="BN23" s="175"/>
      <c r="BO23" s="175"/>
      <c r="BP23" s="175"/>
      <c r="BQ23" s="175"/>
      <c r="BR23" s="175"/>
      <c r="BS23" s="190">
        <f t="shared" si="13"/>
        <v>0</v>
      </c>
      <c r="BT23" s="6"/>
      <c r="BU23" s="173">
        <f t="shared" si="23"/>
        <v>0</v>
      </c>
      <c r="BV23" s="173">
        <f t="shared" si="14"/>
        <v>0</v>
      </c>
      <c r="BW23" s="10"/>
      <c r="BX23" s="10"/>
      <c r="BY23" s="10"/>
      <c r="BZ23" s="10"/>
      <c r="CA23" s="10"/>
      <c r="CB23" s="10"/>
      <c r="CC23" s="404">
        <f t="shared" si="15"/>
        <v>0</v>
      </c>
    </row>
    <row r="24" spans="1:81" s="193" customFormat="1" ht="15.95" customHeight="1">
      <c r="A24" s="358"/>
      <c r="B24" s="192"/>
      <c r="C24" s="173">
        <f>SUM(E24:I24)</f>
        <v>0</v>
      </c>
      <c r="D24" s="173">
        <f>IFERROR(C24/B24,0)</f>
        <v>0</v>
      </c>
      <c r="E24" s="175"/>
      <c r="F24" s="175"/>
      <c r="G24" s="175"/>
      <c r="H24" s="175"/>
      <c r="I24" s="175"/>
      <c r="J24" s="175"/>
      <c r="K24" s="196">
        <f t="shared" si="1"/>
        <v>0</v>
      </c>
      <c r="L24" s="191"/>
      <c r="M24" s="173">
        <f>SUM(O24:S24)</f>
        <v>0</v>
      </c>
      <c r="N24" s="173">
        <f>IFERROR(M24/L24,0)</f>
        <v>0</v>
      </c>
      <c r="O24" s="175"/>
      <c r="P24" s="175"/>
      <c r="Q24" s="175"/>
      <c r="R24" s="175"/>
      <c r="S24" s="175"/>
      <c r="T24" s="175"/>
      <c r="U24" s="196">
        <f t="shared" si="3"/>
        <v>0</v>
      </c>
      <c r="V24" s="191"/>
      <c r="W24" s="173">
        <f>SUM(Y24:AC24)</f>
        <v>0</v>
      </c>
      <c r="X24" s="173">
        <f t="shared" si="4"/>
        <v>0</v>
      </c>
      <c r="Y24" s="175"/>
      <c r="Z24" s="175"/>
      <c r="AA24" s="175"/>
      <c r="AB24" s="175"/>
      <c r="AC24" s="175"/>
      <c r="AD24" s="175"/>
      <c r="AE24" s="196">
        <f t="shared" si="5"/>
        <v>0</v>
      </c>
      <c r="AF24" s="192"/>
      <c r="AG24" s="173">
        <f>SUM(AI24:AM24)</f>
        <v>0</v>
      </c>
      <c r="AH24" s="173">
        <f t="shared" si="6"/>
        <v>0</v>
      </c>
      <c r="AI24" s="175"/>
      <c r="AJ24" s="175"/>
      <c r="AK24" s="175"/>
      <c r="AL24" s="175"/>
      <c r="AM24" s="175"/>
      <c r="AN24" s="175"/>
      <c r="AO24" s="196">
        <f t="shared" si="7"/>
        <v>0</v>
      </c>
      <c r="AP24" s="191"/>
      <c r="AQ24" s="173">
        <f>SUM(AS24:AW24)</f>
        <v>0</v>
      </c>
      <c r="AR24" s="173">
        <f t="shared" si="8"/>
        <v>0</v>
      </c>
      <c r="AS24" s="175"/>
      <c r="AT24" s="175"/>
      <c r="AU24" s="175"/>
      <c r="AV24" s="175"/>
      <c r="AW24" s="175"/>
      <c r="AX24" s="175"/>
      <c r="AY24" s="196">
        <f t="shared" si="9"/>
        <v>0</v>
      </c>
      <c r="AZ24" s="191"/>
      <c r="BA24" s="173">
        <f>SUM(BC24:BG24)</f>
        <v>0</v>
      </c>
      <c r="BB24" s="173">
        <f t="shared" si="10"/>
        <v>0</v>
      </c>
      <c r="BC24" s="175"/>
      <c r="BD24" s="175"/>
      <c r="BE24" s="175"/>
      <c r="BF24" s="175"/>
      <c r="BG24" s="175"/>
      <c r="BH24" s="175"/>
      <c r="BI24" s="190">
        <f t="shared" si="11"/>
        <v>0</v>
      </c>
      <c r="BJ24" s="191"/>
      <c r="BK24" s="173">
        <f t="shared" si="22"/>
        <v>0</v>
      </c>
      <c r="BL24" s="173">
        <f t="shared" si="12"/>
        <v>0</v>
      </c>
      <c r="BM24" s="175"/>
      <c r="BN24" s="175"/>
      <c r="BO24" s="175"/>
      <c r="BP24" s="175"/>
      <c r="BQ24" s="175"/>
      <c r="BR24" s="175"/>
      <c r="BS24" s="190">
        <f t="shared" si="13"/>
        <v>0</v>
      </c>
      <c r="BT24" s="6"/>
      <c r="BU24" s="173">
        <f t="shared" si="23"/>
        <v>0</v>
      </c>
      <c r="BV24" s="173">
        <f t="shared" si="14"/>
        <v>0</v>
      </c>
      <c r="BW24" s="10"/>
      <c r="BX24" s="10"/>
      <c r="BY24" s="10"/>
      <c r="BZ24" s="10"/>
      <c r="CA24" s="10"/>
      <c r="CB24" s="10"/>
      <c r="CC24" s="404">
        <f t="shared" si="15"/>
        <v>0</v>
      </c>
    </row>
    <row r="25" spans="1:81" s="193" customFormat="1" ht="15.95" customHeight="1">
      <c r="A25" s="358"/>
      <c r="B25" s="192"/>
      <c r="C25" s="173">
        <f>SUM(E25:I25)</f>
        <v>0</v>
      </c>
      <c r="D25" s="173">
        <f>IFERROR(C25/B25,0)</f>
        <v>0</v>
      </c>
      <c r="E25" s="175"/>
      <c r="F25" s="175"/>
      <c r="G25" s="175"/>
      <c r="H25" s="175"/>
      <c r="I25" s="175"/>
      <c r="J25" s="175"/>
      <c r="K25" s="196">
        <f t="shared" si="1"/>
        <v>0</v>
      </c>
      <c r="L25" s="191"/>
      <c r="M25" s="173">
        <f>SUM(O25:S25)</f>
        <v>0</v>
      </c>
      <c r="N25" s="173">
        <f>IFERROR(M25/L25,0)</f>
        <v>0</v>
      </c>
      <c r="O25" s="175"/>
      <c r="P25" s="175"/>
      <c r="Q25" s="175"/>
      <c r="R25" s="175"/>
      <c r="S25" s="175"/>
      <c r="T25" s="175"/>
      <c r="U25" s="196">
        <f t="shared" si="3"/>
        <v>0</v>
      </c>
      <c r="V25" s="191"/>
      <c r="W25" s="173">
        <f>SUM(Y25:AC25)</f>
        <v>0</v>
      </c>
      <c r="X25" s="173">
        <f t="shared" si="4"/>
        <v>0</v>
      </c>
      <c r="Y25" s="175"/>
      <c r="Z25" s="175"/>
      <c r="AA25" s="175"/>
      <c r="AB25" s="175"/>
      <c r="AC25" s="175"/>
      <c r="AD25" s="175"/>
      <c r="AE25" s="196">
        <f t="shared" si="5"/>
        <v>0</v>
      </c>
      <c r="AF25" s="192"/>
      <c r="AG25" s="173">
        <f>SUM(AI25:AM25)</f>
        <v>0</v>
      </c>
      <c r="AH25" s="173">
        <f t="shared" si="6"/>
        <v>0</v>
      </c>
      <c r="AI25" s="175"/>
      <c r="AJ25" s="175"/>
      <c r="AK25" s="175"/>
      <c r="AL25" s="175"/>
      <c r="AM25" s="175"/>
      <c r="AN25" s="175"/>
      <c r="AO25" s="196">
        <f t="shared" si="7"/>
        <v>0</v>
      </c>
      <c r="AP25" s="191"/>
      <c r="AQ25" s="173">
        <f>SUM(AS25:AW25)</f>
        <v>0</v>
      </c>
      <c r="AR25" s="173">
        <f t="shared" si="8"/>
        <v>0</v>
      </c>
      <c r="AS25" s="175"/>
      <c r="AT25" s="175"/>
      <c r="AU25" s="175"/>
      <c r="AV25" s="175"/>
      <c r="AW25" s="175"/>
      <c r="AX25" s="175"/>
      <c r="AY25" s="196">
        <f t="shared" si="9"/>
        <v>0</v>
      </c>
      <c r="AZ25" s="191"/>
      <c r="BA25" s="173">
        <f>SUM(BC25:BG25)</f>
        <v>0</v>
      </c>
      <c r="BB25" s="173">
        <f t="shared" si="10"/>
        <v>0</v>
      </c>
      <c r="BC25" s="175"/>
      <c r="BD25" s="175"/>
      <c r="BE25" s="175"/>
      <c r="BF25" s="175"/>
      <c r="BG25" s="175"/>
      <c r="BH25" s="175"/>
      <c r="BI25" s="190">
        <f t="shared" si="11"/>
        <v>0</v>
      </c>
      <c r="BJ25" s="191"/>
      <c r="BK25" s="173">
        <f t="shared" si="22"/>
        <v>0</v>
      </c>
      <c r="BL25" s="173">
        <f t="shared" si="12"/>
        <v>0</v>
      </c>
      <c r="BM25" s="175"/>
      <c r="BN25" s="175"/>
      <c r="BO25" s="175"/>
      <c r="BP25" s="175"/>
      <c r="BQ25" s="175"/>
      <c r="BR25" s="175"/>
      <c r="BS25" s="190">
        <f t="shared" si="13"/>
        <v>0</v>
      </c>
      <c r="BT25" s="6"/>
      <c r="BU25" s="173">
        <f t="shared" si="23"/>
        <v>0</v>
      </c>
      <c r="BV25" s="173">
        <f t="shared" si="14"/>
        <v>0</v>
      </c>
      <c r="BW25" s="10"/>
      <c r="BX25" s="10"/>
      <c r="BY25" s="10"/>
      <c r="BZ25" s="10"/>
      <c r="CA25" s="10"/>
      <c r="CB25" s="10"/>
      <c r="CC25" s="404">
        <f t="shared" si="15"/>
        <v>0</v>
      </c>
    </row>
    <row r="26" spans="1:81" ht="15.95" customHeight="1">
      <c r="A26" s="197" t="s">
        <v>54</v>
      </c>
      <c r="B26" s="192"/>
      <c r="C26" s="173"/>
      <c r="D26" s="173"/>
      <c r="E26" s="175"/>
      <c r="F26" s="175"/>
      <c r="G26" s="175"/>
      <c r="H26" s="175"/>
      <c r="I26" s="175"/>
      <c r="J26" s="175"/>
      <c r="K26" s="176"/>
      <c r="L26" s="177"/>
      <c r="M26" s="178"/>
      <c r="N26" s="178"/>
      <c r="O26" s="180"/>
      <c r="P26" s="180"/>
      <c r="Q26" s="180"/>
      <c r="R26" s="180"/>
      <c r="S26" s="180"/>
      <c r="T26" s="180"/>
      <c r="U26" s="176"/>
      <c r="V26" s="177"/>
      <c r="W26" s="178"/>
      <c r="X26" s="178"/>
      <c r="Y26" s="180"/>
      <c r="Z26" s="180"/>
      <c r="AA26" s="180"/>
      <c r="AB26" s="180"/>
      <c r="AC26" s="180"/>
      <c r="AD26" s="180"/>
      <c r="AE26" s="176"/>
      <c r="AF26" s="181"/>
      <c r="AG26" s="178"/>
      <c r="AH26" s="178"/>
      <c r="AI26" s="180"/>
      <c r="AJ26" s="180"/>
      <c r="AK26" s="180"/>
      <c r="AL26" s="180"/>
      <c r="AM26" s="180"/>
      <c r="AN26" s="180"/>
      <c r="AO26" s="176"/>
      <c r="AP26" s="177"/>
      <c r="AQ26" s="178"/>
      <c r="AR26" s="178"/>
      <c r="AS26" s="180"/>
      <c r="AT26" s="180"/>
      <c r="AU26" s="180"/>
      <c r="AV26" s="180"/>
      <c r="AW26" s="180"/>
      <c r="AX26" s="180"/>
      <c r="AY26" s="176"/>
      <c r="AZ26" s="177"/>
      <c r="BA26" s="178"/>
      <c r="BB26" s="178"/>
      <c r="BC26" s="180"/>
      <c r="BD26" s="180"/>
      <c r="BE26" s="180"/>
      <c r="BF26" s="180"/>
      <c r="BG26" s="180"/>
      <c r="BH26" s="180"/>
      <c r="BI26" s="176"/>
      <c r="BJ26" s="177"/>
      <c r="BK26" s="178"/>
      <c r="BL26" s="178"/>
      <c r="BM26" s="180"/>
      <c r="BN26" s="180"/>
      <c r="BO26" s="180"/>
      <c r="BP26" s="180"/>
      <c r="BQ26" s="180"/>
      <c r="BR26" s="180"/>
      <c r="BS26" s="176"/>
      <c r="BT26" s="177"/>
      <c r="BU26" s="178"/>
      <c r="BV26" s="178"/>
      <c r="BW26" s="180"/>
      <c r="BX26" s="180"/>
      <c r="BY26" s="180"/>
      <c r="BZ26" s="180"/>
      <c r="CA26" s="180"/>
      <c r="CB26" s="180"/>
      <c r="CC26" s="176"/>
    </row>
    <row r="27" spans="1:81" s="193" customFormat="1" ht="15.95" customHeight="1">
      <c r="A27" s="198" t="s">
        <v>31</v>
      </c>
      <c r="B27" s="199">
        <f>SUM(B$10:B26)</f>
        <v>336</v>
      </c>
      <c r="C27" s="173">
        <f>SUM(C$10:C26)</f>
        <v>884695</v>
      </c>
      <c r="D27" s="173">
        <f>IFERROR(C27/B27,0)</f>
        <v>2633.0208333333335</v>
      </c>
      <c r="E27" s="200">
        <f>SUM(E$10:E26)</f>
        <v>0</v>
      </c>
      <c r="F27" s="200">
        <f>SUM(F$10:F26)</f>
        <v>0</v>
      </c>
      <c r="G27" s="200">
        <f>SUM(G$10:G26)</f>
        <v>43332</v>
      </c>
      <c r="H27" s="200">
        <f>SUM(H$10:H26)</f>
        <v>768312</v>
      </c>
      <c r="I27" s="200">
        <f>SUM(I$10:I26)</f>
        <v>73051</v>
      </c>
      <c r="J27" s="200">
        <f>SUM(J$10:J26)</f>
        <v>770679</v>
      </c>
      <c r="K27" s="190">
        <f>SUM(K$10:K26)</f>
        <v>0</v>
      </c>
      <c r="L27" s="201">
        <f>SUM(L$10:L26)</f>
        <v>359</v>
      </c>
      <c r="M27" s="173">
        <f>SUM(M$10:M26)</f>
        <v>920556</v>
      </c>
      <c r="N27" s="173">
        <f>IFERROR(M27/L27,0)</f>
        <v>2564.2228412256268</v>
      </c>
      <c r="O27" s="200">
        <f>SUM(O$10:O26)</f>
        <v>0</v>
      </c>
      <c r="P27" s="200">
        <f>SUM(P$10:P26)</f>
        <v>0</v>
      </c>
      <c r="Q27" s="200">
        <f>SUM(Q$10:Q26)</f>
        <v>40780</v>
      </c>
      <c r="R27" s="200">
        <f>SUM(R$10:R26)</f>
        <v>768289</v>
      </c>
      <c r="S27" s="200">
        <f>SUM(S$10:S26)</f>
        <v>111487</v>
      </c>
      <c r="T27" s="200">
        <f>SUM(T$10:T26)</f>
        <v>825466</v>
      </c>
      <c r="U27" s="190">
        <f>SUM(U$10:U26)</f>
        <v>0</v>
      </c>
      <c r="V27" s="201">
        <f>SUM(V$10:V26)</f>
        <v>419</v>
      </c>
      <c r="W27" s="173">
        <f>SUM(W$10:W26)</f>
        <v>980559</v>
      </c>
      <c r="X27" s="173">
        <f>IFERROR(W27/V27,0)</f>
        <v>2340.2362768496419</v>
      </c>
      <c r="Y27" s="200">
        <f>SUM(Y$10:Y26)</f>
        <v>0</v>
      </c>
      <c r="Z27" s="200">
        <f>SUM(Z$10:Z26)</f>
        <v>2881</v>
      </c>
      <c r="AA27" s="200">
        <f>SUM(AA$10:AA26)</f>
        <v>53832</v>
      </c>
      <c r="AB27" s="200">
        <f>SUM(AB$10:AB26)</f>
        <v>817377</v>
      </c>
      <c r="AC27" s="200">
        <f>SUM(AC$10:AC26)</f>
        <v>106469</v>
      </c>
      <c r="AD27" s="200">
        <f>SUM(AD$10:AD26)</f>
        <v>835729</v>
      </c>
      <c r="AE27" s="190">
        <f>SUM(AE$10:AE26)</f>
        <v>0</v>
      </c>
      <c r="AF27" s="199">
        <f>SUM(AF$10:AF26)</f>
        <v>435</v>
      </c>
      <c r="AG27" s="173">
        <f>SUM(AG$10:AG26)</f>
        <v>1061551</v>
      </c>
      <c r="AH27" s="173">
        <f>IFERROR(AG27/AF27,0)</f>
        <v>2440.3471264367818</v>
      </c>
      <c r="AI27" s="200">
        <f>SUM(AI$10:AI26)</f>
        <v>0</v>
      </c>
      <c r="AJ27" s="200">
        <f>SUM(AJ$10:AJ26)</f>
        <v>2235</v>
      </c>
      <c r="AK27" s="200">
        <f>SUM(AK$10:AK26)</f>
        <v>51710</v>
      </c>
      <c r="AL27" s="200">
        <f>SUM(AL$10:AL26)</f>
        <v>933415</v>
      </c>
      <c r="AM27" s="200">
        <f>SUM(AM$10:AM26)</f>
        <v>74191</v>
      </c>
      <c r="AN27" s="200">
        <f>SUM(AN$10:AN26)</f>
        <v>840256</v>
      </c>
      <c r="AO27" s="190">
        <f>SUM(AO$10:AO26)</f>
        <v>0</v>
      </c>
      <c r="AP27" s="201">
        <f>SUM(AP$10:AP26)</f>
        <v>376</v>
      </c>
      <c r="AQ27" s="173">
        <f>SUM(AQ$10:AQ26)</f>
        <v>904991</v>
      </c>
      <c r="AR27" s="173">
        <f>IFERROR(AQ27/AP27,0)</f>
        <v>2406.8909574468084</v>
      </c>
      <c r="AS27" s="200">
        <f>SUM(AS$10:AS26)</f>
        <v>0</v>
      </c>
      <c r="AT27" s="200">
        <f>SUM(AT$10:AT26)</f>
        <v>3210</v>
      </c>
      <c r="AU27" s="200">
        <f>SUM(AU$10:AU26)</f>
        <v>61646</v>
      </c>
      <c r="AV27" s="200">
        <f>SUM(AV$10:AV26)</f>
        <v>761424</v>
      </c>
      <c r="AW27" s="200">
        <f>SUM(AW$10:AW26)</f>
        <v>78711</v>
      </c>
      <c r="AX27" s="200">
        <f>SUM(AX$10:AX26)</f>
        <v>728684</v>
      </c>
      <c r="AY27" s="190">
        <f>SUM(AY$10:AY26)</f>
        <v>0</v>
      </c>
      <c r="AZ27" s="201">
        <f>SUM(AZ$10:AZ26)</f>
        <v>386</v>
      </c>
      <c r="BA27" s="173">
        <f>SUM(BA$10:BA26)</f>
        <v>931234.5</v>
      </c>
      <c r="BB27" s="173">
        <f>IFERROR(BA27/AZ27,0)</f>
        <v>2412.5246113989638</v>
      </c>
      <c r="BC27" s="200">
        <f>SUM(BC$10:BC26)</f>
        <v>23215</v>
      </c>
      <c r="BD27" s="200">
        <f>SUM(BD$10:BD26)</f>
        <v>72808.5</v>
      </c>
      <c r="BE27" s="200">
        <f>SUM(BE$10:BE26)</f>
        <v>63606</v>
      </c>
      <c r="BF27" s="200">
        <f>SUM(BF$10:BF26)</f>
        <v>771605</v>
      </c>
      <c r="BG27" s="200">
        <f>SUM(BG$10:BG26)</f>
        <v>0</v>
      </c>
      <c r="BH27" s="200">
        <f>SUM(BH$10:BH26)</f>
        <v>786825.5</v>
      </c>
      <c r="BI27" s="190">
        <f>SUM(BI$10:BI26)</f>
        <v>23215</v>
      </c>
      <c r="BJ27" s="201">
        <f>SUM(BJ$10:BJ26)</f>
        <v>380</v>
      </c>
      <c r="BK27" s="173">
        <f>SUM(BK$10:BK26)</f>
        <v>989175</v>
      </c>
      <c r="BL27" s="173">
        <f>IFERROR(BK27/BJ27,0)</f>
        <v>2603.0921052631579</v>
      </c>
      <c r="BM27" s="200">
        <f>SUM(BM$10:BM26)</f>
        <v>14880</v>
      </c>
      <c r="BN27" s="200">
        <f>SUM(BN$10:BN26)</f>
        <v>71122</v>
      </c>
      <c r="BO27" s="200">
        <f>SUM(BO$10:BO26)</f>
        <v>68625</v>
      </c>
      <c r="BP27" s="200">
        <f>SUM(BP$10:BP26)</f>
        <v>834548</v>
      </c>
      <c r="BQ27" s="200">
        <f>SUM(BQ$10:BQ26)</f>
        <v>0</v>
      </c>
      <c r="BR27" s="200">
        <f>SUM(BR$10:BR26)</f>
        <v>834402</v>
      </c>
      <c r="BS27" s="190">
        <f>SUM(BS$10:BS26)</f>
        <v>14880</v>
      </c>
      <c r="BT27" s="201">
        <f>SUM(BT$10:BT26)</f>
        <v>420</v>
      </c>
      <c r="BU27" s="173">
        <f>SUM(BU$10:BU26)</f>
        <v>1035025</v>
      </c>
      <c r="BV27" s="173">
        <f>IFERROR(BU27/BT27,0)</f>
        <v>2464.3452380952381</v>
      </c>
      <c r="BW27" s="200">
        <f>SUM(BW$10:BW26)</f>
        <v>9144</v>
      </c>
      <c r="BX27" s="200">
        <f>SUM(BX$10:BX26)</f>
        <v>75661</v>
      </c>
      <c r="BY27" s="200">
        <f>SUM(BY$10:BY26)</f>
        <v>69693</v>
      </c>
      <c r="BZ27" s="200">
        <f>SUM(BZ$10:BZ26)</f>
        <v>880527</v>
      </c>
      <c r="CA27" s="200">
        <f>SUM(CA$10:CA26)</f>
        <v>0</v>
      </c>
      <c r="CB27" s="200">
        <f>SUM(CB$10:CB26)</f>
        <v>842995</v>
      </c>
      <c r="CC27" s="190">
        <f>SUM(CC$10:CC26)</f>
        <v>9144</v>
      </c>
    </row>
    <row r="28" spans="1:81" ht="15.95" customHeight="1">
      <c r="A28" s="189"/>
      <c r="B28" s="192"/>
      <c r="C28" s="173"/>
      <c r="D28" s="173"/>
      <c r="E28" s="175"/>
      <c r="F28" s="175"/>
      <c r="G28" s="175"/>
      <c r="H28" s="175"/>
      <c r="I28" s="175"/>
      <c r="J28" s="175"/>
      <c r="K28" s="176"/>
      <c r="L28" s="177"/>
      <c r="M28" s="178"/>
      <c r="N28" s="178"/>
      <c r="O28" s="180"/>
      <c r="P28" s="180"/>
      <c r="Q28" s="180"/>
      <c r="R28" s="180"/>
      <c r="S28" s="180"/>
      <c r="T28" s="180"/>
      <c r="U28" s="176"/>
      <c r="V28" s="177"/>
      <c r="W28" s="178"/>
      <c r="X28" s="178"/>
      <c r="Y28" s="180"/>
      <c r="Z28" s="180"/>
      <c r="AA28" s="180"/>
      <c r="AB28" s="180"/>
      <c r="AC28" s="180"/>
      <c r="AD28" s="180"/>
      <c r="AE28" s="176"/>
      <c r="AF28" s="181"/>
      <c r="AG28" s="178"/>
      <c r="AH28" s="178"/>
      <c r="AI28" s="180"/>
      <c r="AJ28" s="180"/>
      <c r="AK28" s="180"/>
      <c r="AL28" s="180"/>
      <c r="AM28" s="180"/>
      <c r="AN28" s="180"/>
      <c r="AO28" s="176"/>
      <c r="AP28" s="177"/>
      <c r="AQ28" s="178"/>
      <c r="AR28" s="178"/>
      <c r="AS28" s="180"/>
      <c r="AT28" s="180"/>
      <c r="AU28" s="180"/>
      <c r="AV28" s="180"/>
      <c r="AW28" s="180"/>
      <c r="AX28" s="180"/>
      <c r="AY28" s="176"/>
      <c r="AZ28" s="177"/>
      <c r="BA28" s="178"/>
      <c r="BB28" s="178"/>
      <c r="BC28" s="180"/>
      <c r="BD28" s="180"/>
      <c r="BE28" s="180"/>
      <c r="BF28" s="180"/>
      <c r="BG28" s="180"/>
      <c r="BH28" s="180"/>
      <c r="BI28" s="176"/>
      <c r="BJ28" s="177"/>
      <c r="BK28" s="178"/>
      <c r="BL28" s="178"/>
      <c r="BM28" s="180"/>
      <c r="BN28" s="180"/>
      <c r="BO28" s="180"/>
      <c r="BP28" s="180"/>
      <c r="BQ28" s="180"/>
      <c r="BR28" s="180"/>
      <c r="BS28" s="176"/>
      <c r="BT28" s="177"/>
      <c r="BU28" s="178"/>
      <c r="BV28" s="178"/>
      <c r="BW28" s="180"/>
      <c r="BX28" s="180"/>
      <c r="BY28" s="180"/>
      <c r="BZ28" s="180"/>
      <c r="CA28" s="180"/>
      <c r="CB28" s="180"/>
      <c r="CC28" s="176"/>
    </row>
    <row r="29" spans="1:81" s="193" customFormat="1" ht="15.95" customHeight="1">
      <c r="A29" s="194" t="s">
        <v>32</v>
      </c>
      <c r="B29" s="192"/>
      <c r="C29" s="173"/>
      <c r="D29" s="173"/>
      <c r="E29" s="175"/>
      <c r="F29" s="175"/>
      <c r="G29" s="175"/>
      <c r="H29" s="175"/>
      <c r="I29" s="175"/>
      <c r="J29" s="175"/>
      <c r="K29" s="190"/>
      <c r="L29" s="191"/>
      <c r="M29" s="173"/>
      <c r="N29" s="173"/>
      <c r="O29" s="175"/>
      <c r="P29" s="175"/>
      <c r="Q29" s="175"/>
      <c r="R29" s="175"/>
      <c r="S29" s="175"/>
      <c r="T29" s="175"/>
      <c r="U29" s="190"/>
      <c r="V29" s="191"/>
      <c r="W29" s="173"/>
      <c r="X29" s="173"/>
      <c r="Y29" s="175"/>
      <c r="Z29" s="175"/>
      <c r="AA29" s="175"/>
      <c r="AB29" s="175"/>
      <c r="AC29" s="175"/>
      <c r="AD29" s="175"/>
      <c r="AE29" s="190"/>
      <c r="AF29" s="192"/>
      <c r="AG29" s="173"/>
      <c r="AH29" s="173"/>
      <c r="AI29" s="175"/>
      <c r="AJ29" s="175"/>
      <c r="AK29" s="175"/>
      <c r="AL29" s="175"/>
      <c r="AM29" s="175"/>
      <c r="AN29" s="175"/>
      <c r="AO29" s="190"/>
      <c r="AP29" s="191"/>
      <c r="AQ29" s="173"/>
      <c r="AR29" s="173"/>
      <c r="AS29" s="175"/>
      <c r="AT29" s="175"/>
      <c r="AU29" s="175"/>
      <c r="AV29" s="175"/>
      <c r="AW29" s="175"/>
      <c r="AX29" s="175"/>
      <c r="AY29" s="190"/>
      <c r="AZ29" s="191"/>
      <c r="BA29" s="173"/>
      <c r="BB29" s="173"/>
      <c r="BC29" s="175"/>
      <c r="BD29" s="175"/>
      <c r="BE29" s="175"/>
      <c r="BF29" s="175"/>
      <c r="BG29" s="175"/>
      <c r="BH29" s="175"/>
      <c r="BI29" s="190"/>
      <c r="BJ29" s="191"/>
      <c r="BK29" s="173"/>
      <c r="BL29" s="173"/>
      <c r="BM29" s="175"/>
      <c r="BN29" s="175"/>
      <c r="BO29" s="175"/>
      <c r="BP29" s="175"/>
      <c r="BQ29" s="175"/>
      <c r="BR29" s="175"/>
      <c r="BS29" s="190"/>
      <c r="BT29" s="191"/>
      <c r="BU29" s="173"/>
      <c r="BV29" s="173"/>
      <c r="BW29" s="175"/>
      <c r="BX29" s="175"/>
      <c r="BY29" s="175"/>
      <c r="BZ29" s="175"/>
      <c r="CA29" s="175"/>
      <c r="CB29" s="175"/>
      <c r="CC29" s="190"/>
    </row>
    <row r="30" spans="1:81" s="193" customFormat="1" ht="15.95" customHeight="1">
      <c r="A30" s="195" t="s">
        <v>33</v>
      </c>
      <c r="B30" s="192">
        <v>104</v>
      </c>
      <c r="C30" s="173">
        <f t="shared" ref="C30:C38" si="32">SUM(E30:I30)</f>
        <v>192750</v>
      </c>
      <c r="D30" s="173">
        <f t="shared" ref="D30:D38" si="33">IFERROR(C30/B30,0)</f>
        <v>1853.3653846153845</v>
      </c>
      <c r="E30" s="175"/>
      <c r="F30" s="175"/>
      <c r="G30" s="175"/>
      <c r="H30" s="175"/>
      <c r="I30" s="175">
        <v>192750</v>
      </c>
      <c r="J30" s="175">
        <v>192750</v>
      </c>
      <c r="K30" s="196">
        <f t="shared" ref="K30:K38" si="34">IF(J30=0,0,(IF(E30&lt;=J30,E30,J30)))</f>
        <v>0</v>
      </c>
      <c r="L30" s="191">
        <v>99</v>
      </c>
      <c r="M30" s="173">
        <f t="shared" ref="M30:M38" si="35">SUM(O30:S30)</f>
        <v>173000</v>
      </c>
      <c r="N30" s="173">
        <f t="shared" ref="N30:N38" si="36">IFERROR(M30/L30,0)</f>
        <v>1747.4747474747476</v>
      </c>
      <c r="O30" s="175"/>
      <c r="P30" s="175"/>
      <c r="Q30" s="175"/>
      <c r="R30" s="175"/>
      <c r="S30" s="175">
        <v>173000</v>
      </c>
      <c r="T30" s="175">
        <v>173000</v>
      </c>
      <c r="U30" s="196">
        <f t="shared" ref="U30:U38" si="37">IF(T30=0,0,(IF(O30&lt;=T30,O30,T30)))</f>
        <v>0</v>
      </c>
      <c r="V30" s="191">
        <v>95</v>
      </c>
      <c r="W30" s="173">
        <f t="shared" ref="W30:W38" si="38">SUM(Y30:AC30)</f>
        <v>165750</v>
      </c>
      <c r="X30" s="173">
        <f t="shared" ref="X30:X38" si="39">IFERROR(W30/V30,0)</f>
        <v>1744.7368421052631</v>
      </c>
      <c r="Y30" s="175"/>
      <c r="Z30" s="175"/>
      <c r="AA30" s="175"/>
      <c r="AB30" s="175"/>
      <c r="AC30" s="175">
        <v>165750</v>
      </c>
      <c r="AD30" s="175">
        <v>165750</v>
      </c>
      <c r="AE30" s="196">
        <f t="shared" ref="AE30:AE38" si="40">IF(AD30=0,0,(IF(Y30&lt;=AD30,Y30,AD30)))</f>
        <v>0</v>
      </c>
      <c r="AF30" s="192">
        <v>116</v>
      </c>
      <c r="AG30" s="173">
        <f t="shared" ref="AG30:AG38" si="41">SUM(AI30:AM30)</f>
        <v>203000</v>
      </c>
      <c r="AH30" s="173">
        <f t="shared" ref="AH30:AH38" si="42">IFERROR(AG30/AF30,0)</f>
        <v>1750</v>
      </c>
      <c r="AI30" s="175"/>
      <c r="AJ30" s="175"/>
      <c r="AK30" s="175"/>
      <c r="AL30" s="175"/>
      <c r="AM30" s="175">
        <v>203000</v>
      </c>
      <c r="AN30" s="175">
        <v>203000</v>
      </c>
      <c r="AO30" s="196">
        <f t="shared" ref="AO30:AO38" si="43">IF(AN30=0,0,(IF(AI30&lt;=AN30,AI30,AN30)))</f>
        <v>0</v>
      </c>
      <c r="AP30" s="191">
        <v>79</v>
      </c>
      <c r="AQ30" s="173">
        <f t="shared" ref="AQ30:AQ38" si="44">SUM(AS30:AW30)</f>
        <v>135000</v>
      </c>
      <c r="AR30" s="173">
        <f t="shared" ref="AR30:AR38" si="45">IFERROR(AQ30/AP30,0)</f>
        <v>1708.8607594936709</v>
      </c>
      <c r="AS30" s="175"/>
      <c r="AT30" s="175"/>
      <c r="AU30" s="175"/>
      <c r="AV30" s="175"/>
      <c r="AW30" s="175">
        <v>135000</v>
      </c>
      <c r="AX30" s="175">
        <v>135000</v>
      </c>
      <c r="AY30" s="196">
        <f t="shared" ref="AY30:AY38" si="46">IF(AX30=0,0,(IF(AS30&lt;=AX30,AS30,AX30)))</f>
        <v>0</v>
      </c>
      <c r="AZ30" s="191">
        <v>78</v>
      </c>
      <c r="BA30" s="173">
        <f t="shared" ref="BA30:BA38" si="47">SUM(BC30:BG30)</f>
        <v>129250</v>
      </c>
      <c r="BB30" s="173">
        <f t="shared" ref="BB30:BB38" si="48">IFERROR(BA30/AZ30,0)</f>
        <v>1657.051282051282</v>
      </c>
      <c r="BC30" s="175"/>
      <c r="BD30" s="175">
        <v>129250</v>
      </c>
      <c r="BE30" s="175"/>
      <c r="BF30" s="175"/>
      <c r="BG30" s="175"/>
      <c r="BH30" s="175">
        <v>129250</v>
      </c>
      <c r="BI30" s="190">
        <f t="shared" ref="BI30:BI38" si="49">IF(BH30=0,0,(IF(BC30&lt;=BH30,BC30,BH30)))</f>
        <v>0</v>
      </c>
      <c r="BJ30" s="191">
        <v>96</v>
      </c>
      <c r="BK30" s="173">
        <f t="shared" ref="BK30:BK38" si="50">SUM(BM30:BQ30)</f>
        <v>162500</v>
      </c>
      <c r="BL30" s="173">
        <f t="shared" ref="BL30:BL38" si="51">IFERROR(BK30/BJ30,0)</f>
        <v>1692.7083333333333</v>
      </c>
      <c r="BM30" s="175"/>
      <c r="BN30" s="175">
        <v>162500</v>
      </c>
      <c r="BO30" s="175"/>
      <c r="BP30" s="175"/>
      <c r="BQ30" s="175"/>
      <c r="BR30" s="175">
        <v>162500</v>
      </c>
      <c r="BS30" s="190">
        <f t="shared" ref="BS30:BS38" si="52">IF(BR30=0,0,(IF(BM30&lt;=BR30,BM30,BR30)))</f>
        <v>0</v>
      </c>
      <c r="BT30" s="6">
        <v>93</v>
      </c>
      <c r="BU30" s="173">
        <f t="shared" ref="BU30:BU38" si="53">SUM(BW30:CA30)</f>
        <v>151500</v>
      </c>
      <c r="BV30" s="173">
        <f t="shared" ref="BV30:BV38" si="54">IFERROR(BU30/BT30,0)</f>
        <v>1629.0322580645161</v>
      </c>
      <c r="BW30" s="10"/>
      <c r="BX30" s="10">
        <v>151500</v>
      </c>
      <c r="BY30" s="10"/>
      <c r="BZ30" s="10"/>
      <c r="CA30" s="10"/>
      <c r="CB30" s="10">
        <v>151500</v>
      </c>
      <c r="CC30" s="404">
        <f t="shared" ref="CC30:CC38" si="55">IF(CB30=0,0,(IF(BW30&lt;=CB30,BW30,CB30)))</f>
        <v>0</v>
      </c>
    </row>
    <row r="31" spans="1:81" s="193" customFormat="1" ht="15.95" customHeight="1">
      <c r="A31" s="195" t="s">
        <v>89</v>
      </c>
      <c r="B31" s="192"/>
      <c r="C31" s="173">
        <f t="shared" si="32"/>
        <v>0</v>
      </c>
      <c r="D31" s="173">
        <f t="shared" si="33"/>
        <v>0</v>
      </c>
      <c r="E31" s="175"/>
      <c r="F31" s="175"/>
      <c r="G31" s="175"/>
      <c r="H31" s="175"/>
      <c r="I31" s="175"/>
      <c r="J31" s="175"/>
      <c r="K31" s="196">
        <f t="shared" si="34"/>
        <v>0</v>
      </c>
      <c r="L31" s="191">
        <v>75</v>
      </c>
      <c r="M31" s="173">
        <f t="shared" si="35"/>
        <v>343786</v>
      </c>
      <c r="N31" s="173">
        <f t="shared" si="36"/>
        <v>4583.8133333333335</v>
      </c>
      <c r="O31" s="175">
        <v>343786</v>
      </c>
      <c r="P31" s="175"/>
      <c r="Q31" s="175"/>
      <c r="R31" s="175"/>
      <c r="S31" s="175"/>
      <c r="T31" s="175">
        <v>195958</v>
      </c>
      <c r="U31" s="196">
        <f t="shared" si="37"/>
        <v>195958</v>
      </c>
      <c r="V31" s="191">
        <v>46</v>
      </c>
      <c r="W31" s="173">
        <f t="shared" si="38"/>
        <v>219647</v>
      </c>
      <c r="X31" s="173">
        <f t="shared" si="39"/>
        <v>4774.934782608696</v>
      </c>
      <c r="Y31" s="175">
        <v>219647</v>
      </c>
      <c r="Z31" s="175"/>
      <c r="AA31" s="175"/>
      <c r="AB31" s="175"/>
      <c r="AC31" s="175"/>
      <c r="AD31" s="175">
        <v>155950</v>
      </c>
      <c r="AE31" s="196">
        <f t="shared" si="40"/>
        <v>155950</v>
      </c>
      <c r="AF31" s="192">
        <v>20</v>
      </c>
      <c r="AG31" s="173">
        <f t="shared" si="41"/>
        <v>34874</v>
      </c>
      <c r="AH31" s="173">
        <f t="shared" si="42"/>
        <v>1743.7</v>
      </c>
      <c r="AI31" s="175">
        <v>34874</v>
      </c>
      <c r="AJ31" s="175"/>
      <c r="AK31" s="175"/>
      <c r="AL31" s="175"/>
      <c r="AM31" s="175"/>
      <c r="AN31" s="175">
        <v>18000</v>
      </c>
      <c r="AO31" s="196">
        <f t="shared" si="43"/>
        <v>18000</v>
      </c>
      <c r="AP31" s="191">
        <v>15</v>
      </c>
      <c r="AQ31" s="173">
        <f t="shared" si="44"/>
        <v>33957</v>
      </c>
      <c r="AR31" s="173">
        <f t="shared" si="45"/>
        <v>2263.8000000000002</v>
      </c>
      <c r="AS31" s="175">
        <v>33957</v>
      </c>
      <c r="AT31" s="175"/>
      <c r="AU31" s="175"/>
      <c r="AV31" s="175"/>
      <c r="AW31" s="175"/>
      <c r="AX31" s="175">
        <v>33957</v>
      </c>
      <c r="AY31" s="196">
        <f t="shared" si="46"/>
        <v>33957</v>
      </c>
      <c r="AZ31" s="191">
        <v>16</v>
      </c>
      <c r="BA31" s="173">
        <f t="shared" si="47"/>
        <v>27000</v>
      </c>
      <c r="BB31" s="173">
        <f t="shared" si="48"/>
        <v>1687.5</v>
      </c>
      <c r="BC31" s="175">
        <v>27000</v>
      </c>
      <c r="BD31" s="175"/>
      <c r="BE31" s="175"/>
      <c r="BF31" s="175"/>
      <c r="BG31" s="175"/>
      <c r="BH31" s="175">
        <v>27000</v>
      </c>
      <c r="BI31" s="190">
        <f t="shared" si="49"/>
        <v>27000</v>
      </c>
      <c r="BJ31" s="191">
        <v>19</v>
      </c>
      <c r="BK31" s="173">
        <f t="shared" si="50"/>
        <v>17500</v>
      </c>
      <c r="BL31" s="173">
        <f t="shared" si="51"/>
        <v>921.0526315789474</v>
      </c>
      <c r="BM31" s="175">
        <v>17500</v>
      </c>
      <c r="BN31" s="175"/>
      <c r="BO31" s="175"/>
      <c r="BP31" s="175"/>
      <c r="BQ31" s="175"/>
      <c r="BR31" s="175">
        <v>17500</v>
      </c>
      <c r="BS31" s="190">
        <v>17500</v>
      </c>
      <c r="BT31" s="6">
        <v>19</v>
      </c>
      <c r="BU31" s="173">
        <f t="shared" si="53"/>
        <v>29000</v>
      </c>
      <c r="BV31" s="173">
        <f t="shared" si="54"/>
        <v>1526.3157894736842</v>
      </c>
      <c r="BW31" s="10">
        <v>29000</v>
      </c>
      <c r="BX31" s="10"/>
      <c r="BY31" s="10"/>
      <c r="BZ31" s="10"/>
      <c r="CA31" s="10"/>
      <c r="CB31" s="10">
        <v>29000</v>
      </c>
      <c r="CC31" s="404">
        <f t="shared" si="55"/>
        <v>29000</v>
      </c>
    </row>
    <row r="32" spans="1:81" s="193" customFormat="1" ht="15.95" customHeight="1">
      <c r="A32" s="195" t="s">
        <v>78</v>
      </c>
      <c r="B32" s="192">
        <v>880</v>
      </c>
      <c r="C32" s="173">
        <f t="shared" si="32"/>
        <v>253729</v>
      </c>
      <c r="D32" s="173">
        <f t="shared" si="33"/>
        <v>288.32840909090908</v>
      </c>
      <c r="E32" s="175"/>
      <c r="F32" s="175"/>
      <c r="G32" s="175"/>
      <c r="H32" s="175"/>
      <c r="I32" s="175">
        <v>253729</v>
      </c>
      <c r="J32" s="175">
        <v>241545</v>
      </c>
      <c r="K32" s="196">
        <f t="shared" si="34"/>
        <v>0</v>
      </c>
      <c r="L32" s="191">
        <v>89</v>
      </c>
      <c r="M32" s="173">
        <f t="shared" si="35"/>
        <v>254052</v>
      </c>
      <c r="N32" s="173">
        <f t="shared" si="36"/>
        <v>2854.5168539325841</v>
      </c>
      <c r="O32" s="175"/>
      <c r="P32" s="175"/>
      <c r="Q32" s="175"/>
      <c r="R32" s="175"/>
      <c r="S32" s="175">
        <v>254052</v>
      </c>
      <c r="T32" s="175">
        <v>241349</v>
      </c>
      <c r="U32" s="196">
        <f t="shared" si="37"/>
        <v>0</v>
      </c>
      <c r="V32" s="191">
        <v>93</v>
      </c>
      <c r="W32" s="173">
        <f t="shared" si="38"/>
        <v>325653</v>
      </c>
      <c r="X32" s="173">
        <f t="shared" si="39"/>
        <v>3501.6451612903224</v>
      </c>
      <c r="Y32" s="175"/>
      <c r="Z32" s="175"/>
      <c r="AA32" s="175"/>
      <c r="AB32" s="175"/>
      <c r="AC32" s="175">
        <v>325653</v>
      </c>
      <c r="AD32" s="175">
        <v>289831</v>
      </c>
      <c r="AE32" s="196">
        <f t="shared" si="40"/>
        <v>0</v>
      </c>
      <c r="AF32" s="192">
        <v>74</v>
      </c>
      <c r="AG32" s="173">
        <f t="shared" si="41"/>
        <v>120144</v>
      </c>
      <c r="AH32" s="173">
        <f t="shared" si="42"/>
        <v>1623.5675675675675</v>
      </c>
      <c r="AI32" s="175"/>
      <c r="AJ32" s="175"/>
      <c r="AK32" s="175"/>
      <c r="AL32" s="175"/>
      <c r="AM32" s="175">
        <v>120144</v>
      </c>
      <c r="AN32" s="175">
        <v>91309</v>
      </c>
      <c r="AO32" s="196">
        <f t="shared" si="43"/>
        <v>0</v>
      </c>
      <c r="AP32" s="191">
        <v>92</v>
      </c>
      <c r="AQ32" s="173">
        <f t="shared" si="44"/>
        <v>287689</v>
      </c>
      <c r="AR32" s="173">
        <f t="shared" si="45"/>
        <v>3127.054347826087</v>
      </c>
      <c r="AS32" s="175"/>
      <c r="AT32" s="175"/>
      <c r="AU32" s="175"/>
      <c r="AV32" s="175"/>
      <c r="AW32" s="175">
        <v>287689</v>
      </c>
      <c r="AX32" s="175">
        <v>247413</v>
      </c>
      <c r="AY32" s="196">
        <f t="shared" si="46"/>
        <v>0</v>
      </c>
      <c r="AZ32" s="191">
        <v>82</v>
      </c>
      <c r="BA32" s="173">
        <f t="shared" si="47"/>
        <v>273484</v>
      </c>
      <c r="BB32" s="173">
        <f t="shared" si="48"/>
        <v>3335.1707317073169</v>
      </c>
      <c r="BC32" s="175"/>
      <c r="BD32" s="175"/>
      <c r="BE32" s="175"/>
      <c r="BF32" s="175"/>
      <c r="BG32" s="175">
        <v>273484</v>
      </c>
      <c r="BH32" s="175">
        <v>226992</v>
      </c>
      <c r="BI32" s="190">
        <f t="shared" si="49"/>
        <v>0</v>
      </c>
      <c r="BJ32" s="191">
        <v>90</v>
      </c>
      <c r="BK32" s="173">
        <f t="shared" si="50"/>
        <v>280005</v>
      </c>
      <c r="BL32" s="173">
        <f t="shared" si="51"/>
        <v>3111.1666666666665</v>
      </c>
      <c r="BM32" s="175"/>
      <c r="BN32" s="175"/>
      <c r="BO32" s="175"/>
      <c r="BP32" s="175"/>
      <c r="BQ32" s="175">
        <v>280005</v>
      </c>
      <c r="BR32" s="175">
        <v>243604</v>
      </c>
      <c r="BS32" s="190">
        <f t="shared" si="52"/>
        <v>0</v>
      </c>
      <c r="BT32" s="6">
        <v>89</v>
      </c>
      <c r="BU32" s="173">
        <f t="shared" si="53"/>
        <v>365205</v>
      </c>
      <c r="BV32" s="173">
        <f t="shared" si="54"/>
        <v>4103.4269662921351</v>
      </c>
      <c r="BW32" s="10"/>
      <c r="BX32" s="10"/>
      <c r="BY32" s="10"/>
      <c r="BZ32" s="10"/>
      <c r="CA32" s="10">
        <v>365205</v>
      </c>
      <c r="CB32" s="10">
        <v>188296</v>
      </c>
      <c r="CC32" s="404">
        <f t="shared" si="55"/>
        <v>0</v>
      </c>
    </row>
    <row r="33" spans="1:81" s="193" customFormat="1" ht="15.95" customHeight="1">
      <c r="A33" s="195" t="s">
        <v>192</v>
      </c>
      <c r="B33" s="192"/>
      <c r="C33" s="173">
        <f t="shared" si="32"/>
        <v>0</v>
      </c>
      <c r="D33" s="173">
        <f t="shared" si="33"/>
        <v>0</v>
      </c>
      <c r="E33" s="175"/>
      <c r="F33" s="175"/>
      <c r="G33" s="175"/>
      <c r="H33" s="175"/>
      <c r="I33" s="175"/>
      <c r="J33" s="175"/>
      <c r="K33" s="196">
        <f t="shared" si="34"/>
        <v>0</v>
      </c>
      <c r="L33" s="191"/>
      <c r="M33" s="173">
        <f t="shared" si="35"/>
        <v>0</v>
      </c>
      <c r="N33" s="173">
        <f t="shared" si="36"/>
        <v>0</v>
      </c>
      <c r="O33" s="175"/>
      <c r="P33" s="175"/>
      <c r="Q33" s="175"/>
      <c r="R33" s="175"/>
      <c r="S33" s="175"/>
      <c r="T33" s="175"/>
      <c r="U33" s="196">
        <f t="shared" si="37"/>
        <v>0</v>
      </c>
      <c r="V33" s="191"/>
      <c r="W33" s="173">
        <f t="shared" si="38"/>
        <v>0</v>
      </c>
      <c r="X33" s="173">
        <f t="shared" si="39"/>
        <v>0</v>
      </c>
      <c r="Y33" s="175"/>
      <c r="Z33" s="175"/>
      <c r="AA33" s="175"/>
      <c r="AB33" s="175"/>
      <c r="AC33" s="175"/>
      <c r="AD33" s="175"/>
      <c r="AE33" s="196">
        <f t="shared" si="40"/>
        <v>0</v>
      </c>
      <c r="AF33" s="192"/>
      <c r="AG33" s="173">
        <f t="shared" si="41"/>
        <v>0</v>
      </c>
      <c r="AH33" s="173">
        <f t="shared" si="42"/>
        <v>0</v>
      </c>
      <c r="AI33" s="175"/>
      <c r="AJ33" s="175"/>
      <c r="AK33" s="175"/>
      <c r="AL33" s="175"/>
      <c r="AM33" s="175"/>
      <c r="AN33" s="175"/>
      <c r="AO33" s="196">
        <f t="shared" si="43"/>
        <v>0</v>
      </c>
      <c r="AP33" s="191"/>
      <c r="AQ33" s="173">
        <f t="shared" si="44"/>
        <v>0</v>
      </c>
      <c r="AR33" s="173">
        <f t="shared" si="45"/>
        <v>0</v>
      </c>
      <c r="AS33" s="175"/>
      <c r="AT33" s="175"/>
      <c r="AU33" s="175"/>
      <c r="AV33" s="175"/>
      <c r="AW33" s="175"/>
      <c r="AX33" s="175"/>
      <c r="AY33" s="196">
        <f t="shared" si="46"/>
        <v>0</v>
      </c>
      <c r="AZ33" s="191"/>
      <c r="BA33" s="173">
        <f t="shared" si="47"/>
        <v>0</v>
      </c>
      <c r="BB33" s="173">
        <f t="shared" si="48"/>
        <v>0</v>
      </c>
      <c r="BC33" s="175"/>
      <c r="BD33" s="175"/>
      <c r="BE33" s="175"/>
      <c r="BF33" s="175"/>
      <c r="BG33" s="175"/>
      <c r="BH33" s="175"/>
      <c r="BI33" s="190">
        <f t="shared" si="49"/>
        <v>0</v>
      </c>
      <c r="BJ33" s="191"/>
      <c r="BK33" s="173">
        <f t="shared" si="50"/>
        <v>0</v>
      </c>
      <c r="BL33" s="173">
        <f t="shared" si="51"/>
        <v>0</v>
      </c>
      <c r="BM33" s="175"/>
      <c r="BN33" s="175"/>
      <c r="BO33" s="175"/>
      <c r="BP33" s="175"/>
      <c r="BQ33" s="175"/>
      <c r="BR33" s="175"/>
      <c r="BS33" s="190">
        <f t="shared" si="52"/>
        <v>0</v>
      </c>
      <c r="BT33" s="6"/>
      <c r="BU33" s="173">
        <f t="shared" si="53"/>
        <v>0</v>
      </c>
      <c r="BV33" s="173">
        <f t="shared" si="54"/>
        <v>0</v>
      </c>
      <c r="BW33" s="10"/>
      <c r="BX33" s="10"/>
      <c r="BY33" s="10"/>
      <c r="BZ33" s="10"/>
      <c r="CA33" s="10"/>
      <c r="CB33" s="10"/>
      <c r="CC33" s="404">
        <f t="shared" si="55"/>
        <v>0</v>
      </c>
    </row>
    <row r="34" spans="1:81" s="193" customFormat="1" ht="15.95" customHeight="1">
      <c r="A34" s="358"/>
      <c r="B34" s="192"/>
      <c r="C34" s="173">
        <f t="shared" si="32"/>
        <v>0</v>
      </c>
      <c r="D34" s="173">
        <f t="shared" si="33"/>
        <v>0</v>
      </c>
      <c r="E34" s="175"/>
      <c r="F34" s="175"/>
      <c r="G34" s="175"/>
      <c r="H34" s="175"/>
      <c r="I34" s="175"/>
      <c r="J34" s="175"/>
      <c r="K34" s="196">
        <f t="shared" si="34"/>
        <v>0</v>
      </c>
      <c r="L34" s="191"/>
      <c r="M34" s="173">
        <f t="shared" si="35"/>
        <v>0</v>
      </c>
      <c r="N34" s="173">
        <f t="shared" si="36"/>
        <v>0</v>
      </c>
      <c r="O34" s="175"/>
      <c r="P34" s="175"/>
      <c r="Q34" s="175"/>
      <c r="R34" s="175"/>
      <c r="S34" s="175"/>
      <c r="T34" s="175"/>
      <c r="U34" s="196">
        <f t="shared" si="37"/>
        <v>0</v>
      </c>
      <c r="V34" s="191"/>
      <c r="W34" s="173">
        <f t="shared" si="38"/>
        <v>0</v>
      </c>
      <c r="X34" s="173">
        <f t="shared" si="39"/>
        <v>0</v>
      </c>
      <c r="Y34" s="175"/>
      <c r="Z34" s="175"/>
      <c r="AA34" s="175"/>
      <c r="AB34" s="175"/>
      <c r="AC34" s="175"/>
      <c r="AD34" s="175"/>
      <c r="AE34" s="196">
        <f t="shared" si="40"/>
        <v>0</v>
      </c>
      <c r="AF34" s="192"/>
      <c r="AG34" s="173">
        <f t="shared" si="41"/>
        <v>0</v>
      </c>
      <c r="AH34" s="173">
        <f t="shared" si="42"/>
        <v>0</v>
      </c>
      <c r="AI34" s="175"/>
      <c r="AJ34" s="175"/>
      <c r="AK34" s="175"/>
      <c r="AL34" s="175"/>
      <c r="AM34" s="175"/>
      <c r="AN34" s="175"/>
      <c r="AO34" s="196">
        <f t="shared" si="43"/>
        <v>0</v>
      </c>
      <c r="AP34" s="191"/>
      <c r="AQ34" s="173">
        <f t="shared" si="44"/>
        <v>0</v>
      </c>
      <c r="AR34" s="173">
        <f t="shared" si="45"/>
        <v>0</v>
      </c>
      <c r="AS34" s="175"/>
      <c r="AT34" s="175"/>
      <c r="AU34" s="175"/>
      <c r="AV34" s="175"/>
      <c r="AW34" s="175"/>
      <c r="AX34" s="175"/>
      <c r="AY34" s="196">
        <f t="shared" si="46"/>
        <v>0</v>
      </c>
      <c r="AZ34" s="191"/>
      <c r="BA34" s="173">
        <f t="shared" si="47"/>
        <v>0</v>
      </c>
      <c r="BB34" s="173">
        <f t="shared" si="48"/>
        <v>0</v>
      </c>
      <c r="BC34" s="175"/>
      <c r="BD34" s="175"/>
      <c r="BE34" s="175"/>
      <c r="BF34" s="175"/>
      <c r="BG34" s="175"/>
      <c r="BH34" s="175"/>
      <c r="BI34" s="190">
        <f t="shared" si="49"/>
        <v>0</v>
      </c>
      <c r="BJ34" s="191"/>
      <c r="BK34" s="173">
        <f t="shared" si="50"/>
        <v>0</v>
      </c>
      <c r="BL34" s="173">
        <f t="shared" si="51"/>
        <v>0</v>
      </c>
      <c r="BM34" s="175"/>
      <c r="BN34" s="175"/>
      <c r="BO34" s="175"/>
      <c r="BP34" s="175"/>
      <c r="BQ34" s="175"/>
      <c r="BR34" s="175"/>
      <c r="BS34" s="190">
        <f t="shared" si="52"/>
        <v>0</v>
      </c>
      <c r="BT34" s="6"/>
      <c r="BU34" s="173">
        <f t="shared" si="53"/>
        <v>0</v>
      </c>
      <c r="BV34" s="173">
        <f t="shared" si="54"/>
        <v>0</v>
      </c>
      <c r="BW34" s="10"/>
      <c r="BX34" s="10"/>
      <c r="BY34" s="10"/>
      <c r="BZ34" s="10"/>
      <c r="CA34" s="10"/>
      <c r="CB34" s="10"/>
      <c r="CC34" s="404">
        <f t="shared" si="55"/>
        <v>0</v>
      </c>
    </row>
    <row r="35" spans="1:81" s="193" customFormat="1" ht="15.95" customHeight="1">
      <c r="A35" s="358"/>
      <c r="B35" s="192"/>
      <c r="C35" s="173">
        <f t="shared" si="32"/>
        <v>0</v>
      </c>
      <c r="D35" s="173">
        <f t="shared" si="33"/>
        <v>0</v>
      </c>
      <c r="E35" s="175"/>
      <c r="F35" s="175"/>
      <c r="G35" s="175"/>
      <c r="H35" s="175"/>
      <c r="I35" s="175"/>
      <c r="J35" s="175"/>
      <c r="K35" s="196">
        <f t="shared" si="34"/>
        <v>0</v>
      </c>
      <c r="L35" s="191"/>
      <c r="M35" s="173">
        <f t="shared" si="35"/>
        <v>0</v>
      </c>
      <c r="N35" s="173">
        <f t="shared" si="36"/>
        <v>0</v>
      </c>
      <c r="O35" s="175"/>
      <c r="P35" s="175"/>
      <c r="Q35" s="175"/>
      <c r="R35" s="175"/>
      <c r="S35" s="175"/>
      <c r="T35" s="175"/>
      <c r="U35" s="196">
        <f t="shared" si="37"/>
        <v>0</v>
      </c>
      <c r="V35" s="191"/>
      <c r="W35" s="173">
        <f t="shared" si="38"/>
        <v>0</v>
      </c>
      <c r="X35" s="173">
        <f t="shared" si="39"/>
        <v>0</v>
      </c>
      <c r="Y35" s="175"/>
      <c r="Z35" s="175"/>
      <c r="AA35" s="175"/>
      <c r="AB35" s="175"/>
      <c r="AC35" s="175"/>
      <c r="AD35" s="175"/>
      <c r="AE35" s="196">
        <f t="shared" si="40"/>
        <v>0</v>
      </c>
      <c r="AF35" s="192"/>
      <c r="AG35" s="173">
        <f t="shared" si="41"/>
        <v>0</v>
      </c>
      <c r="AH35" s="173">
        <f t="shared" si="42"/>
        <v>0</v>
      </c>
      <c r="AI35" s="175"/>
      <c r="AJ35" s="175"/>
      <c r="AK35" s="175"/>
      <c r="AL35" s="175"/>
      <c r="AM35" s="175"/>
      <c r="AN35" s="175"/>
      <c r="AO35" s="196">
        <f t="shared" si="43"/>
        <v>0</v>
      </c>
      <c r="AP35" s="191"/>
      <c r="AQ35" s="173">
        <f t="shared" si="44"/>
        <v>0</v>
      </c>
      <c r="AR35" s="173">
        <f t="shared" si="45"/>
        <v>0</v>
      </c>
      <c r="AS35" s="175"/>
      <c r="AT35" s="175"/>
      <c r="AU35" s="175"/>
      <c r="AV35" s="175"/>
      <c r="AW35" s="175"/>
      <c r="AX35" s="175"/>
      <c r="AY35" s="196">
        <f t="shared" si="46"/>
        <v>0</v>
      </c>
      <c r="AZ35" s="191"/>
      <c r="BA35" s="173">
        <f t="shared" si="47"/>
        <v>0</v>
      </c>
      <c r="BB35" s="173">
        <f t="shared" si="48"/>
        <v>0</v>
      </c>
      <c r="BC35" s="175"/>
      <c r="BD35" s="175"/>
      <c r="BE35" s="175"/>
      <c r="BF35" s="175"/>
      <c r="BG35" s="175"/>
      <c r="BH35" s="175"/>
      <c r="BI35" s="190">
        <f t="shared" si="49"/>
        <v>0</v>
      </c>
      <c r="BJ35" s="191"/>
      <c r="BK35" s="173">
        <f t="shared" si="50"/>
        <v>0</v>
      </c>
      <c r="BL35" s="173">
        <f t="shared" si="51"/>
        <v>0</v>
      </c>
      <c r="BM35" s="175"/>
      <c r="BN35" s="175"/>
      <c r="BO35" s="175"/>
      <c r="BP35" s="175"/>
      <c r="BQ35" s="175"/>
      <c r="BR35" s="175"/>
      <c r="BS35" s="190">
        <f t="shared" si="52"/>
        <v>0</v>
      </c>
      <c r="BT35" s="6"/>
      <c r="BU35" s="173">
        <f t="shared" si="53"/>
        <v>0</v>
      </c>
      <c r="BV35" s="173">
        <f t="shared" si="54"/>
        <v>0</v>
      </c>
      <c r="BW35" s="10"/>
      <c r="BX35" s="10"/>
      <c r="BY35" s="10"/>
      <c r="BZ35" s="10"/>
      <c r="CA35" s="10"/>
      <c r="CB35" s="10"/>
      <c r="CC35" s="404">
        <f t="shared" si="55"/>
        <v>0</v>
      </c>
    </row>
    <row r="36" spans="1:81" s="193" customFormat="1" ht="15.95" customHeight="1">
      <c r="A36" s="358"/>
      <c r="B36" s="192"/>
      <c r="C36" s="173">
        <f t="shared" si="32"/>
        <v>0</v>
      </c>
      <c r="D36" s="173">
        <f t="shared" si="33"/>
        <v>0</v>
      </c>
      <c r="E36" s="175"/>
      <c r="F36" s="175"/>
      <c r="G36" s="175"/>
      <c r="H36" s="175"/>
      <c r="I36" s="175"/>
      <c r="J36" s="175"/>
      <c r="K36" s="196">
        <f t="shared" si="34"/>
        <v>0</v>
      </c>
      <c r="L36" s="191"/>
      <c r="M36" s="173">
        <f t="shared" si="35"/>
        <v>0</v>
      </c>
      <c r="N36" s="173">
        <f t="shared" si="36"/>
        <v>0</v>
      </c>
      <c r="O36" s="175"/>
      <c r="P36" s="175"/>
      <c r="Q36" s="175"/>
      <c r="R36" s="175"/>
      <c r="S36" s="175"/>
      <c r="T36" s="175"/>
      <c r="U36" s="196">
        <f t="shared" si="37"/>
        <v>0</v>
      </c>
      <c r="V36" s="191"/>
      <c r="W36" s="173">
        <f t="shared" si="38"/>
        <v>0</v>
      </c>
      <c r="X36" s="173">
        <f t="shared" si="39"/>
        <v>0</v>
      </c>
      <c r="Y36" s="175"/>
      <c r="Z36" s="175"/>
      <c r="AA36" s="175"/>
      <c r="AB36" s="175"/>
      <c r="AC36" s="175"/>
      <c r="AD36" s="175"/>
      <c r="AE36" s="196">
        <f t="shared" si="40"/>
        <v>0</v>
      </c>
      <c r="AF36" s="192"/>
      <c r="AG36" s="173">
        <f t="shared" si="41"/>
        <v>0</v>
      </c>
      <c r="AH36" s="173">
        <f t="shared" si="42"/>
        <v>0</v>
      </c>
      <c r="AI36" s="175"/>
      <c r="AJ36" s="175"/>
      <c r="AK36" s="175"/>
      <c r="AL36" s="175"/>
      <c r="AM36" s="175"/>
      <c r="AN36" s="175"/>
      <c r="AO36" s="196">
        <f t="shared" si="43"/>
        <v>0</v>
      </c>
      <c r="AP36" s="191"/>
      <c r="AQ36" s="173">
        <f t="shared" si="44"/>
        <v>0</v>
      </c>
      <c r="AR36" s="173">
        <f t="shared" si="45"/>
        <v>0</v>
      </c>
      <c r="AS36" s="175"/>
      <c r="AT36" s="175"/>
      <c r="AU36" s="175"/>
      <c r="AV36" s="175"/>
      <c r="AW36" s="175"/>
      <c r="AX36" s="175"/>
      <c r="AY36" s="196">
        <f t="shared" si="46"/>
        <v>0</v>
      </c>
      <c r="AZ36" s="191"/>
      <c r="BA36" s="173">
        <f t="shared" si="47"/>
        <v>0</v>
      </c>
      <c r="BB36" s="173">
        <f t="shared" si="48"/>
        <v>0</v>
      </c>
      <c r="BC36" s="175"/>
      <c r="BD36" s="175"/>
      <c r="BE36" s="175"/>
      <c r="BF36" s="175"/>
      <c r="BG36" s="175"/>
      <c r="BH36" s="175"/>
      <c r="BI36" s="190">
        <f t="shared" si="49"/>
        <v>0</v>
      </c>
      <c r="BJ36" s="191"/>
      <c r="BK36" s="173">
        <f t="shared" si="50"/>
        <v>0</v>
      </c>
      <c r="BL36" s="173">
        <f t="shared" si="51"/>
        <v>0</v>
      </c>
      <c r="BM36" s="175"/>
      <c r="BN36" s="175"/>
      <c r="BO36" s="175"/>
      <c r="BP36" s="175"/>
      <c r="BQ36" s="175"/>
      <c r="BR36" s="175"/>
      <c r="BS36" s="190">
        <f t="shared" si="52"/>
        <v>0</v>
      </c>
      <c r="BT36" s="6"/>
      <c r="BU36" s="173">
        <f t="shared" si="53"/>
        <v>0</v>
      </c>
      <c r="BV36" s="173">
        <f t="shared" si="54"/>
        <v>0</v>
      </c>
      <c r="BW36" s="10"/>
      <c r="BX36" s="10"/>
      <c r="BY36" s="10"/>
      <c r="BZ36" s="10"/>
      <c r="CA36" s="10"/>
      <c r="CB36" s="10"/>
      <c r="CC36" s="404">
        <f t="shared" si="55"/>
        <v>0</v>
      </c>
    </row>
    <row r="37" spans="1:81" s="193" customFormat="1" ht="15.95" customHeight="1">
      <c r="A37" s="358"/>
      <c r="B37" s="192"/>
      <c r="C37" s="173">
        <f t="shared" si="32"/>
        <v>0</v>
      </c>
      <c r="D37" s="173">
        <f t="shared" si="33"/>
        <v>0</v>
      </c>
      <c r="E37" s="175"/>
      <c r="F37" s="175"/>
      <c r="G37" s="175"/>
      <c r="H37" s="175"/>
      <c r="I37" s="175"/>
      <c r="J37" s="175"/>
      <c r="K37" s="196">
        <f t="shared" si="34"/>
        <v>0</v>
      </c>
      <c r="L37" s="191"/>
      <c r="M37" s="173">
        <f t="shared" si="35"/>
        <v>0</v>
      </c>
      <c r="N37" s="173">
        <f t="shared" si="36"/>
        <v>0</v>
      </c>
      <c r="O37" s="175"/>
      <c r="P37" s="175"/>
      <c r="Q37" s="175"/>
      <c r="R37" s="175"/>
      <c r="S37" s="175"/>
      <c r="T37" s="175"/>
      <c r="U37" s="196">
        <f t="shared" si="37"/>
        <v>0</v>
      </c>
      <c r="V37" s="191"/>
      <c r="W37" s="173">
        <f t="shared" si="38"/>
        <v>0</v>
      </c>
      <c r="X37" s="173">
        <f t="shared" si="39"/>
        <v>0</v>
      </c>
      <c r="Y37" s="175"/>
      <c r="Z37" s="175"/>
      <c r="AA37" s="175"/>
      <c r="AB37" s="175"/>
      <c r="AC37" s="175"/>
      <c r="AD37" s="175"/>
      <c r="AE37" s="196">
        <f t="shared" si="40"/>
        <v>0</v>
      </c>
      <c r="AF37" s="192"/>
      <c r="AG37" s="173">
        <f t="shared" si="41"/>
        <v>0</v>
      </c>
      <c r="AH37" s="173">
        <f t="shared" si="42"/>
        <v>0</v>
      </c>
      <c r="AI37" s="175"/>
      <c r="AJ37" s="175"/>
      <c r="AK37" s="175"/>
      <c r="AL37" s="175"/>
      <c r="AM37" s="175"/>
      <c r="AN37" s="175"/>
      <c r="AO37" s="196">
        <f t="shared" si="43"/>
        <v>0</v>
      </c>
      <c r="AP37" s="191"/>
      <c r="AQ37" s="173">
        <f t="shared" si="44"/>
        <v>0</v>
      </c>
      <c r="AR37" s="173">
        <f t="shared" si="45"/>
        <v>0</v>
      </c>
      <c r="AS37" s="175"/>
      <c r="AT37" s="175"/>
      <c r="AU37" s="175"/>
      <c r="AV37" s="175"/>
      <c r="AW37" s="175"/>
      <c r="AX37" s="175"/>
      <c r="AY37" s="196">
        <f t="shared" si="46"/>
        <v>0</v>
      </c>
      <c r="AZ37" s="191"/>
      <c r="BA37" s="173">
        <f t="shared" si="47"/>
        <v>0</v>
      </c>
      <c r="BB37" s="173">
        <f t="shared" si="48"/>
        <v>0</v>
      </c>
      <c r="BC37" s="175"/>
      <c r="BD37" s="175"/>
      <c r="BE37" s="175"/>
      <c r="BF37" s="175"/>
      <c r="BG37" s="175"/>
      <c r="BH37" s="175"/>
      <c r="BI37" s="190">
        <f t="shared" si="49"/>
        <v>0</v>
      </c>
      <c r="BJ37" s="191"/>
      <c r="BK37" s="173">
        <f t="shared" si="50"/>
        <v>0</v>
      </c>
      <c r="BL37" s="173">
        <f t="shared" si="51"/>
        <v>0</v>
      </c>
      <c r="BM37" s="175"/>
      <c r="BN37" s="175"/>
      <c r="BO37" s="175"/>
      <c r="BP37" s="175"/>
      <c r="BQ37" s="175"/>
      <c r="BR37" s="175"/>
      <c r="BS37" s="190">
        <f t="shared" si="52"/>
        <v>0</v>
      </c>
      <c r="BT37" s="6"/>
      <c r="BU37" s="173">
        <f t="shared" si="53"/>
        <v>0</v>
      </c>
      <c r="BV37" s="173">
        <f t="shared" si="54"/>
        <v>0</v>
      </c>
      <c r="BW37" s="10"/>
      <c r="BX37" s="10"/>
      <c r="BY37" s="10"/>
      <c r="BZ37" s="10"/>
      <c r="CA37" s="10"/>
      <c r="CB37" s="10"/>
      <c r="CC37" s="404">
        <f t="shared" si="55"/>
        <v>0</v>
      </c>
    </row>
    <row r="38" spans="1:81" s="193" customFormat="1" ht="15.95" customHeight="1">
      <c r="A38" s="358"/>
      <c r="B38" s="192"/>
      <c r="C38" s="173">
        <f t="shared" si="32"/>
        <v>0</v>
      </c>
      <c r="D38" s="173">
        <f t="shared" si="33"/>
        <v>0</v>
      </c>
      <c r="E38" s="175"/>
      <c r="F38" s="175"/>
      <c r="G38" s="175"/>
      <c r="H38" s="175"/>
      <c r="I38" s="175"/>
      <c r="J38" s="175"/>
      <c r="K38" s="196">
        <f t="shared" si="34"/>
        <v>0</v>
      </c>
      <c r="L38" s="191"/>
      <c r="M38" s="173">
        <f t="shared" si="35"/>
        <v>0</v>
      </c>
      <c r="N38" s="173">
        <f t="shared" si="36"/>
        <v>0</v>
      </c>
      <c r="O38" s="175"/>
      <c r="P38" s="175"/>
      <c r="Q38" s="175"/>
      <c r="R38" s="175"/>
      <c r="S38" s="175"/>
      <c r="T38" s="175"/>
      <c r="U38" s="196">
        <f t="shared" si="37"/>
        <v>0</v>
      </c>
      <c r="V38" s="191"/>
      <c r="W38" s="173">
        <f t="shared" si="38"/>
        <v>0</v>
      </c>
      <c r="X38" s="173">
        <f t="shared" si="39"/>
        <v>0</v>
      </c>
      <c r="Y38" s="175"/>
      <c r="Z38" s="175"/>
      <c r="AA38" s="175"/>
      <c r="AB38" s="175"/>
      <c r="AC38" s="175"/>
      <c r="AD38" s="175"/>
      <c r="AE38" s="196">
        <f t="shared" si="40"/>
        <v>0</v>
      </c>
      <c r="AF38" s="192"/>
      <c r="AG38" s="173">
        <f t="shared" si="41"/>
        <v>0</v>
      </c>
      <c r="AH38" s="173">
        <f t="shared" si="42"/>
        <v>0</v>
      </c>
      <c r="AI38" s="175"/>
      <c r="AJ38" s="175"/>
      <c r="AK38" s="175"/>
      <c r="AL38" s="175"/>
      <c r="AM38" s="175"/>
      <c r="AN38" s="175"/>
      <c r="AO38" s="196">
        <f t="shared" si="43"/>
        <v>0</v>
      </c>
      <c r="AP38" s="191"/>
      <c r="AQ38" s="173">
        <f t="shared" si="44"/>
        <v>0</v>
      </c>
      <c r="AR38" s="173">
        <f t="shared" si="45"/>
        <v>0</v>
      </c>
      <c r="AS38" s="175"/>
      <c r="AT38" s="175"/>
      <c r="AU38" s="175"/>
      <c r="AV38" s="175"/>
      <c r="AW38" s="175"/>
      <c r="AX38" s="175"/>
      <c r="AY38" s="196">
        <f t="shared" si="46"/>
        <v>0</v>
      </c>
      <c r="AZ38" s="191"/>
      <c r="BA38" s="173">
        <f t="shared" si="47"/>
        <v>0</v>
      </c>
      <c r="BB38" s="173">
        <f t="shared" si="48"/>
        <v>0</v>
      </c>
      <c r="BC38" s="175"/>
      <c r="BD38" s="175"/>
      <c r="BE38" s="175"/>
      <c r="BF38" s="175"/>
      <c r="BG38" s="175"/>
      <c r="BH38" s="175"/>
      <c r="BI38" s="190">
        <f t="shared" si="49"/>
        <v>0</v>
      </c>
      <c r="BJ38" s="191"/>
      <c r="BK38" s="173">
        <f t="shared" si="50"/>
        <v>0</v>
      </c>
      <c r="BL38" s="173">
        <f t="shared" si="51"/>
        <v>0</v>
      </c>
      <c r="BM38" s="175"/>
      <c r="BN38" s="175"/>
      <c r="BO38" s="175"/>
      <c r="BP38" s="175"/>
      <c r="BQ38" s="175"/>
      <c r="BR38" s="175"/>
      <c r="BS38" s="190">
        <f t="shared" si="52"/>
        <v>0</v>
      </c>
      <c r="BT38" s="6"/>
      <c r="BU38" s="173">
        <f t="shared" si="53"/>
        <v>0</v>
      </c>
      <c r="BV38" s="173">
        <f t="shared" si="54"/>
        <v>0</v>
      </c>
      <c r="BW38" s="10"/>
      <c r="BX38" s="10"/>
      <c r="BY38" s="10"/>
      <c r="BZ38" s="10"/>
      <c r="CA38" s="10"/>
      <c r="CB38" s="10"/>
      <c r="CC38" s="404">
        <f t="shared" si="55"/>
        <v>0</v>
      </c>
    </row>
    <row r="39" spans="1:81" ht="15.95" customHeight="1">
      <c r="A39" s="197" t="s">
        <v>54</v>
      </c>
      <c r="B39" s="192"/>
      <c r="C39" s="173"/>
      <c r="D39" s="173"/>
      <c r="E39" s="175"/>
      <c r="F39" s="175"/>
      <c r="G39" s="175"/>
      <c r="H39" s="175"/>
      <c r="I39" s="175"/>
      <c r="J39" s="175"/>
      <c r="K39" s="176"/>
      <c r="L39" s="177"/>
      <c r="M39" s="178"/>
      <c r="N39" s="178"/>
      <c r="O39" s="180"/>
      <c r="P39" s="180"/>
      <c r="Q39" s="180"/>
      <c r="R39" s="180"/>
      <c r="S39" s="180"/>
      <c r="T39" s="180"/>
      <c r="U39" s="176"/>
      <c r="V39" s="177"/>
      <c r="W39" s="178"/>
      <c r="X39" s="178"/>
      <c r="Y39" s="180"/>
      <c r="Z39" s="180"/>
      <c r="AA39" s="180"/>
      <c r="AB39" s="180"/>
      <c r="AC39" s="180"/>
      <c r="AD39" s="180"/>
      <c r="AE39" s="176"/>
      <c r="AF39" s="181"/>
      <c r="AG39" s="178"/>
      <c r="AH39" s="178"/>
      <c r="AI39" s="180"/>
      <c r="AJ39" s="180"/>
      <c r="AK39" s="180"/>
      <c r="AL39" s="180"/>
      <c r="AM39" s="180"/>
      <c r="AN39" s="180"/>
      <c r="AO39" s="176"/>
      <c r="AP39" s="177"/>
      <c r="AQ39" s="178"/>
      <c r="AR39" s="178"/>
      <c r="AS39" s="180"/>
      <c r="AT39" s="180"/>
      <c r="AU39" s="180"/>
      <c r="AV39" s="180"/>
      <c r="AW39" s="180"/>
      <c r="AX39" s="180"/>
      <c r="AY39" s="176"/>
      <c r="AZ39" s="177"/>
      <c r="BA39" s="178"/>
      <c r="BB39" s="178"/>
      <c r="BC39" s="180"/>
      <c r="BD39" s="180"/>
      <c r="BE39" s="180"/>
      <c r="BF39" s="180"/>
      <c r="BG39" s="180"/>
      <c r="BH39" s="180"/>
      <c r="BI39" s="176"/>
      <c r="BJ39" s="177"/>
      <c r="BK39" s="178"/>
      <c r="BL39" s="178"/>
      <c r="BM39" s="180"/>
      <c r="BN39" s="180"/>
      <c r="BO39" s="180"/>
      <c r="BP39" s="180"/>
      <c r="BQ39" s="180"/>
      <c r="BR39" s="180"/>
      <c r="BS39" s="176"/>
      <c r="BT39" s="177"/>
      <c r="BU39" s="178"/>
      <c r="BV39" s="178"/>
      <c r="BW39" s="180"/>
      <c r="BX39" s="180"/>
      <c r="BY39" s="180"/>
      <c r="BZ39" s="180"/>
      <c r="CA39" s="180"/>
      <c r="CB39" s="180"/>
      <c r="CC39" s="176"/>
    </row>
    <row r="40" spans="1:81" s="193" customFormat="1" ht="15.95" customHeight="1">
      <c r="A40" s="198" t="s">
        <v>34</v>
      </c>
      <c r="B40" s="199">
        <f>SUM(B$29:B39)</f>
        <v>984</v>
      </c>
      <c r="C40" s="173">
        <f>SUM(C$29:C39)</f>
        <v>446479</v>
      </c>
      <c r="D40" s="173">
        <f>IFERROR(C40/B40,0)</f>
        <v>453.73882113821139</v>
      </c>
      <c r="E40" s="200">
        <f>SUM(E$29:E39)</f>
        <v>0</v>
      </c>
      <c r="F40" s="200">
        <f>SUM(F$29:F39)</f>
        <v>0</v>
      </c>
      <c r="G40" s="200">
        <f>SUM(G$29:G39)</f>
        <v>0</v>
      </c>
      <c r="H40" s="200">
        <f>SUM(H$29:H39)</f>
        <v>0</v>
      </c>
      <c r="I40" s="200">
        <f>SUM(I$29:I39)</f>
        <v>446479</v>
      </c>
      <c r="J40" s="200">
        <f>SUM(J$29:J39)</f>
        <v>434295</v>
      </c>
      <c r="K40" s="190">
        <f>SUM(K$29:K39)</f>
        <v>0</v>
      </c>
      <c r="L40" s="201">
        <f>SUM(L$29:L39)</f>
        <v>263</v>
      </c>
      <c r="M40" s="173">
        <f>SUM(M$29:M39)</f>
        <v>770838</v>
      </c>
      <c r="N40" s="173">
        <f>IFERROR(M40/L40,0)</f>
        <v>2930.9429657794676</v>
      </c>
      <c r="O40" s="200">
        <f>SUM(O$29:O39)</f>
        <v>343786</v>
      </c>
      <c r="P40" s="200">
        <f>SUM(P$29:P39)</f>
        <v>0</v>
      </c>
      <c r="Q40" s="200">
        <f>SUM(Q$29:Q39)</f>
        <v>0</v>
      </c>
      <c r="R40" s="200">
        <f>SUM(R$29:R39)</f>
        <v>0</v>
      </c>
      <c r="S40" s="200">
        <f>SUM(S$29:S39)</f>
        <v>427052</v>
      </c>
      <c r="T40" s="200">
        <f>SUM(T$29:T39)</f>
        <v>610307</v>
      </c>
      <c r="U40" s="190">
        <f>SUM(U$29:U39)</f>
        <v>195958</v>
      </c>
      <c r="V40" s="201">
        <f>SUM(V$29:V39)</f>
        <v>234</v>
      </c>
      <c r="W40" s="173">
        <f>SUM(W$29:W39)</f>
        <v>711050</v>
      </c>
      <c r="X40" s="173">
        <f>IFERROR(W40/V40,0)</f>
        <v>3038.6752136752139</v>
      </c>
      <c r="Y40" s="200">
        <f>SUM(Y$29:Y39)</f>
        <v>219647</v>
      </c>
      <c r="Z40" s="200">
        <f>SUM(Z$29:Z39)</f>
        <v>0</v>
      </c>
      <c r="AA40" s="200">
        <f>SUM(AA$29:AA39)</f>
        <v>0</v>
      </c>
      <c r="AB40" s="200">
        <f>SUM(AB$29:AB39)</f>
        <v>0</v>
      </c>
      <c r="AC40" s="200">
        <f>SUM(AC$29:AC39)</f>
        <v>491403</v>
      </c>
      <c r="AD40" s="200">
        <f>SUM(AD$29:AD39)</f>
        <v>611531</v>
      </c>
      <c r="AE40" s="190">
        <f>SUM(AE$29:AE39)</f>
        <v>155950</v>
      </c>
      <c r="AF40" s="199">
        <f>SUM(AF$29:AF39)</f>
        <v>210</v>
      </c>
      <c r="AG40" s="173">
        <f>SUM(AG$29:AG39)</f>
        <v>358018</v>
      </c>
      <c r="AH40" s="173">
        <f>IFERROR(AG40/AF40,0)</f>
        <v>1704.847619047619</v>
      </c>
      <c r="AI40" s="200">
        <f>SUM(AI$29:AI39)</f>
        <v>34874</v>
      </c>
      <c r="AJ40" s="200">
        <f>SUM(AJ$29:AJ39)</f>
        <v>0</v>
      </c>
      <c r="AK40" s="200">
        <f>SUM(AK$29:AK39)</f>
        <v>0</v>
      </c>
      <c r="AL40" s="200">
        <f>SUM(AL$29:AL39)</f>
        <v>0</v>
      </c>
      <c r="AM40" s="200">
        <f>SUM(AM$29:AM39)</f>
        <v>323144</v>
      </c>
      <c r="AN40" s="200">
        <f>SUM(AN$29:AN39)</f>
        <v>312309</v>
      </c>
      <c r="AO40" s="190">
        <f>SUM(AO$29:AO39)</f>
        <v>18000</v>
      </c>
      <c r="AP40" s="201">
        <f>SUM(AP$29:AP39)</f>
        <v>186</v>
      </c>
      <c r="AQ40" s="173">
        <f>SUM(AQ$29:AQ39)</f>
        <v>456646</v>
      </c>
      <c r="AR40" s="173">
        <f>IFERROR(AQ40/AP40,0)</f>
        <v>2455.0860215053763</v>
      </c>
      <c r="AS40" s="200">
        <f>SUM(AS$29:AS39)</f>
        <v>33957</v>
      </c>
      <c r="AT40" s="200">
        <f>SUM(AT$29:AT39)</f>
        <v>0</v>
      </c>
      <c r="AU40" s="200">
        <f>SUM(AU$29:AU39)</f>
        <v>0</v>
      </c>
      <c r="AV40" s="200">
        <f>SUM(AV$29:AV39)</f>
        <v>0</v>
      </c>
      <c r="AW40" s="200">
        <f>SUM(AW$29:AW39)</f>
        <v>422689</v>
      </c>
      <c r="AX40" s="200">
        <f>SUM(AX$29:AX39)</f>
        <v>416370</v>
      </c>
      <c r="AY40" s="190">
        <f>SUM(AY$29:AY39)</f>
        <v>33957</v>
      </c>
      <c r="AZ40" s="201">
        <f>SUM(AZ$29:AZ39)</f>
        <v>176</v>
      </c>
      <c r="BA40" s="173">
        <f>SUM(BA$29:BA39)</f>
        <v>429734</v>
      </c>
      <c r="BB40" s="173">
        <f>IFERROR(BA40/AZ40,0)</f>
        <v>2441.6704545454545</v>
      </c>
      <c r="BC40" s="200">
        <f>SUM(BC$29:BC39)</f>
        <v>27000</v>
      </c>
      <c r="BD40" s="200">
        <f>SUM(BD$29:BD39)</f>
        <v>129250</v>
      </c>
      <c r="BE40" s="200">
        <f>SUM(BE$29:BE39)</f>
        <v>0</v>
      </c>
      <c r="BF40" s="200">
        <f>SUM(BF$29:BF39)</f>
        <v>0</v>
      </c>
      <c r="BG40" s="200">
        <f>SUM(BG$29:BG39)</f>
        <v>273484</v>
      </c>
      <c r="BH40" s="200">
        <f>SUM(BH$29:BH39)</f>
        <v>383242</v>
      </c>
      <c r="BI40" s="190">
        <f>SUM(BI$29:BI39)</f>
        <v>27000</v>
      </c>
      <c r="BJ40" s="201">
        <f>SUM(BJ$29:BJ39)</f>
        <v>205</v>
      </c>
      <c r="BK40" s="173">
        <f>SUM(BK$29:BK39)</f>
        <v>460005</v>
      </c>
      <c r="BL40" s="173">
        <f>IFERROR(BK40/BJ40,0)</f>
        <v>2243.9268292682927</v>
      </c>
      <c r="BM40" s="200">
        <f>SUM(BM$29:BM39)</f>
        <v>17500</v>
      </c>
      <c r="BN40" s="200">
        <f>SUM(BN$29:BN39)</f>
        <v>162500</v>
      </c>
      <c r="BO40" s="200">
        <f>SUM(BO$29:BO39)</f>
        <v>0</v>
      </c>
      <c r="BP40" s="200">
        <f>SUM(BP$29:BP39)</f>
        <v>0</v>
      </c>
      <c r="BQ40" s="200">
        <f>SUM(BQ$29:BQ39)</f>
        <v>280005</v>
      </c>
      <c r="BR40" s="200">
        <f>SUM(BR$29:BR39)</f>
        <v>423604</v>
      </c>
      <c r="BS40" s="190">
        <f>SUM(BS$29:BS39)</f>
        <v>17500</v>
      </c>
      <c r="BT40" s="201">
        <f>SUM(BT$29:BT39)</f>
        <v>201</v>
      </c>
      <c r="BU40" s="173">
        <f>SUM(BU$29:BU39)</f>
        <v>545705</v>
      </c>
      <c r="BV40" s="173">
        <f>IFERROR(BU40/BT40,0)</f>
        <v>2714.950248756219</v>
      </c>
      <c r="BW40" s="200">
        <f>SUM(BW$29:BW39)</f>
        <v>29000</v>
      </c>
      <c r="BX40" s="200">
        <f>SUM(BX$29:BX39)</f>
        <v>151500</v>
      </c>
      <c r="BY40" s="200">
        <f>SUM(BY$29:BY39)</f>
        <v>0</v>
      </c>
      <c r="BZ40" s="200">
        <f>SUM(BZ$29:BZ39)</f>
        <v>0</v>
      </c>
      <c r="CA40" s="200">
        <f>SUM(CA$29:CA39)</f>
        <v>365205</v>
      </c>
      <c r="CB40" s="200">
        <f>SUM(CB$29:CB39)</f>
        <v>368796</v>
      </c>
      <c r="CC40" s="190">
        <f>SUM(CC$29:CC39)</f>
        <v>29000</v>
      </c>
    </row>
    <row r="41" spans="1:81" ht="15.95" customHeight="1">
      <c r="A41" s="189"/>
      <c r="B41" s="192"/>
      <c r="C41" s="173"/>
      <c r="D41" s="173"/>
      <c r="E41" s="175"/>
      <c r="F41" s="175"/>
      <c r="G41" s="175"/>
      <c r="H41" s="175"/>
      <c r="I41" s="175"/>
      <c r="J41" s="175"/>
      <c r="K41" s="176"/>
      <c r="L41" s="177"/>
      <c r="M41" s="178"/>
      <c r="N41" s="178"/>
      <c r="O41" s="180"/>
      <c r="P41" s="180"/>
      <c r="Q41" s="180"/>
      <c r="R41" s="180"/>
      <c r="S41" s="180"/>
      <c r="T41" s="180"/>
      <c r="U41" s="176"/>
      <c r="V41" s="177"/>
      <c r="W41" s="178"/>
      <c r="X41" s="178"/>
      <c r="Y41" s="180"/>
      <c r="Z41" s="180"/>
      <c r="AA41" s="180"/>
      <c r="AB41" s="180"/>
      <c r="AC41" s="180"/>
      <c r="AD41" s="180"/>
      <c r="AE41" s="176"/>
      <c r="AF41" s="181"/>
      <c r="AG41" s="178"/>
      <c r="AH41" s="178"/>
      <c r="AI41" s="180"/>
      <c r="AJ41" s="180"/>
      <c r="AK41" s="180"/>
      <c r="AL41" s="180"/>
      <c r="AM41" s="180"/>
      <c r="AN41" s="180"/>
      <c r="AO41" s="176"/>
      <c r="AP41" s="177"/>
      <c r="AQ41" s="178"/>
      <c r="AR41" s="178"/>
      <c r="AS41" s="180"/>
      <c r="AT41" s="180"/>
      <c r="AU41" s="180"/>
      <c r="AV41" s="180"/>
      <c r="AW41" s="180"/>
      <c r="AX41" s="180"/>
      <c r="AY41" s="176"/>
      <c r="AZ41" s="177"/>
      <c r="BA41" s="178"/>
      <c r="BB41" s="178"/>
      <c r="BC41" s="180"/>
      <c r="BD41" s="180"/>
      <c r="BE41" s="180"/>
      <c r="BF41" s="180"/>
      <c r="BG41" s="180"/>
      <c r="BH41" s="180"/>
      <c r="BI41" s="176"/>
      <c r="BJ41" s="177"/>
      <c r="BK41" s="178"/>
      <c r="BL41" s="178"/>
      <c r="BM41" s="180"/>
      <c r="BN41" s="180"/>
      <c r="BO41" s="180"/>
      <c r="BP41" s="180"/>
      <c r="BQ41" s="180"/>
      <c r="BR41" s="180"/>
      <c r="BS41" s="176"/>
      <c r="BT41" s="177"/>
      <c r="BU41" s="178"/>
      <c r="BV41" s="178"/>
      <c r="BW41" s="180"/>
      <c r="BX41" s="180"/>
      <c r="BY41" s="180"/>
      <c r="BZ41" s="180"/>
      <c r="CA41" s="180"/>
      <c r="CB41" s="180"/>
      <c r="CC41" s="176"/>
    </row>
    <row r="42" spans="1:81" s="193" customFormat="1" ht="15.95" customHeight="1">
      <c r="A42" s="194" t="s">
        <v>35</v>
      </c>
      <c r="B42" s="192"/>
      <c r="C42" s="173"/>
      <c r="D42" s="173"/>
      <c r="E42" s="175"/>
      <c r="F42" s="175"/>
      <c r="G42" s="175"/>
      <c r="H42" s="175"/>
      <c r="I42" s="175"/>
      <c r="J42" s="175"/>
      <c r="K42" s="190"/>
      <c r="L42" s="191"/>
      <c r="M42" s="173"/>
      <c r="N42" s="173"/>
      <c r="O42" s="175"/>
      <c r="P42" s="175"/>
      <c r="Q42" s="175"/>
      <c r="R42" s="175"/>
      <c r="S42" s="175"/>
      <c r="T42" s="175"/>
      <c r="U42" s="190"/>
      <c r="V42" s="191"/>
      <c r="W42" s="173"/>
      <c r="X42" s="173"/>
      <c r="Y42" s="175"/>
      <c r="Z42" s="175"/>
      <c r="AA42" s="175"/>
      <c r="AB42" s="175"/>
      <c r="AC42" s="175"/>
      <c r="AD42" s="175"/>
      <c r="AE42" s="190"/>
      <c r="AF42" s="192"/>
      <c r="AG42" s="173"/>
      <c r="AH42" s="173"/>
      <c r="AI42" s="175"/>
      <c r="AJ42" s="175"/>
      <c r="AK42" s="175"/>
      <c r="AL42" s="175"/>
      <c r="AM42" s="175"/>
      <c r="AN42" s="175"/>
      <c r="AO42" s="190"/>
      <c r="AP42" s="191"/>
      <c r="AQ42" s="173"/>
      <c r="AR42" s="173"/>
      <c r="AS42" s="175"/>
      <c r="AT42" s="175"/>
      <c r="AU42" s="175"/>
      <c r="AV42" s="175"/>
      <c r="AW42" s="175"/>
      <c r="AX42" s="175"/>
      <c r="AY42" s="190"/>
      <c r="AZ42" s="191"/>
      <c r="BA42" s="173"/>
      <c r="BB42" s="173"/>
      <c r="BC42" s="175"/>
      <c r="BD42" s="175"/>
      <c r="BE42" s="175"/>
      <c r="BF42" s="175"/>
      <c r="BG42" s="175"/>
      <c r="BH42" s="175"/>
      <c r="BI42" s="190"/>
      <c r="BJ42" s="191"/>
      <c r="BK42" s="173"/>
      <c r="BL42" s="173"/>
      <c r="BM42" s="175"/>
      <c r="BN42" s="175"/>
      <c r="BO42" s="175"/>
      <c r="BP42" s="175"/>
      <c r="BQ42" s="175"/>
      <c r="BR42" s="175"/>
      <c r="BS42" s="190"/>
      <c r="BT42" s="191"/>
      <c r="BU42" s="173"/>
      <c r="BV42" s="173"/>
      <c r="BW42" s="175"/>
      <c r="BX42" s="175"/>
      <c r="BY42" s="175"/>
      <c r="BZ42" s="175"/>
      <c r="CA42" s="175"/>
      <c r="CB42" s="175"/>
      <c r="CC42" s="190"/>
    </row>
    <row r="43" spans="1:81" s="193" customFormat="1" ht="15.95" customHeight="1">
      <c r="A43" s="195" t="s">
        <v>79</v>
      </c>
      <c r="B43" s="192">
        <v>4</v>
      </c>
      <c r="C43" s="173">
        <f t="shared" ref="C43:C51" si="56">SUM(E43:I43)</f>
        <v>3944</v>
      </c>
      <c r="D43" s="173">
        <f t="shared" ref="D43:D51" si="57">IFERROR(C43/B43,0)</f>
        <v>986</v>
      </c>
      <c r="E43" s="175"/>
      <c r="F43" s="175">
        <v>3944</v>
      </c>
      <c r="G43" s="175"/>
      <c r="H43" s="175"/>
      <c r="I43" s="175"/>
      <c r="J43" s="175">
        <v>3944</v>
      </c>
      <c r="K43" s="196">
        <f t="shared" ref="K43:K51" si="58">IF(J43=0,0,(IF(E43&lt;=J43,E43,J43)))</f>
        <v>0</v>
      </c>
      <c r="L43" s="191">
        <v>4</v>
      </c>
      <c r="M43" s="173">
        <f t="shared" ref="M43:M51" si="59">SUM(O43:S43)</f>
        <v>3944</v>
      </c>
      <c r="N43" s="173">
        <f t="shared" ref="N43:N51" si="60">IFERROR(M43/L43,0)</f>
        <v>986</v>
      </c>
      <c r="O43" s="175"/>
      <c r="P43" s="175">
        <v>3944</v>
      </c>
      <c r="Q43" s="175"/>
      <c r="R43" s="175"/>
      <c r="S43" s="175"/>
      <c r="T43" s="175">
        <v>3944</v>
      </c>
      <c r="U43" s="196">
        <f t="shared" ref="U43:U51" si="61">IF(T43=0,0,(IF(O43&lt;=T43,O43,T43)))</f>
        <v>0</v>
      </c>
      <c r="V43" s="191">
        <v>9</v>
      </c>
      <c r="W43" s="173">
        <f t="shared" ref="W43:W51" si="62">SUM(Y43:AC43)</f>
        <v>5336</v>
      </c>
      <c r="X43" s="173">
        <f t="shared" ref="X43:X51" si="63">IFERROR(W43/V43,0)</f>
        <v>592.88888888888891</v>
      </c>
      <c r="Y43" s="175"/>
      <c r="Z43" s="175">
        <v>5336</v>
      </c>
      <c r="AA43" s="175"/>
      <c r="AB43" s="175"/>
      <c r="AC43" s="175"/>
      <c r="AD43" s="175">
        <v>5336</v>
      </c>
      <c r="AE43" s="196">
        <f t="shared" ref="AE43:AE51" si="64">IF(AD43=0,0,(IF(Y43&lt;=AD43,Y43,AD43)))</f>
        <v>0</v>
      </c>
      <c r="AF43" s="192">
        <v>9</v>
      </c>
      <c r="AG43" s="173">
        <f t="shared" ref="AG43:AG51" si="65">SUM(AI43:AM43)</f>
        <v>5336</v>
      </c>
      <c r="AH43" s="173">
        <f t="shared" ref="AH43:AH51" si="66">IFERROR(AG43/AF43,0)</f>
        <v>592.88888888888891</v>
      </c>
      <c r="AI43" s="175"/>
      <c r="AJ43" s="175">
        <v>5336</v>
      </c>
      <c r="AK43" s="175"/>
      <c r="AL43" s="175"/>
      <c r="AM43" s="175"/>
      <c r="AN43" s="175">
        <v>5336</v>
      </c>
      <c r="AO43" s="196">
        <f t="shared" ref="AO43:AO51" si="67">IF(AN43=0,0,(IF(AI43&lt;=AN43,AI43,AN43)))</f>
        <v>0</v>
      </c>
      <c r="AP43" s="191">
        <v>7</v>
      </c>
      <c r="AQ43" s="173">
        <f t="shared" ref="AQ43:AQ51" si="68">SUM(AS43:AW43)</f>
        <v>7290</v>
      </c>
      <c r="AR43" s="173">
        <f t="shared" ref="AR43:AR51" si="69">IFERROR(AQ43/AP43,0)</f>
        <v>1041.4285714285713</v>
      </c>
      <c r="AS43" s="175"/>
      <c r="AT43" s="175">
        <v>7290</v>
      </c>
      <c r="AU43" s="175"/>
      <c r="AV43" s="175"/>
      <c r="AW43" s="175"/>
      <c r="AX43" s="175">
        <v>7290</v>
      </c>
      <c r="AY43" s="196">
        <f t="shared" ref="AY43:AY51" si="70">IF(AX43=0,0,(IF(AS43&lt;=AX43,AS43,AX43)))</f>
        <v>0</v>
      </c>
      <c r="AZ43" s="191">
        <v>6</v>
      </c>
      <c r="BA43" s="173">
        <f t="shared" ref="BA43:BA51" si="71">SUM(BC43:BG43)</f>
        <v>7228</v>
      </c>
      <c r="BB43" s="173">
        <f t="shared" ref="BB43:BB51" si="72">IFERROR(BA43/AZ43,0)</f>
        <v>1204.6666666666667</v>
      </c>
      <c r="BC43" s="175"/>
      <c r="BD43" s="175">
        <v>7228</v>
      </c>
      <c r="BE43" s="175"/>
      <c r="BF43" s="175"/>
      <c r="BG43" s="175"/>
      <c r="BH43" s="175">
        <v>7228</v>
      </c>
      <c r="BI43" s="190">
        <f t="shared" ref="BI43:BI51" si="73">IF(BH43=0,0,(IF(BC43&lt;=BH43,BC43,BH43)))</f>
        <v>0</v>
      </c>
      <c r="BJ43" s="191">
        <v>6</v>
      </c>
      <c r="BK43" s="173">
        <f t="shared" ref="BK43:BK51" si="74">SUM(BM43:BQ43)</f>
        <v>7228</v>
      </c>
      <c r="BL43" s="173">
        <f t="shared" ref="BL43:BL51" si="75">IFERROR(BK43/BJ43,0)</f>
        <v>1204.6666666666667</v>
      </c>
      <c r="BM43" s="175"/>
      <c r="BN43" s="175">
        <v>7228</v>
      </c>
      <c r="BO43" s="175"/>
      <c r="BP43" s="175"/>
      <c r="BQ43" s="175"/>
      <c r="BR43" s="175">
        <v>7228</v>
      </c>
      <c r="BS43" s="190">
        <f t="shared" ref="BS43:BS51" si="76">IF(BR43=0,0,(IF(BM43&lt;=BR43,BM43,BR43)))</f>
        <v>0</v>
      </c>
      <c r="BT43" s="6">
        <v>6</v>
      </c>
      <c r="BU43" s="173">
        <f t="shared" ref="BU43:BU51" si="77">SUM(BW43:CA43)</f>
        <v>6116</v>
      </c>
      <c r="BV43" s="173">
        <f t="shared" ref="BV43:BV51" si="78">IFERROR(BU43/BT43,0)</f>
        <v>1019.3333333333334</v>
      </c>
      <c r="BW43" s="10"/>
      <c r="BX43" s="10">
        <v>6116</v>
      </c>
      <c r="BY43" s="10"/>
      <c r="BZ43" s="10"/>
      <c r="CA43" s="10"/>
      <c r="CB43" s="10">
        <v>6116</v>
      </c>
      <c r="CC43" s="404">
        <f t="shared" ref="CC43:CC51" si="79">IF(CB43=0,0,(IF(BW43&lt;=CB43,BW43,CB43)))</f>
        <v>0</v>
      </c>
    </row>
    <row r="44" spans="1:81" s="193" customFormat="1" ht="15.95" customHeight="1">
      <c r="A44" s="195" t="s">
        <v>80</v>
      </c>
      <c r="B44" s="192">
        <v>2</v>
      </c>
      <c r="C44" s="173">
        <f t="shared" si="56"/>
        <v>3792</v>
      </c>
      <c r="D44" s="173">
        <f t="shared" si="57"/>
        <v>1896</v>
      </c>
      <c r="E44" s="175"/>
      <c r="F44" s="175"/>
      <c r="G44" s="175">
        <v>3792</v>
      </c>
      <c r="H44" s="175"/>
      <c r="I44" s="175"/>
      <c r="J44" s="175">
        <v>3792</v>
      </c>
      <c r="K44" s="196">
        <f t="shared" si="58"/>
        <v>0</v>
      </c>
      <c r="L44" s="191">
        <v>2</v>
      </c>
      <c r="M44" s="173">
        <f t="shared" si="59"/>
        <v>3792</v>
      </c>
      <c r="N44" s="173">
        <f t="shared" si="60"/>
        <v>1896</v>
      </c>
      <c r="O44" s="175"/>
      <c r="P44" s="175"/>
      <c r="Q44" s="175">
        <v>3792</v>
      </c>
      <c r="R44" s="175"/>
      <c r="S44" s="175"/>
      <c r="T44" s="175">
        <v>3792</v>
      </c>
      <c r="U44" s="196">
        <f t="shared" si="61"/>
        <v>0</v>
      </c>
      <c r="V44" s="191">
        <v>2</v>
      </c>
      <c r="W44" s="173">
        <f t="shared" si="62"/>
        <v>3793</v>
      </c>
      <c r="X44" s="173">
        <f t="shared" si="63"/>
        <v>1896.5</v>
      </c>
      <c r="Y44" s="175"/>
      <c r="Z44" s="175"/>
      <c r="AA44" s="175">
        <v>3793</v>
      </c>
      <c r="AB44" s="175"/>
      <c r="AC44" s="175"/>
      <c r="AD44" s="175">
        <v>3793</v>
      </c>
      <c r="AE44" s="196">
        <f t="shared" si="64"/>
        <v>0</v>
      </c>
      <c r="AF44" s="192">
        <v>7</v>
      </c>
      <c r="AG44" s="173">
        <f t="shared" si="65"/>
        <v>22871</v>
      </c>
      <c r="AH44" s="173">
        <f t="shared" si="66"/>
        <v>3267.2857142857142</v>
      </c>
      <c r="AI44" s="175"/>
      <c r="AJ44" s="175"/>
      <c r="AK44" s="175">
        <v>22871</v>
      </c>
      <c r="AL44" s="175"/>
      <c r="AM44" s="175"/>
      <c r="AN44" s="175">
        <v>22871</v>
      </c>
      <c r="AO44" s="196">
        <f t="shared" si="67"/>
        <v>0</v>
      </c>
      <c r="AP44" s="191">
        <v>5</v>
      </c>
      <c r="AQ44" s="173">
        <f t="shared" si="68"/>
        <v>14805</v>
      </c>
      <c r="AR44" s="173">
        <f t="shared" si="69"/>
        <v>2961</v>
      </c>
      <c r="AS44" s="175"/>
      <c r="AT44" s="175">
        <v>14805</v>
      </c>
      <c r="AU44" s="175"/>
      <c r="AV44" s="175"/>
      <c r="AW44" s="175"/>
      <c r="AX44" s="175">
        <v>14805</v>
      </c>
      <c r="AY44" s="196">
        <f t="shared" si="70"/>
        <v>0</v>
      </c>
      <c r="AZ44" s="191">
        <v>4</v>
      </c>
      <c r="BA44" s="173">
        <f t="shared" si="71"/>
        <v>18969</v>
      </c>
      <c r="BB44" s="173">
        <f t="shared" si="72"/>
        <v>4742.25</v>
      </c>
      <c r="BC44" s="175"/>
      <c r="BD44" s="175">
        <v>18969</v>
      </c>
      <c r="BE44" s="175"/>
      <c r="BF44" s="175"/>
      <c r="BG44" s="175"/>
      <c r="BH44" s="175">
        <v>18969</v>
      </c>
      <c r="BI44" s="190">
        <f t="shared" si="73"/>
        <v>0</v>
      </c>
      <c r="BJ44" s="191">
        <v>4</v>
      </c>
      <c r="BK44" s="173">
        <f t="shared" si="74"/>
        <v>18970</v>
      </c>
      <c r="BL44" s="173">
        <f t="shared" si="75"/>
        <v>4742.5</v>
      </c>
      <c r="BM44" s="175"/>
      <c r="BN44" s="175">
        <v>18970</v>
      </c>
      <c r="BO44" s="175"/>
      <c r="BP44" s="175"/>
      <c r="BQ44" s="175"/>
      <c r="BR44" s="175">
        <v>18970</v>
      </c>
      <c r="BS44" s="190">
        <f t="shared" si="76"/>
        <v>0</v>
      </c>
      <c r="BT44" s="6">
        <v>5</v>
      </c>
      <c r="BU44" s="173">
        <f t="shared" si="77"/>
        <v>21138</v>
      </c>
      <c r="BV44" s="173">
        <f t="shared" si="78"/>
        <v>4227.6000000000004</v>
      </c>
      <c r="BW44" s="10"/>
      <c r="BX44" s="10">
        <v>21138</v>
      </c>
      <c r="BY44" s="10"/>
      <c r="BZ44" s="10"/>
      <c r="CA44" s="10"/>
      <c r="CB44" s="10">
        <v>21138</v>
      </c>
      <c r="CC44" s="404">
        <f t="shared" si="79"/>
        <v>0</v>
      </c>
    </row>
    <row r="45" spans="1:81" s="193" customFormat="1" ht="15.95" customHeight="1">
      <c r="A45" s="195" t="s">
        <v>83</v>
      </c>
      <c r="B45" s="192"/>
      <c r="C45" s="173">
        <f t="shared" si="56"/>
        <v>0</v>
      </c>
      <c r="D45" s="173">
        <f t="shared" si="57"/>
        <v>0</v>
      </c>
      <c r="E45" s="175"/>
      <c r="F45" s="175"/>
      <c r="G45" s="175"/>
      <c r="H45" s="175"/>
      <c r="I45" s="175"/>
      <c r="J45" s="175"/>
      <c r="K45" s="196">
        <f t="shared" si="58"/>
        <v>0</v>
      </c>
      <c r="L45" s="191"/>
      <c r="M45" s="173">
        <f t="shared" si="59"/>
        <v>0</v>
      </c>
      <c r="N45" s="173">
        <f t="shared" si="60"/>
        <v>0</v>
      </c>
      <c r="O45" s="175"/>
      <c r="P45" s="175"/>
      <c r="Q45" s="175"/>
      <c r="R45" s="175"/>
      <c r="S45" s="175"/>
      <c r="T45" s="175"/>
      <c r="U45" s="196">
        <f t="shared" si="61"/>
        <v>0</v>
      </c>
      <c r="V45" s="191">
        <v>2</v>
      </c>
      <c r="W45" s="173">
        <f t="shared" si="62"/>
        <v>2448</v>
      </c>
      <c r="X45" s="173">
        <f t="shared" si="63"/>
        <v>1224</v>
      </c>
      <c r="Y45" s="175"/>
      <c r="Z45" s="175"/>
      <c r="AA45" s="175"/>
      <c r="AB45" s="175"/>
      <c r="AC45" s="175">
        <v>2448</v>
      </c>
      <c r="AD45" s="175">
        <v>2448</v>
      </c>
      <c r="AE45" s="196">
        <f t="shared" si="64"/>
        <v>0</v>
      </c>
      <c r="AF45" s="192">
        <v>2</v>
      </c>
      <c r="AG45" s="173">
        <f t="shared" si="65"/>
        <v>2448</v>
      </c>
      <c r="AH45" s="173">
        <f t="shared" si="66"/>
        <v>1224</v>
      </c>
      <c r="AI45" s="175"/>
      <c r="AJ45" s="175"/>
      <c r="AK45" s="175"/>
      <c r="AL45" s="175"/>
      <c r="AM45" s="175">
        <v>2448</v>
      </c>
      <c r="AN45" s="175">
        <v>2448</v>
      </c>
      <c r="AO45" s="196">
        <f t="shared" si="67"/>
        <v>0</v>
      </c>
      <c r="AP45" s="191"/>
      <c r="AQ45" s="173">
        <f t="shared" si="68"/>
        <v>0</v>
      </c>
      <c r="AR45" s="173">
        <f t="shared" si="69"/>
        <v>0</v>
      </c>
      <c r="AS45" s="175"/>
      <c r="AT45" s="175"/>
      <c r="AU45" s="175"/>
      <c r="AV45" s="175"/>
      <c r="AW45" s="175"/>
      <c r="AX45" s="175"/>
      <c r="AY45" s="196">
        <f t="shared" si="70"/>
        <v>0</v>
      </c>
      <c r="AZ45" s="191"/>
      <c r="BA45" s="173">
        <f t="shared" si="71"/>
        <v>0</v>
      </c>
      <c r="BB45" s="173">
        <f t="shared" si="72"/>
        <v>0</v>
      </c>
      <c r="BC45" s="175"/>
      <c r="BD45" s="175"/>
      <c r="BE45" s="175"/>
      <c r="BF45" s="175"/>
      <c r="BG45" s="175"/>
      <c r="BH45" s="175"/>
      <c r="BI45" s="190">
        <f t="shared" si="73"/>
        <v>0</v>
      </c>
      <c r="BJ45" s="191"/>
      <c r="BK45" s="173">
        <f t="shared" si="74"/>
        <v>0</v>
      </c>
      <c r="BL45" s="173">
        <f t="shared" si="75"/>
        <v>0</v>
      </c>
      <c r="BM45" s="175"/>
      <c r="BN45" s="175"/>
      <c r="BO45" s="175"/>
      <c r="BP45" s="175"/>
      <c r="BQ45" s="175"/>
      <c r="BR45" s="175"/>
      <c r="BS45" s="190">
        <f t="shared" si="76"/>
        <v>0</v>
      </c>
      <c r="BT45" s="6"/>
      <c r="BU45" s="173">
        <f t="shared" si="77"/>
        <v>0</v>
      </c>
      <c r="BV45" s="173">
        <f t="shared" si="78"/>
        <v>0</v>
      </c>
      <c r="BW45" s="10"/>
      <c r="BX45" s="10"/>
      <c r="BY45" s="10"/>
      <c r="BZ45" s="10"/>
      <c r="CA45" s="10"/>
      <c r="CB45" s="10"/>
      <c r="CC45" s="404">
        <f t="shared" si="79"/>
        <v>0</v>
      </c>
    </row>
    <row r="46" spans="1:81" s="193" customFormat="1" ht="15.95" customHeight="1">
      <c r="A46" s="358"/>
      <c r="B46" s="192"/>
      <c r="C46" s="173">
        <f t="shared" si="56"/>
        <v>0</v>
      </c>
      <c r="D46" s="173">
        <f t="shared" si="57"/>
        <v>0</v>
      </c>
      <c r="E46" s="175"/>
      <c r="F46" s="175"/>
      <c r="G46" s="175"/>
      <c r="H46" s="175"/>
      <c r="I46" s="175"/>
      <c r="J46" s="175"/>
      <c r="K46" s="196">
        <f t="shared" si="58"/>
        <v>0</v>
      </c>
      <c r="L46" s="191"/>
      <c r="M46" s="173">
        <f t="shared" si="59"/>
        <v>0</v>
      </c>
      <c r="N46" s="173">
        <f t="shared" si="60"/>
        <v>0</v>
      </c>
      <c r="O46" s="175"/>
      <c r="P46" s="175"/>
      <c r="Q46" s="175"/>
      <c r="R46" s="175"/>
      <c r="S46" s="175"/>
      <c r="T46" s="175"/>
      <c r="U46" s="196">
        <f t="shared" si="61"/>
        <v>0</v>
      </c>
      <c r="V46" s="191"/>
      <c r="W46" s="173">
        <f t="shared" si="62"/>
        <v>0</v>
      </c>
      <c r="X46" s="173">
        <f t="shared" si="63"/>
        <v>0</v>
      </c>
      <c r="Y46" s="175"/>
      <c r="Z46" s="175"/>
      <c r="AA46" s="175"/>
      <c r="AB46" s="175"/>
      <c r="AC46" s="175"/>
      <c r="AD46" s="175"/>
      <c r="AE46" s="196">
        <f t="shared" si="64"/>
        <v>0</v>
      </c>
      <c r="AF46" s="192"/>
      <c r="AG46" s="173">
        <f t="shared" si="65"/>
        <v>0</v>
      </c>
      <c r="AH46" s="173">
        <f t="shared" si="66"/>
        <v>0</v>
      </c>
      <c r="AI46" s="175"/>
      <c r="AJ46" s="175"/>
      <c r="AK46" s="175"/>
      <c r="AL46" s="175"/>
      <c r="AM46" s="175"/>
      <c r="AN46" s="175"/>
      <c r="AO46" s="196">
        <f t="shared" si="67"/>
        <v>0</v>
      </c>
      <c r="AP46" s="191"/>
      <c r="AQ46" s="173">
        <f t="shared" si="68"/>
        <v>0</v>
      </c>
      <c r="AR46" s="173">
        <f t="shared" si="69"/>
        <v>0</v>
      </c>
      <c r="AS46" s="175"/>
      <c r="AT46" s="175"/>
      <c r="AU46" s="175"/>
      <c r="AV46" s="175"/>
      <c r="AW46" s="175"/>
      <c r="AX46" s="175"/>
      <c r="AY46" s="196">
        <f t="shared" si="70"/>
        <v>0</v>
      </c>
      <c r="AZ46" s="191"/>
      <c r="BA46" s="173">
        <f t="shared" si="71"/>
        <v>0</v>
      </c>
      <c r="BB46" s="173">
        <f t="shared" si="72"/>
        <v>0</v>
      </c>
      <c r="BC46" s="175"/>
      <c r="BD46" s="175"/>
      <c r="BE46" s="175"/>
      <c r="BF46" s="175"/>
      <c r="BG46" s="175"/>
      <c r="BH46" s="175"/>
      <c r="BI46" s="190">
        <f t="shared" si="73"/>
        <v>0</v>
      </c>
      <c r="BJ46" s="191"/>
      <c r="BK46" s="173">
        <f t="shared" si="74"/>
        <v>0</v>
      </c>
      <c r="BL46" s="173">
        <f t="shared" si="75"/>
        <v>0</v>
      </c>
      <c r="BM46" s="175"/>
      <c r="BN46" s="175"/>
      <c r="BO46" s="175"/>
      <c r="BP46" s="175"/>
      <c r="BQ46" s="175"/>
      <c r="BR46" s="175"/>
      <c r="BS46" s="190">
        <f t="shared" si="76"/>
        <v>0</v>
      </c>
      <c r="BT46" s="6"/>
      <c r="BU46" s="173">
        <f t="shared" si="77"/>
        <v>0</v>
      </c>
      <c r="BV46" s="173">
        <f t="shared" si="78"/>
        <v>0</v>
      </c>
      <c r="BW46" s="10"/>
      <c r="BX46" s="10"/>
      <c r="BY46" s="10"/>
      <c r="BZ46" s="10"/>
      <c r="CA46" s="10"/>
      <c r="CB46" s="10"/>
      <c r="CC46" s="404">
        <f t="shared" si="79"/>
        <v>0</v>
      </c>
    </row>
    <row r="47" spans="1:81" s="193" customFormat="1" ht="15.95" customHeight="1">
      <c r="A47" s="358"/>
      <c r="B47" s="192"/>
      <c r="C47" s="173">
        <f t="shared" si="56"/>
        <v>0</v>
      </c>
      <c r="D47" s="173">
        <f t="shared" si="57"/>
        <v>0</v>
      </c>
      <c r="E47" s="175"/>
      <c r="F47" s="175"/>
      <c r="G47" s="175"/>
      <c r="H47" s="175"/>
      <c r="I47" s="175"/>
      <c r="J47" s="175"/>
      <c r="K47" s="196">
        <f t="shared" si="58"/>
        <v>0</v>
      </c>
      <c r="L47" s="191"/>
      <c r="M47" s="173">
        <f t="shared" si="59"/>
        <v>0</v>
      </c>
      <c r="N47" s="173">
        <f t="shared" si="60"/>
        <v>0</v>
      </c>
      <c r="O47" s="175"/>
      <c r="P47" s="175"/>
      <c r="Q47" s="175"/>
      <c r="R47" s="175"/>
      <c r="S47" s="175"/>
      <c r="T47" s="175"/>
      <c r="U47" s="196">
        <f t="shared" si="61"/>
        <v>0</v>
      </c>
      <c r="V47" s="191"/>
      <c r="W47" s="173">
        <f t="shared" si="62"/>
        <v>0</v>
      </c>
      <c r="X47" s="173">
        <f t="shared" si="63"/>
        <v>0</v>
      </c>
      <c r="Y47" s="175"/>
      <c r="Z47" s="175"/>
      <c r="AA47" s="175"/>
      <c r="AB47" s="175"/>
      <c r="AC47" s="175"/>
      <c r="AD47" s="175"/>
      <c r="AE47" s="196">
        <f t="shared" si="64"/>
        <v>0</v>
      </c>
      <c r="AF47" s="192"/>
      <c r="AG47" s="173">
        <f t="shared" si="65"/>
        <v>0</v>
      </c>
      <c r="AH47" s="173">
        <f t="shared" si="66"/>
        <v>0</v>
      </c>
      <c r="AI47" s="175"/>
      <c r="AJ47" s="175"/>
      <c r="AK47" s="175"/>
      <c r="AL47" s="175"/>
      <c r="AM47" s="175"/>
      <c r="AN47" s="175"/>
      <c r="AO47" s="196">
        <f t="shared" si="67"/>
        <v>0</v>
      </c>
      <c r="AP47" s="191"/>
      <c r="AQ47" s="173">
        <f t="shared" si="68"/>
        <v>0</v>
      </c>
      <c r="AR47" s="173">
        <f t="shared" si="69"/>
        <v>0</v>
      </c>
      <c r="AS47" s="175"/>
      <c r="AT47" s="175"/>
      <c r="AU47" s="175"/>
      <c r="AV47" s="175"/>
      <c r="AW47" s="175"/>
      <c r="AX47" s="175"/>
      <c r="AY47" s="196">
        <f t="shared" si="70"/>
        <v>0</v>
      </c>
      <c r="AZ47" s="191"/>
      <c r="BA47" s="173">
        <f t="shared" si="71"/>
        <v>0</v>
      </c>
      <c r="BB47" s="173">
        <f t="shared" si="72"/>
        <v>0</v>
      </c>
      <c r="BC47" s="175"/>
      <c r="BD47" s="175"/>
      <c r="BE47" s="175"/>
      <c r="BF47" s="175"/>
      <c r="BG47" s="175"/>
      <c r="BH47" s="175"/>
      <c r="BI47" s="190">
        <f t="shared" si="73"/>
        <v>0</v>
      </c>
      <c r="BJ47" s="191"/>
      <c r="BK47" s="173">
        <f t="shared" si="74"/>
        <v>0</v>
      </c>
      <c r="BL47" s="173">
        <f t="shared" si="75"/>
        <v>0</v>
      </c>
      <c r="BM47" s="175"/>
      <c r="BN47" s="175"/>
      <c r="BO47" s="175"/>
      <c r="BP47" s="175"/>
      <c r="BQ47" s="175"/>
      <c r="BR47" s="175"/>
      <c r="BS47" s="190">
        <f t="shared" si="76"/>
        <v>0</v>
      </c>
      <c r="BT47" s="6"/>
      <c r="BU47" s="173">
        <f t="shared" si="77"/>
        <v>0</v>
      </c>
      <c r="BV47" s="173">
        <f t="shared" si="78"/>
        <v>0</v>
      </c>
      <c r="BW47" s="10"/>
      <c r="BX47" s="10"/>
      <c r="BY47" s="10"/>
      <c r="BZ47" s="10"/>
      <c r="CA47" s="10"/>
      <c r="CB47" s="10"/>
      <c r="CC47" s="404">
        <f t="shared" si="79"/>
        <v>0</v>
      </c>
    </row>
    <row r="48" spans="1:81" s="193" customFormat="1" ht="15.95" customHeight="1">
      <c r="A48" s="358"/>
      <c r="B48" s="192"/>
      <c r="C48" s="173">
        <f t="shared" si="56"/>
        <v>0</v>
      </c>
      <c r="D48" s="173">
        <f t="shared" si="57"/>
        <v>0</v>
      </c>
      <c r="E48" s="175"/>
      <c r="F48" s="175"/>
      <c r="G48" s="175"/>
      <c r="H48" s="175"/>
      <c r="I48" s="175"/>
      <c r="J48" s="175"/>
      <c r="K48" s="196">
        <f t="shared" si="58"/>
        <v>0</v>
      </c>
      <c r="L48" s="191"/>
      <c r="M48" s="173">
        <f t="shared" si="59"/>
        <v>0</v>
      </c>
      <c r="N48" s="173">
        <f t="shared" si="60"/>
        <v>0</v>
      </c>
      <c r="O48" s="175"/>
      <c r="P48" s="175"/>
      <c r="Q48" s="175"/>
      <c r="R48" s="175"/>
      <c r="S48" s="175"/>
      <c r="T48" s="175"/>
      <c r="U48" s="196">
        <f t="shared" si="61"/>
        <v>0</v>
      </c>
      <c r="V48" s="191"/>
      <c r="W48" s="173">
        <f t="shared" si="62"/>
        <v>0</v>
      </c>
      <c r="X48" s="173">
        <f t="shared" si="63"/>
        <v>0</v>
      </c>
      <c r="Y48" s="175"/>
      <c r="Z48" s="175"/>
      <c r="AA48" s="175"/>
      <c r="AB48" s="175"/>
      <c r="AC48" s="175"/>
      <c r="AD48" s="175"/>
      <c r="AE48" s="196">
        <f t="shared" si="64"/>
        <v>0</v>
      </c>
      <c r="AF48" s="192"/>
      <c r="AG48" s="173">
        <f t="shared" si="65"/>
        <v>0</v>
      </c>
      <c r="AH48" s="173">
        <f t="shared" si="66"/>
        <v>0</v>
      </c>
      <c r="AI48" s="175"/>
      <c r="AJ48" s="175"/>
      <c r="AK48" s="175"/>
      <c r="AL48" s="175"/>
      <c r="AM48" s="175"/>
      <c r="AN48" s="175"/>
      <c r="AO48" s="196">
        <f t="shared" si="67"/>
        <v>0</v>
      </c>
      <c r="AP48" s="191"/>
      <c r="AQ48" s="173">
        <f t="shared" si="68"/>
        <v>0</v>
      </c>
      <c r="AR48" s="173">
        <f t="shared" si="69"/>
        <v>0</v>
      </c>
      <c r="AS48" s="175"/>
      <c r="AT48" s="175"/>
      <c r="AU48" s="175"/>
      <c r="AV48" s="175"/>
      <c r="AW48" s="175"/>
      <c r="AX48" s="175"/>
      <c r="AY48" s="196">
        <f t="shared" si="70"/>
        <v>0</v>
      </c>
      <c r="AZ48" s="191"/>
      <c r="BA48" s="173">
        <f t="shared" si="71"/>
        <v>0</v>
      </c>
      <c r="BB48" s="173">
        <f t="shared" si="72"/>
        <v>0</v>
      </c>
      <c r="BC48" s="175"/>
      <c r="BD48" s="175"/>
      <c r="BE48" s="175"/>
      <c r="BF48" s="175"/>
      <c r="BG48" s="175"/>
      <c r="BH48" s="175"/>
      <c r="BI48" s="190">
        <f t="shared" si="73"/>
        <v>0</v>
      </c>
      <c r="BJ48" s="191"/>
      <c r="BK48" s="173">
        <f t="shared" si="74"/>
        <v>0</v>
      </c>
      <c r="BL48" s="173">
        <f t="shared" si="75"/>
        <v>0</v>
      </c>
      <c r="BM48" s="175"/>
      <c r="BN48" s="175"/>
      <c r="BO48" s="175"/>
      <c r="BP48" s="175"/>
      <c r="BQ48" s="175"/>
      <c r="BR48" s="175"/>
      <c r="BS48" s="190">
        <f t="shared" si="76"/>
        <v>0</v>
      </c>
      <c r="BT48" s="6"/>
      <c r="BU48" s="173">
        <f t="shared" si="77"/>
        <v>0</v>
      </c>
      <c r="BV48" s="173">
        <f t="shared" si="78"/>
        <v>0</v>
      </c>
      <c r="BW48" s="10"/>
      <c r="BX48" s="10"/>
      <c r="BY48" s="10"/>
      <c r="BZ48" s="10"/>
      <c r="CA48" s="10"/>
      <c r="CB48" s="10"/>
      <c r="CC48" s="404">
        <f t="shared" si="79"/>
        <v>0</v>
      </c>
    </row>
    <row r="49" spans="1:81" s="193" customFormat="1" ht="15.95" customHeight="1">
      <c r="A49" s="358"/>
      <c r="B49" s="192"/>
      <c r="C49" s="173">
        <f t="shared" si="56"/>
        <v>0</v>
      </c>
      <c r="D49" s="173">
        <f t="shared" si="57"/>
        <v>0</v>
      </c>
      <c r="E49" s="175"/>
      <c r="F49" s="175"/>
      <c r="G49" s="175"/>
      <c r="H49" s="175"/>
      <c r="I49" s="175"/>
      <c r="J49" s="175"/>
      <c r="K49" s="196">
        <f t="shared" si="58"/>
        <v>0</v>
      </c>
      <c r="L49" s="191"/>
      <c r="M49" s="173">
        <f t="shared" si="59"/>
        <v>0</v>
      </c>
      <c r="N49" s="173">
        <f t="shared" si="60"/>
        <v>0</v>
      </c>
      <c r="O49" s="175"/>
      <c r="P49" s="175"/>
      <c r="Q49" s="175"/>
      <c r="R49" s="175"/>
      <c r="S49" s="175"/>
      <c r="T49" s="175"/>
      <c r="U49" s="196">
        <f t="shared" si="61"/>
        <v>0</v>
      </c>
      <c r="V49" s="191"/>
      <c r="W49" s="173">
        <f t="shared" si="62"/>
        <v>0</v>
      </c>
      <c r="X49" s="173">
        <f t="shared" si="63"/>
        <v>0</v>
      </c>
      <c r="Y49" s="175"/>
      <c r="Z49" s="175"/>
      <c r="AA49" s="175"/>
      <c r="AB49" s="175"/>
      <c r="AC49" s="175"/>
      <c r="AD49" s="175"/>
      <c r="AE49" s="196">
        <f t="shared" si="64"/>
        <v>0</v>
      </c>
      <c r="AF49" s="192"/>
      <c r="AG49" s="173">
        <f t="shared" si="65"/>
        <v>0</v>
      </c>
      <c r="AH49" s="173">
        <f t="shared" si="66"/>
        <v>0</v>
      </c>
      <c r="AI49" s="175"/>
      <c r="AJ49" s="175"/>
      <c r="AK49" s="175"/>
      <c r="AL49" s="175"/>
      <c r="AM49" s="175"/>
      <c r="AN49" s="175"/>
      <c r="AO49" s="196">
        <f t="shared" si="67"/>
        <v>0</v>
      </c>
      <c r="AP49" s="191"/>
      <c r="AQ49" s="173">
        <f t="shared" si="68"/>
        <v>0</v>
      </c>
      <c r="AR49" s="173">
        <f t="shared" si="69"/>
        <v>0</v>
      </c>
      <c r="AS49" s="175"/>
      <c r="AT49" s="175"/>
      <c r="AU49" s="175"/>
      <c r="AV49" s="175"/>
      <c r="AW49" s="175"/>
      <c r="AX49" s="175"/>
      <c r="AY49" s="196">
        <f t="shared" si="70"/>
        <v>0</v>
      </c>
      <c r="AZ49" s="191"/>
      <c r="BA49" s="173">
        <f t="shared" si="71"/>
        <v>0</v>
      </c>
      <c r="BB49" s="173">
        <f t="shared" si="72"/>
        <v>0</v>
      </c>
      <c r="BC49" s="175"/>
      <c r="BD49" s="175"/>
      <c r="BE49" s="175"/>
      <c r="BF49" s="175"/>
      <c r="BG49" s="175"/>
      <c r="BH49" s="175"/>
      <c r="BI49" s="190">
        <f t="shared" si="73"/>
        <v>0</v>
      </c>
      <c r="BJ49" s="191"/>
      <c r="BK49" s="173">
        <f t="shared" si="74"/>
        <v>0</v>
      </c>
      <c r="BL49" s="173">
        <f t="shared" si="75"/>
        <v>0</v>
      </c>
      <c r="BM49" s="175"/>
      <c r="BN49" s="175"/>
      <c r="BO49" s="175"/>
      <c r="BP49" s="175"/>
      <c r="BQ49" s="175"/>
      <c r="BR49" s="175"/>
      <c r="BS49" s="190">
        <f t="shared" si="76"/>
        <v>0</v>
      </c>
      <c r="BT49" s="6"/>
      <c r="BU49" s="173">
        <f t="shared" si="77"/>
        <v>0</v>
      </c>
      <c r="BV49" s="173">
        <f t="shared" si="78"/>
        <v>0</v>
      </c>
      <c r="BW49" s="10"/>
      <c r="BX49" s="10"/>
      <c r="BY49" s="10"/>
      <c r="BZ49" s="10"/>
      <c r="CA49" s="10"/>
      <c r="CB49" s="10"/>
      <c r="CC49" s="404">
        <f t="shared" si="79"/>
        <v>0</v>
      </c>
    </row>
    <row r="50" spans="1:81" s="193" customFormat="1" ht="15.95" customHeight="1">
      <c r="A50" s="358"/>
      <c r="B50" s="192"/>
      <c r="C50" s="173">
        <f t="shared" si="56"/>
        <v>0</v>
      </c>
      <c r="D50" s="173">
        <f t="shared" si="57"/>
        <v>0</v>
      </c>
      <c r="E50" s="175"/>
      <c r="F50" s="175"/>
      <c r="G50" s="175"/>
      <c r="H50" s="175"/>
      <c r="I50" s="175"/>
      <c r="J50" s="175"/>
      <c r="K50" s="196">
        <f t="shared" si="58"/>
        <v>0</v>
      </c>
      <c r="L50" s="191"/>
      <c r="M50" s="173">
        <f t="shared" si="59"/>
        <v>0</v>
      </c>
      <c r="N50" s="173">
        <f t="shared" si="60"/>
        <v>0</v>
      </c>
      <c r="O50" s="175"/>
      <c r="P50" s="175"/>
      <c r="Q50" s="175"/>
      <c r="R50" s="175"/>
      <c r="S50" s="175"/>
      <c r="T50" s="175"/>
      <c r="U50" s="196">
        <f t="shared" si="61"/>
        <v>0</v>
      </c>
      <c r="V50" s="191"/>
      <c r="W50" s="173">
        <f t="shared" si="62"/>
        <v>0</v>
      </c>
      <c r="X50" s="173">
        <f t="shared" si="63"/>
        <v>0</v>
      </c>
      <c r="Y50" s="175"/>
      <c r="Z50" s="175"/>
      <c r="AA50" s="175"/>
      <c r="AB50" s="175"/>
      <c r="AC50" s="175"/>
      <c r="AD50" s="175"/>
      <c r="AE50" s="196">
        <f t="shared" si="64"/>
        <v>0</v>
      </c>
      <c r="AF50" s="192"/>
      <c r="AG50" s="173">
        <f t="shared" si="65"/>
        <v>0</v>
      </c>
      <c r="AH50" s="173">
        <f t="shared" si="66"/>
        <v>0</v>
      </c>
      <c r="AI50" s="175"/>
      <c r="AJ50" s="175"/>
      <c r="AK50" s="175"/>
      <c r="AL50" s="175"/>
      <c r="AM50" s="175"/>
      <c r="AN50" s="175"/>
      <c r="AO50" s="196">
        <f t="shared" si="67"/>
        <v>0</v>
      </c>
      <c r="AP50" s="191"/>
      <c r="AQ50" s="173">
        <f t="shared" si="68"/>
        <v>0</v>
      </c>
      <c r="AR50" s="173">
        <f t="shared" si="69"/>
        <v>0</v>
      </c>
      <c r="AS50" s="175"/>
      <c r="AT50" s="175"/>
      <c r="AU50" s="175"/>
      <c r="AV50" s="175"/>
      <c r="AW50" s="175"/>
      <c r="AX50" s="175"/>
      <c r="AY50" s="196">
        <f t="shared" si="70"/>
        <v>0</v>
      </c>
      <c r="AZ50" s="191"/>
      <c r="BA50" s="173">
        <f t="shared" si="71"/>
        <v>0</v>
      </c>
      <c r="BB50" s="173">
        <f t="shared" si="72"/>
        <v>0</v>
      </c>
      <c r="BC50" s="175"/>
      <c r="BD50" s="175"/>
      <c r="BE50" s="175"/>
      <c r="BF50" s="175"/>
      <c r="BG50" s="175"/>
      <c r="BH50" s="175"/>
      <c r="BI50" s="190">
        <f t="shared" si="73"/>
        <v>0</v>
      </c>
      <c r="BJ50" s="191"/>
      <c r="BK50" s="173">
        <f t="shared" si="74"/>
        <v>0</v>
      </c>
      <c r="BL50" s="173">
        <f t="shared" si="75"/>
        <v>0</v>
      </c>
      <c r="BM50" s="175"/>
      <c r="BN50" s="175"/>
      <c r="BO50" s="175"/>
      <c r="BP50" s="175"/>
      <c r="BQ50" s="175"/>
      <c r="BR50" s="175"/>
      <c r="BS50" s="190">
        <f t="shared" si="76"/>
        <v>0</v>
      </c>
      <c r="BT50" s="6"/>
      <c r="BU50" s="173">
        <f t="shared" si="77"/>
        <v>0</v>
      </c>
      <c r="BV50" s="173">
        <f t="shared" si="78"/>
        <v>0</v>
      </c>
      <c r="BW50" s="10"/>
      <c r="BX50" s="10"/>
      <c r="BY50" s="10"/>
      <c r="BZ50" s="10"/>
      <c r="CA50" s="10"/>
      <c r="CB50" s="10"/>
      <c r="CC50" s="404">
        <f t="shared" si="79"/>
        <v>0</v>
      </c>
    </row>
    <row r="51" spans="1:81" s="193" customFormat="1" ht="15.95" customHeight="1">
      <c r="A51" s="358"/>
      <c r="B51" s="192"/>
      <c r="C51" s="173">
        <f t="shared" si="56"/>
        <v>0</v>
      </c>
      <c r="D51" s="173">
        <f t="shared" si="57"/>
        <v>0</v>
      </c>
      <c r="E51" s="175"/>
      <c r="F51" s="175"/>
      <c r="G51" s="175"/>
      <c r="H51" s="175"/>
      <c r="I51" s="175"/>
      <c r="J51" s="175"/>
      <c r="K51" s="196">
        <f t="shared" si="58"/>
        <v>0</v>
      </c>
      <c r="L51" s="191"/>
      <c r="M51" s="173">
        <f t="shared" si="59"/>
        <v>0</v>
      </c>
      <c r="N51" s="173">
        <f t="shared" si="60"/>
        <v>0</v>
      </c>
      <c r="O51" s="175"/>
      <c r="P51" s="175"/>
      <c r="Q51" s="175"/>
      <c r="R51" s="175"/>
      <c r="S51" s="175"/>
      <c r="T51" s="175"/>
      <c r="U51" s="196">
        <f t="shared" si="61"/>
        <v>0</v>
      </c>
      <c r="V51" s="191"/>
      <c r="W51" s="173">
        <f t="shared" si="62"/>
        <v>0</v>
      </c>
      <c r="X51" s="173">
        <f t="shared" si="63"/>
        <v>0</v>
      </c>
      <c r="Y51" s="175"/>
      <c r="Z51" s="175"/>
      <c r="AA51" s="175"/>
      <c r="AB51" s="175"/>
      <c r="AC51" s="175"/>
      <c r="AD51" s="175"/>
      <c r="AE51" s="196">
        <f t="shared" si="64"/>
        <v>0</v>
      </c>
      <c r="AF51" s="192"/>
      <c r="AG51" s="173">
        <f t="shared" si="65"/>
        <v>0</v>
      </c>
      <c r="AH51" s="173">
        <f t="shared" si="66"/>
        <v>0</v>
      </c>
      <c r="AI51" s="175"/>
      <c r="AJ51" s="175"/>
      <c r="AK51" s="175"/>
      <c r="AL51" s="175"/>
      <c r="AM51" s="175"/>
      <c r="AN51" s="175"/>
      <c r="AO51" s="196">
        <f t="shared" si="67"/>
        <v>0</v>
      </c>
      <c r="AP51" s="191"/>
      <c r="AQ51" s="173">
        <f t="shared" si="68"/>
        <v>0</v>
      </c>
      <c r="AR51" s="173">
        <f t="shared" si="69"/>
        <v>0</v>
      </c>
      <c r="AS51" s="175"/>
      <c r="AT51" s="175"/>
      <c r="AU51" s="175"/>
      <c r="AV51" s="175"/>
      <c r="AW51" s="175"/>
      <c r="AX51" s="175"/>
      <c r="AY51" s="196">
        <f t="shared" si="70"/>
        <v>0</v>
      </c>
      <c r="AZ51" s="191"/>
      <c r="BA51" s="173">
        <f t="shared" si="71"/>
        <v>0</v>
      </c>
      <c r="BB51" s="173">
        <f t="shared" si="72"/>
        <v>0</v>
      </c>
      <c r="BC51" s="175"/>
      <c r="BD51" s="175"/>
      <c r="BE51" s="175"/>
      <c r="BF51" s="175"/>
      <c r="BG51" s="175"/>
      <c r="BH51" s="175"/>
      <c r="BI51" s="190">
        <f t="shared" si="73"/>
        <v>0</v>
      </c>
      <c r="BJ51" s="191"/>
      <c r="BK51" s="173">
        <f t="shared" si="74"/>
        <v>0</v>
      </c>
      <c r="BL51" s="173">
        <f t="shared" si="75"/>
        <v>0</v>
      </c>
      <c r="BM51" s="175"/>
      <c r="BN51" s="175"/>
      <c r="BO51" s="175"/>
      <c r="BP51" s="175"/>
      <c r="BQ51" s="175"/>
      <c r="BR51" s="175"/>
      <c r="BS51" s="190">
        <f t="shared" si="76"/>
        <v>0</v>
      </c>
      <c r="BT51" s="6"/>
      <c r="BU51" s="173">
        <f t="shared" si="77"/>
        <v>0</v>
      </c>
      <c r="BV51" s="173">
        <f t="shared" si="78"/>
        <v>0</v>
      </c>
      <c r="BW51" s="10"/>
      <c r="BX51" s="10"/>
      <c r="BY51" s="10"/>
      <c r="BZ51" s="10"/>
      <c r="CA51" s="10"/>
      <c r="CB51" s="10"/>
      <c r="CC51" s="404">
        <f t="shared" si="79"/>
        <v>0</v>
      </c>
    </row>
    <row r="52" spans="1:81" ht="15.95" customHeight="1">
      <c r="A52" s="197" t="s">
        <v>54</v>
      </c>
      <c r="B52" s="192"/>
      <c r="C52" s="173"/>
      <c r="D52" s="173"/>
      <c r="E52" s="175"/>
      <c r="F52" s="175"/>
      <c r="G52" s="175"/>
      <c r="H52" s="175"/>
      <c r="I52" s="175"/>
      <c r="J52" s="175"/>
      <c r="K52" s="176"/>
      <c r="L52" s="177"/>
      <c r="M52" s="178"/>
      <c r="N52" s="178"/>
      <c r="O52" s="180"/>
      <c r="P52" s="180"/>
      <c r="Q52" s="180"/>
      <c r="R52" s="180"/>
      <c r="S52" s="180"/>
      <c r="T52" s="180"/>
      <c r="U52" s="176"/>
      <c r="V52" s="177"/>
      <c r="W52" s="178"/>
      <c r="X52" s="178"/>
      <c r="Y52" s="180"/>
      <c r="Z52" s="180"/>
      <c r="AA52" s="180"/>
      <c r="AB52" s="180"/>
      <c r="AC52" s="180"/>
      <c r="AD52" s="180"/>
      <c r="AE52" s="176"/>
      <c r="AF52" s="181"/>
      <c r="AG52" s="178"/>
      <c r="AH52" s="178"/>
      <c r="AI52" s="180"/>
      <c r="AJ52" s="180"/>
      <c r="AK52" s="180"/>
      <c r="AL52" s="180"/>
      <c r="AM52" s="180"/>
      <c r="AN52" s="180"/>
      <c r="AO52" s="176"/>
      <c r="AP52" s="177"/>
      <c r="AQ52" s="178"/>
      <c r="AR52" s="178"/>
      <c r="AS52" s="180"/>
      <c r="AT52" s="180"/>
      <c r="AU52" s="180"/>
      <c r="AV52" s="180"/>
      <c r="AW52" s="180"/>
      <c r="AX52" s="180"/>
      <c r="AY52" s="176"/>
      <c r="AZ52" s="177"/>
      <c r="BA52" s="178"/>
      <c r="BB52" s="178"/>
      <c r="BC52" s="180"/>
      <c r="BD52" s="180"/>
      <c r="BE52" s="180"/>
      <c r="BF52" s="180"/>
      <c r="BG52" s="180"/>
      <c r="BH52" s="180"/>
      <c r="BI52" s="176"/>
      <c r="BJ52" s="177"/>
      <c r="BK52" s="178"/>
      <c r="BL52" s="178"/>
      <c r="BM52" s="180"/>
      <c r="BN52" s="180"/>
      <c r="BO52" s="180"/>
      <c r="BP52" s="180"/>
      <c r="BQ52" s="180"/>
      <c r="BR52" s="180"/>
      <c r="BS52" s="176"/>
      <c r="BT52" s="177"/>
      <c r="BU52" s="178"/>
      <c r="BV52" s="178"/>
      <c r="BW52" s="180"/>
      <c r="BX52" s="180"/>
      <c r="BY52" s="180"/>
      <c r="BZ52" s="180"/>
      <c r="CA52" s="180"/>
      <c r="CB52" s="180"/>
      <c r="CC52" s="176"/>
    </row>
    <row r="53" spans="1:81" s="193" customFormat="1" ht="15.95" customHeight="1">
      <c r="A53" s="198" t="s">
        <v>36</v>
      </c>
      <c r="B53" s="199">
        <f>SUM(B$42:B52)</f>
        <v>6</v>
      </c>
      <c r="C53" s="173">
        <f>SUM(C$42:C52)</f>
        <v>7736</v>
      </c>
      <c r="D53" s="173">
        <f>IFERROR(C53/B53,0)</f>
        <v>1289.3333333333333</v>
      </c>
      <c r="E53" s="200">
        <f>SUM(E$42:E52)</f>
        <v>0</v>
      </c>
      <c r="F53" s="200">
        <f>SUM(F$42:F52)</f>
        <v>3944</v>
      </c>
      <c r="G53" s="200">
        <f>SUM(G$42:G52)</f>
        <v>3792</v>
      </c>
      <c r="H53" s="200">
        <f>SUM(H$42:H52)</f>
        <v>0</v>
      </c>
      <c r="I53" s="200">
        <f>SUM(I$42:I52)</f>
        <v>0</v>
      </c>
      <c r="J53" s="200">
        <f>SUM(J$42:J52)</f>
        <v>7736</v>
      </c>
      <c r="K53" s="190">
        <f>SUM(K$42:K52)</f>
        <v>0</v>
      </c>
      <c r="L53" s="201">
        <f>SUM(L$42:L52)</f>
        <v>6</v>
      </c>
      <c r="M53" s="173">
        <f>SUM(M$42:M52)</f>
        <v>7736</v>
      </c>
      <c r="N53" s="173">
        <f>IFERROR(M53/L53,0)</f>
        <v>1289.3333333333333</v>
      </c>
      <c r="O53" s="200">
        <f>SUM(O$42:O52)</f>
        <v>0</v>
      </c>
      <c r="P53" s="200">
        <f>SUM(P$42:P52)</f>
        <v>3944</v>
      </c>
      <c r="Q53" s="200">
        <f>SUM(Q$42:Q52)</f>
        <v>3792</v>
      </c>
      <c r="R53" s="200">
        <f>SUM(R$42:R52)</f>
        <v>0</v>
      </c>
      <c r="S53" s="200">
        <f>SUM(S$42:S52)</f>
        <v>0</v>
      </c>
      <c r="T53" s="200">
        <f>SUM(T$42:T52)</f>
        <v>7736</v>
      </c>
      <c r="U53" s="190">
        <f>SUM(U$42:U52)</f>
        <v>0</v>
      </c>
      <c r="V53" s="201">
        <f>SUM(V$42:V52)</f>
        <v>13</v>
      </c>
      <c r="W53" s="173">
        <f>SUM(W$42:W52)</f>
        <v>11577</v>
      </c>
      <c r="X53" s="173">
        <f>IFERROR(W53/V53,0)</f>
        <v>890.53846153846155</v>
      </c>
      <c r="Y53" s="200">
        <f>SUM(Y$42:Y52)</f>
        <v>0</v>
      </c>
      <c r="Z53" s="200">
        <f>SUM(Z$42:Z52)</f>
        <v>5336</v>
      </c>
      <c r="AA53" s="200">
        <f>SUM(AA$42:AA52)</f>
        <v>3793</v>
      </c>
      <c r="AB53" s="200">
        <f>SUM(AB$42:AB52)</f>
        <v>0</v>
      </c>
      <c r="AC53" s="200">
        <f>SUM(AC$42:AC52)</f>
        <v>2448</v>
      </c>
      <c r="AD53" s="200">
        <f>SUM(AD$42:AD52)</f>
        <v>11577</v>
      </c>
      <c r="AE53" s="190">
        <f>SUM(AE$42:AE52)</f>
        <v>0</v>
      </c>
      <c r="AF53" s="199">
        <f>SUM(AF$42:AF52)</f>
        <v>18</v>
      </c>
      <c r="AG53" s="173">
        <f>SUM(AG$42:AG52)</f>
        <v>30655</v>
      </c>
      <c r="AH53" s="173">
        <f>IFERROR(AG53/AF53,0)</f>
        <v>1703.0555555555557</v>
      </c>
      <c r="AI53" s="200">
        <f>SUM(AI$42:AI52)</f>
        <v>0</v>
      </c>
      <c r="AJ53" s="200">
        <f>SUM(AJ$42:AJ52)</f>
        <v>5336</v>
      </c>
      <c r="AK53" s="200">
        <f>SUM(AK$42:AK52)</f>
        <v>22871</v>
      </c>
      <c r="AL53" s="200">
        <f>SUM(AL$42:AL52)</f>
        <v>0</v>
      </c>
      <c r="AM53" s="200">
        <f>SUM(AM$42:AM52)</f>
        <v>2448</v>
      </c>
      <c r="AN53" s="200">
        <f>SUM(AN$42:AN52)</f>
        <v>30655</v>
      </c>
      <c r="AO53" s="190">
        <f>SUM(AO$42:AO52)</f>
        <v>0</v>
      </c>
      <c r="AP53" s="201">
        <f>SUM(AP$42:AP52)</f>
        <v>12</v>
      </c>
      <c r="AQ53" s="173">
        <f>SUM(AQ$42:AQ52)</f>
        <v>22095</v>
      </c>
      <c r="AR53" s="173">
        <f>IFERROR(AQ53/AP53,0)</f>
        <v>1841.25</v>
      </c>
      <c r="AS53" s="200">
        <f>SUM(AS$42:AS52)</f>
        <v>0</v>
      </c>
      <c r="AT53" s="200">
        <f>SUM(AT$42:AT52)</f>
        <v>22095</v>
      </c>
      <c r="AU53" s="200">
        <f>SUM(AU$42:AU52)</f>
        <v>0</v>
      </c>
      <c r="AV53" s="200">
        <f>SUM(AV$42:AV52)</f>
        <v>0</v>
      </c>
      <c r="AW53" s="200">
        <f>SUM(AW$42:AW52)</f>
        <v>0</v>
      </c>
      <c r="AX53" s="200">
        <f>SUM(AX$42:AX52)</f>
        <v>22095</v>
      </c>
      <c r="AY53" s="190">
        <f>SUM(AY$42:AY52)</f>
        <v>0</v>
      </c>
      <c r="AZ53" s="201">
        <f>SUM(AZ$42:AZ52)</f>
        <v>10</v>
      </c>
      <c r="BA53" s="173">
        <f>SUM(BA$42:BA52)</f>
        <v>26197</v>
      </c>
      <c r="BB53" s="173">
        <f>IFERROR(BA53/AZ53,0)</f>
        <v>2619.6999999999998</v>
      </c>
      <c r="BC53" s="200">
        <f>SUM(BC$42:BC52)</f>
        <v>0</v>
      </c>
      <c r="BD53" s="200">
        <f>SUM(BD$42:BD52)</f>
        <v>26197</v>
      </c>
      <c r="BE53" s="200">
        <f>SUM(BE$42:BE52)</f>
        <v>0</v>
      </c>
      <c r="BF53" s="200">
        <f>SUM(BF$42:BF52)</f>
        <v>0</v>
      </c>
      <c r="BG53" s="200">
        <f>SUM(BG$42:BG52)</f>
        <v>0</v>
      </c>
      <c r="BH53" s="200">
        <f>SUM(BH$42:BH52)</f>
        <v>26197</v>
      </c>
      <c r="BI53" s="190">
        <f>SUM(BI$42:BI52)</f>
        <v>0</v>
      </c>
      <c r="BJ53" s="201">
        <f>SUM(BJ$42:BJ52)</f>
        <v>10</v>
      </c>
      <c r="BK53" s="173">
        <f>SUM(BK$42:BK52)</f>
        <v>26198</v>
      </c>
      <c r="BL53" s="173">
        <f>IFERROR(BK53/BJ53,0)</f>
        <v>2619.8000000000002</v>
      </c>
      <c r="BM53" s="200">
        <f>SUM(BM$42:BM52)</f>
        <v>0</v>
      </c>
      <c r="BN53" s="200">
        <f>SUM(BN$42:BN52)</f>
        <v>26198</v>
      </c>
      <c r="BO53" s="200">
        <f>SUM(BO$42:BO52)</f>
        <v>0</v>
      </c>
      <c r="BP53" s="200">
        <f>SUM(BP$42:BP52)</f>
        <v>0</v>
      </c>
      <c r="BQ53" s="200">
        <f>SUM(BQ$42:BQ52)</f>
        <v>0</v>
      </c>
      <c r="BR53" s="200">
        <f>SUM(BR$42:BR52)</f>
        <v>26198</v>
      </c>
      <c r="BS53" s="190">
        <f>SUM(BS$42:BS52)</f>
        <v>0</v>
      </c>
      <c r="BT53" s="201">
        <f>SUM(BT$42:BT52)</f>
        <v>11</v>
      </c>
      <c r="BU53" s="173">
        <f>SUM(BU$42:BU52)</f>
        <v>27254</v>
      </c>
      <c r="BV53" s="173">
        <f>IFERROR(BU53/BT53,0)</f>
        <v>2477.6363636363635</v>
      </c>
      <c r="BW53" s="200">
        <f>SUM(BW$42:BW52)</f>
        <v>0</v>
      </c>
      <c r="BX53" s="200">
        <f>SUM(BX$42:BX52)</f>
        <v>27254</v>
      </c>
      <c r="BY53" s="200">
        <f>SUM(BY$42:BY52)</f>
        <v>0</v>
      </c>
      <c r="BZ53" s="200">
        <f>SUM(BZ$42:BZ52)</f>
        <v>0</v>
      </c>
      <c r="CA53" s="200">
        <f>SUM(CA$42:CA52)</f>
        <v>0</v>
      </c>
      <c r="CB53" s="200">
        <f>SUM(CB$42:CB52)</f>
        <v>27254</v>
      </c>
      <c r="CC53" s="190">
        <f>SUM(CC$42:CC52)</f>
        <v>0</v>
      </c>
    </row>
    <row r="54" spans="1:81" s="193" customFormat="1" ht="15.95" customHeight="1">
      <c r="A54" s="189"/>
      <c r="B54" s="192"/>
      <c r="C54" s="173"/>
      <c r="D54" s="173"/>
      <c r="E54" s="175"/>
      <c r="F54" s="175"/>
      <c r="G54" s="175"/>
      <c r="H54" s="175"/>
      <c r="I54" s="175"/>
      <c r="J54" s="175"/>
      <c r="K54" s="190"/>
      <c r="L54" s="191"/>
      <c r="M54" s="173"/>
      <c r="N54" s="173"/>
      <c r="O54" s="175"/>
      <c r="P54" s="175"/>
      <c r="Q54" s="175"/>
      <c r="R54" s="175"/>
      <c r="S54" s="175"/>
      <c r="T54" s="175"/>
      <c r="U54" s="190"/>
      <c r="V54" s="191"/>
      <c r="W54" s="173"/>
      <c r="X54" s="173"/>
      <c r="Y54" s="175"/>
      <c r="Z54" s="175"/>
      <c r="AA54" s="175"/>
      <c r="AB54" s="175"/>
      <c r="AC54" s="175"/>
      <c r="AD54" s="175"/>
      <c r="AE54" s="190"/>
      <c r="AF54" s="192"/>
      <c r="AG54" s="173"/>
      <c r="AH54" s="173"/>
      <c r="AI54" s="175"/>
      <c r="AJ54" s="175"/>
      <c r="AK54" s="175"/>
      <c r="AL54" s="175"/>
      <c r="AM54" s="175"/>
      <c r="AN54" s="175"/>
      <c r="AO54" s="190"/>
      <c r="AP54" s="191"/>
      <c r="AQ54" s="173"/>
      <c r="AR54" s="173"/>
      <c r="AS54" s="175"/>
      <c r="AT54" s="175"/>
      <c r="AU54" s="175"/>
      <c r="AV54" s="175"/>
      <c r="AW54" s="175"/>
      <c r="AX54" s="175"/>
      <c r="AY54" s="190"/>
      <c r="AZ54" s="191"/>
      <c r="BA54" s="173"/>
      <c r="BB54" s="173"/>
      <c r="BC54" s="175"/>
      <c r="BD54" s="175"/>
      <c r="BE54" s="175"/>
      <c r="BF54" s="175"/>
      <c r="BG54" s="175"/>
      <c r="BH54" s="175"/>
      <c r="BI54" s="190"/>
      <c r="BJ54" s="191"/>
      <c r="BK54" s="173"/>
      <c r="BL54" s="173"/>
      <c r="BM54" s="175"/>
      <c r="BN54" s="175"/>
      <c r="BO54" s="175"/>
      <c r="BP54" s="175"/>
      <c r="BQ54" s="175"/>
      <c r="BR54" s="175"/>
      <c r="BS54" s="190"/>
      <c r="BT54" s="191"/>
      <c r="BU54" s="173"/>
      <c r="BV54" s="173"/>
      <c r="BW54" s="175"/>
      <c r="BX54" s="175"/>
      <c r="BY54" s="175"/>
      <c r="BZ54" s="175"/>
      <c r="CA54" s="175"/>
      <c r="CB54" s="175"/>
      <c r="CC54" s="190"/>
    </row>
    <row r="55" spans="1:81" s="193" customFormat="1" ht="15.95" customHeight="1">
      <c r="A55" s="198" t="s">
        <v>37</v>
      </c>
      <c r="B55" s="199">
        <f>SUM(B27+B40+B53)</f>
        <v>1326</v>
      </c>
      <c r="C55" s="173">
        <f>SUM(C27+C40+C53)</f>
        <v>1338910</v>
      </c>
      <c r="D55" s="173">
        <f>IFERROR(C55/B55,0)</f>
        <v>1009.73604826546</v>
      </c>
      <c r="E55" s="200">
        <f t="shared" ref="E55:M55" si="80">SUM(E27+E40+E53)</f>
        <v>0</v>
      </c>
      <c r="F55" s="200">
        <f t="shared" si="80"/>
        <v>3944</v>
      </c>
      <c r="G55" s="200">
        <f t="shared" si="80"/>
        <v>47124</v>
      </c>
      <c r="H55" s="200">
        <f t="shared" si="80"/>
        <v>768312</v>
      </c>
      <c r="I55" s="200">
        <f t="shared" si="80"/>
        <v>519530</v>
      </c>
      <c r="J55" s="200">
        <f t="shared" si="80"/>
        <v>1212710</v>
      </c>
      <c r="K55" s="190">
        <f t="shared" si="80"/>
        <v>0</v>
      </c>
      <c r="L55" s="201">
        <f t="shared" si="80"/>
        <v>628</v>
      </c>
      <c r="M55" s="173">
        <f t="shared" si="80"/>
        <v>1699130</v>
      </c>
      <c r="N55" s="173">
        <f>IFERROR(M55/L55,0)</f>
        <v>2705.6210191082801</v>
      </c>
      <c r="O55" s="200">
        <f t="shared" ref="O55:W55" si="81">SUM(O27+O40+O53)</f>
        <v>343786</v>
      </c>
      <c r="P55" s="200">
        <f t="shared" si="81"/>
        <v>3944</v>
      </c>
      <c r="Q55" s="200">
        <f t="shared" si="81"/>
        <v>44572</v>
      </c>
      <c r="R55" s="200">
        <f t="shared" si="81"/>
        <v>768289</v>
      </c>
      <c r="S55" s="200">
        <f t="shared" si="81"/>
        <v>538539</v>
      </c>
      <c r="T55" s="200">
        <f t="shared" si="81"/>
        <v>1443509</v>
      </c>
      <c r="U55" s="190">
        <f t="shared" si="81"/>
        <v>195958</v>
      </c>
      <c r="V55" s="201">
        <f t="shared" si="81"/>
        <v>666</v>
      </c>
      <c r="W55" s="173">
        <f t="shared" si="81"/>
        <v>1703186</v>
      </c>
      <c r="X55" s="173">
        <f>IFERROR(W55/V55,0)</f>
        <v>2557.3363363363364</v>
      </c>
      <c r="Y55" s="200">
        <f t="shared" ref="Y55:AG55" si="82">SUM(Y27+Y40+Y53)</f>
        <v>219647</v>
      </c>
      <c r="Z55" s="200">
        <f t="shared" si="82"/>
        <v>8217</v>
      </c>
      <c r="AA55" s="200">
        <f t="shared" si="82"/>
        <v>57625</v>
      </c>
      <c r="AB55" s="200">
        <f t="shared" si="82"/>
        <v>817377</v>
      </c>
      <c r="AC55" s="200">
        <f t="shared" si="82"/>
        <v>600320</v>
      </c>
      <c r="AD55" s="200">
        <f t="shared" si="82"/>
        <v>1458837</v>
      </c>
      <c r="AE55" s="190">
        <f t="shared" si="82"/>
        <v>155950</v>
      </c>
      <c r="AF55" s="199">
        <f t="shared" si="82"/>
        <v>663</v>
      </c>
      <c r="AG55" s="173">
        <f t="shared" si="82"/>
        <v>1450224</v>
      </c>
      <c r="AH55" s="173">
        <f>IFERROR(AG55/AF55,0)</f>
        <v>2187.3665158371041</v>
      </c>
      <c r="AI55" s="200">
        <f t="shared" ref="AI55:AQ55" si="83">SUM(AI27+AI40+AI53)</f>
        <v>34874</v>
      </c>
      <c r="AJ55" s="200">
        <f t="shared" si="83"/>
        <v>7571</v>
      </c>
      <c r="AK55" s="200">
        <f t="shared" si="83"/>
        <v>74581</v>
      </c>
      <c r="AL55" s="200">
        <f t="shared" si="83"/>
        <v>933415</v>
      </c>
      <c r="AM55" s="200">
        <f t="shared" si="83"/>
        <v>399783</v>
      </c>
      <c r="AN55" s="200">
        <f t="shared" si="83"/>
        <v>1183220</v>
      </c>
      <c r="AO55" s="190">
        <f t="shared" si="83"/>
        <v>18000</v>
      </c>
      <c r="AP55" s="201">
        <f t="shared" si="83"/>
        <v>574</v>
      </c>
      <c r="AQ55" s="173">
        <f t="shared" si="83"/>
        <v>1383732</v>
      </c>
      <c r="AR55" s="173">
        <f>IFERROR(AQ55/AP55,0)</f>
        <v>2410.6829268292681</v>
      </c>
      <c r="AS55" s="200">
        <f t="shared" ref="AS55:AY55" si="84">SUM(AS27+AS40+AS53)</f>
        <v>33957</v>
      </c>
      <c r="AT55" s="200">
        <f t="shared" si="84"/>
        <v>25305</v>
      </c>
      <c r="AU55" s="200">
        <f t="shared" si="84"/>
        <v>61646</v>
      </c>
      <c r="AV55" s="200">
        <f t="shared" si="84"/>
        <v>761424</v>
      </c>
      <c r="AW55" s="200">
        <f t="shared" si="84"/>
        <v>501400</v>
      </c>
      <c r="AX55" s="200">
        <f t="shared" si="84"/>
        <v>1167149</v>
      </c>
      <c r="AY55" s="190">
        <f t="shared" si="84"/>
        <v>33957</v>
      </c>
      <c r="AZ55" s="201">
        <f t="shared" ref="AZ55:BA55" si="85">SUM(AZ27+AZ40+AZ53)</f>
        <v>572</v>
      </c>
      <c r="BA55" s="173">
        <f t="shared" si="85"/>
        <v>1387165.5</v>
      </c>
      <c r="BB55" s="173">
        <f>IFERROR(BA55/AZ55,0)</f>
        <v>2425.1145104895104</v>
      </c>
      <c r="BC55" s="200">
        <f t="shared" ref="BC55:BI55" si="86">SUM(BC27+BC40+BC53)</f>
        <v>50215</v>
      </c>
      <c r="BD55" s="200">
        <f t="shared" si="86"/>
        <v>228255.5</v>
      </c>
      <c r="BE55" s="200">
        <f t="shared" si="86"/>
        <v>63606</v>
      </c>
      <c r="BF55" s="200">
        <f t="shared" si="86"/>
        <v>771605</v>
      </c>
      <c r="BG55" s="200">
        <f t="shared" si="86"/>
        <v>273484</v>
      </c>
      <c r="BH55" s="200">
        <f t="shared" si="86"/>
        <v>1196264.5</v>
      </c>
      <c r="BI55" s="190">
        <f t="shared" si="86"/>
        <v>50215</v>
      </c>
      <c r="BJ55" s="201">
        <f t="shared" ref="BJ55:BK55" si="87">SUM(BJ27+BJ40+BJ53)</f>
        <v>595</v>
      </c>
      <c r="BK55" s="173">
        <f t="shared" si="87"/>
        <v>1475378</v>
      </c>
      <c r="BL55" s="173">
        <f>IFERROR(BK55/BJ55,0)</f>
        <v>2479.6268907563026</v>
      </c>
      <c r="BM55" s="200">
        <f t="shared" ref="BM55:BS55" si="88">SUM(BM27+BM40+BM53)</f>
        <v>32380</v>
      </c>
      <c r="BN55" s="200">
        <f t="shared" si="88"/>
        <v>259820</v>
      </c>
      <c r="BO55" s="200">
        <f t="shared" si="88"/>
        <v>68625</v>
      </c>
      <c r="BP55" s="200">
        <f t="shared" si="88"/>
        <v>834548</v>
      </c>
      <c r="BQ55" s="200">
        <f t="shared" si="88"/>
        <v>280005</v>
      </c>
      <c r="BR55" s="200">
        <f t="shared" si="88"/>
        <v>1284204</v>
      </c>
      <c r="BS55" s="190">
        <f t="shared" si="88"/>
        <v>32380</v>
      </c>
      <c r="BT55" s="201">
        <f t="shared" ref="BT55:BU55" si="89">SUM(BT27+BT40+BT53)</f>
        <v>632</v>
      </c>
      <c r="BU55" s="173">
        <f t="shared" si="89"/>
        <v>1607984</v>
      </c>
      <c r="BV55" s="173">
        <f>IFERROR(BU55/BT55,0)</f>
        <v>2544.2784810126582</v>
      </c>
      <c r="BW55" s="200">
        <f t="shared" ref="BW55:CC55" si="90">SUM(BW27+BW40+BW53)</f>
        <v>38144</v>
      </c>
      <c r="BX55" s="200">
        <f t="shared" si="90"/>
        <v>254415</v>
      </c>
      <c r="BY55" s="200">
        <f t="shared" si="90"/>
        <v>69693</v>
      </c>
      <c r="BZ55" s="200">
        <f t="shared" si="90"/>
        <v>880527</v>
      </c>
      <c r="CA55" s="200">
        <f t="shared" si="90"/>
        <v>365205</v>
      </c>
      <c r="CB55" s="200">
        <f t="shared" si="90"/>
        <v>1239045</v>
      </c>
      <c r="CC55" s="190">
        <f t="shared" si="90"/>
        <v>38144</v>
      </c>
    </row>
    <row r="56" spans="1:81" ht="15.95" customHeight="1">
      <c r="A56" s="189"/>
      <c r="B56" s="192"/>
      <c r="C56" s="173"/>
      <c r="D56" s="173"/>
      <c r="E56" s="175"/>
      <c r="F56" s="175"/>
      <c r="G56" s="175"/>
      <c r="H56" s="175"/>
      <c r="I56" s="175"/>
      <c r="J56" s="175"/>
      <c r="K56" s="176"/>
      <c r="L56" s="177"/>
      <c r="M56" s="178"/>
      <c r="N56" s="178"/>
      <c r="O56" s="180"/>
      <c r="P56" s="180"/>
      <c r="Q56" s="180"/>
      <c r="R56" s="180"/>
      <c r="S56" s="180"/>
      <c r="T56" s="180"/>
      <c r="U56" s="176"/>
      <c r="V56" s="177"/>
      <c r="W56" s="178"/>
      <c r="X56" s="178"/>
      <c r="Y56" s="180"/>
      <c r="Z56" s="180"/>
      <c r="AA56" s="180"/>
      <c r="AB56" s="180"/>
      <c r="AC56" s="180"/>
      <c r="AD56" s="180"/>
      <c r="AE56" s="176"/>
      <c r="AF56" s="181"/>
      <c r="AG56" s="178"/>
      <c r="AH56" s="178"/>
      <c r="AI56" s="180"/>
      <c r="AJ56" s="180"/>
      <c r="AK56" s="180"/>
      <c r="AL56" s="180"/>
      <c r="AM56" s="180"/>
      <c r="AN56" s="180"/>
      <c r="AO56" s="176"/>
      <c r="AP56" s="177"/>
      <c r="AQ56" s="178"/>
      <c r="AR56" s="178"/>
      <c r="AS56" s="180"/>
      <c r="AT56" s="180"/>
      <c r="AU56" s="180"/>
      <c r="AV56" s="180"/>
      <c r="AW56" s="180"/>
      <c r="AX56" s="180"/>
      <c r="AY56" s="176"/>
      <c r="AZ56" s="177"/>
      <c r="BA56" s="178"/>
      <c r="BB56" s="178"/>
      <c r="BC56" s="180"/>
      <c r="BD56" s="180"/>
      <c r="BE56" s="180"/>
      <c r="BF56" s="180"/>
      <c r="BG56" s="180"/>
      <c r="BH56" s="180"/>
      <c r="BI56" s="176"/>
      <c r="BJ56" s="177"/>
      <c r="BK56" s="178"/>
      <c r="BL56" s="178"/>
      <c r="BM56" s="180"/>
      <c r="BN56" s="180"/>
      <c r="BO56" s="180"/>
      <c r="BP56" s="180"/>
      <c r="BQ56" s="180"/>
      <c r="BR56" s="180"/>
      <c r="BS56" s="176"/>
      <c r="BT56" s="177"/>
      <c r="BU56" s="178"/>
      <c r="BV56" s="178"/>
      <c r="BW56" s="180"/>
      <c r="BX56" s="180"/>
      <c r="BY56" s="180"/>
      <c r="BZ56" s="180"/>
      <c r="CA56" s="180"/>
      <c r="CB56" s="180"/>
      <c r="CC56" s="176"/>
    </row>
    <row r="57" spans="1:81" ht="15.95" customHeight="1">
      <c r="A57" s="182" t="s">
        <v>38</v>
      </c>
      <c r="B57" s="192"/>
      <c r="C57" s="173"/>
      <c r="D57" s="173"/>
      <c r="E57" s="175"/>
      <c r="F57" s="175"/>
      <c r="G57" s="175"/>
      <c r="H57" s="175"/>
      <c r="I57" s="175"/>
      <c r="J57" s="175"/>
      <c r="K57" s="196">
        <f t="shared" ref="K57:K63" si="91">IF(J57=0,0,(IF(E57&lt;=J57,E57,J57)))</f>
        <v>0</v>
      </c>
      <c r="L57" s="177"/>
      <c r="M57" s="178"/>
      <c r="N57" s="178"/>
      <c r="O57" s="180"/>
      <c r="P57" s="180"/>
      <c r="Q57" s="180"/>
      <c r="R57" s="180"/>
      <c r="S57" s="180"/>
      <c r="T57" s="180"/>
      <c r="U57" s="196">
        <f t="shared" ref="U57:U63" si="92">IF(T57=0,0,(IF(O57&lt;=T57,O57,T57)))</f>
        <v>0</v>
      </c>
      <c r="V57" s="177"/>
      <c r="W57" s="178"/>
      <c r="X57" s="178"/>
      <c r="Y57" s="180"/>
      <c r="Z57" s="180"/>
      <c r="AA57" s="180"/>
      <c r="AB57" s="180"/>
      <c r="AC57" s="180"/>
      <c r="AD57" s="180"/>
      <c r="AE57" s="196">
        <f t="shared" ref="AE57:AE63" si="93">IF(AD57=0,0,(IF(Y57&lt;=AD57,Y57,AD57)))</f>
        <v>0</v>
      </c>
      <c r="AF57" s="181"/>
      <c r="AG57" s="178"/>
      <c r="AH57" s="178"/>
      <c r="AI57" s="180"/>
      <c r="AJ57" s="180"/>
      <c r="AK57" s="180"/>
      <c r="AL57" s="180"/>
      <c r="AM57" s="180"/>
      <c r="AN57" s="180"/>
      <c r="AO57" s="196">
        <f t="shared" ref="AO57:AO63" si="94">IF(AN57=0,0,(IF(AI57&lt;=AN57,AI57,AN57)))</f>
        <v>0</v>
      </c>
      <c r="AP57" s="177"/>
      <c r="AQ57" s="178"/>
      <c r="AR57" s="178"/>
      <c r="AS57" s="180"/>
      <c r="AT57" s="180"/>
      <c r="AU57" s="180"/>
      <c r="AV57" s="180"/>
      <c r="AW57" s="180"/>
      <c r="AX57" s="180"/>
      <c r="AY57" s="196">
        <f t="shared" ref="AY57:AY63" si="95">IF(AX57=0,0,(IF(AS57&lt;=AX57,AS57,AX57)))</f>
        <v>0</v>
      </c>
      <c r="AZ57" s="177"/>
      <c r="BA57" s="178"/>
      <c r="BB57" s="178"/>
      <c r="BC57" s="180"/>
      <c r="BD57" s="180"/>
      <c r="BE57" s="180"/>
      <c r="BF57" s="180"/>
      <c r="BG57" s="180"/>
      <c r="BH57" s="180"/>
      <c r="BI57" s="190">
        <f t="shared" ref="BI57:BI63" si="96">IF(BH57=0,0,(IF(BC57&lt;=BH57,BC57,BH57)))</f>
        <v>0</v>
      </c>
      <c r="BJ57" s="177"/>
      <c r="BK57" s="178"/>
      <c r="BL57" s="178"/>
      <c r="BM57" s="180"/>
      <c r="BN57" s="180"/>
      <c r="BO57" s="180"/>
      <c r="BP57" s="180"/>
      <c r="BQ57" s="180"/>
      <c r="BR57" s="180"/>
      <c r="BS57" s="190"/>
      <c r="BT57" s="177"/>
      <c r="BU57" s="178"/>
      <c r="BV57" s="178"/>
      <c r="BW57" s="180"/>
      <c r="BX57" s="180"/>
      <c r="BY57" s="180"/>
      <c r="BZ57" s="180"/>
      <c r="CA57" s="180"/>
      <c r="CB57" s="180"/>
      <c r="CC57" s="190"/>
    </row>
    <row r="58" spans="1:81" ht="15.95" customHeight="1">
      <c r="A58" s="189"/>
      <c r="B58" s="192"/>
      <c r="C58" s="173"/>
      <c r="D58" s="173"/>
      <c r="E58" s="175"/>
      <c r="F58" s="175"/>
      <c r="G58" s="175"/>
      <c r="H58" s="175"/>
      <c r="I58" s="175"/>
      <c r="J58" s="175"/>
      <c r="K58" s="196">
        <f t="shared" si="91"/>
        <v>0</v>
      </c>
      <c r="L58" s="177"/>
      <c r="M58" s="178"/>
      <c r="N58" s="178"/>
      <c r="O58" s="180"/>
      <c r="P58" s="180"/>
      <c r="Q58" s="180"/>
      <c r="R58" s="180"/>
      <c r="S58" s="180"/>
      <c r="T58" s="180"/>
      <c r="U58" s="196">
        <f t="shared" si="92"/>
        <v>0</v>
      </c>
      <c r="V58" s="177"/>
      <c r="W58" s="178"/>
      <c r="X58" s="178"/>
      <c r="Y58" s="180"/>
      <c r="Z58" s="180"/>
      <c r="AA58" s="180"/>
      <c r="AB58" s="180"/>
      <c r="AC58" s="180"/>
      <c r="AD58" s="180"/>
      <c r="AE58" s="196">
        <f t="shared" si="93"/>
        <v>0</v>
      </c>
      <c r="AF58" s="181"/>
      <c r="AG58" s="178"/>
      <c r="AH58" s="178"/>
      <c r="AI58" s="180"/>
      <c r="AJ58" s="180"/>
      <c r="AK58" s="180"/>
      <c r="AL58" s="180"/>
      <c r="AM58" s="180"/>
      <c r="AN58" s="180"/>
      <c r="AO58" s="196">
        <f t="shared" si="94"/>
        <v>0</v>
      </c>
      <c r="AP58" s="177"/>
      <c r="AQ58" s="178"/>
      <c r="AR58" s="178"/>
      <c r="AS58" s="180"/>
      <c r="AT58" s="180"/>
      <c r="AU58" s="180"/>
      <c r="AV58" s="180"/>
      <c r="AW58" s="180"/>
      <c r="AX58" s="180"/>
      <c r="AY58" s="196">
        <f t="shared" si="95"/>
        <v>0</v>
      </c>
      <c r="AZ58" s="177"/>
      <c r="BA58" s="178"/>
      <c r="BB58" s="178"/>
      <c r="BC58" s="180"/>
      <c r="BD58" s="180"/>
      <c r="BE58" s="180"/>
      <c r="BF58" s="180"/>
      <c r="BG58" s="180"/>
      <c r="BH58" s="180"/>
      <c r="BI58" s="190">
        <f t="shared" si="96"/>
        <v>0</v>
      </c>
      <c r="BJ58" s="177"/>
      <c r="BK58" s="178"/>
      <c r="BL58" s="178"/>
      <c r="BM58" s="180"/>
      <c r="BN58" s="180"/>
      <c r="BO58" s="180"/>
      <c r="BP58" s="180"/>
      <c r="BQ58" s="180"/>
      <c r="BR58" s="180"/>
      <c r="BS58" s="190"/>
      <c r="BT58" s="177"/>
      <c r="BU58" s="178"/>
      <c r="BV58" s="178"/>
      <c r="BW58" s="180"/>
      <c r="BX58" s="180"/>
      <c r="BY58" s="180"/>
      <c r="BZ58" s="180"/>
      <c r="CA58" s="180"/>
      <c r="CB58" s="180"/>
      <c r="CC58" s="190"/>
    </row>
    <row r="59" spans="1:81" s="193" customFormat="1" ht="15.95" customHeight="1">
      <c r="A59" s="194" t="s">
        <v>25</v>
      </c>
      <c r="B59" s="192"/>
      <c r="C59" s="173"/>
      <c r="D59" s="173"/>
      <c r="E59" s="175"/>
      <c r="F59" s="175"/>
      <c r="G59" s="175"/>
      <c r="H59" s="175"/>
      <c r="I59" s="175"/>
      <c r="J59" s="175"/>
      <c r="K59" s="196">
        <f t="shared" si="91"/>
        <v>0</v>
      </c>
      <c r="L59" s="191"/>
      <c r="M59" s="173"/>
      <c r="N59" s="173"/>
      <c r="O59" s="175"/>
      <c r="P59" s="175"/>
      <c r="Q59" s="175"/>
      <c r="R59" s="175"/>
      <c r="S59" s="175"/>
      <c r="T59" s="175"/>
      <c r="U59" s="196">
        <f t="shared" si="92"/>
        <v>0</v>
      </c>
      <c r="V59" s="191"/>
      <c r="W59" s="173"/>
      <c r="X59" s="173"/>
      <c r="Y59" s="175"/>
      <c r="Z59" s="175"/>
      <c r="AA59" s="175"/>
      <c r="AB59" s="175"/>
      <c r="AC59" s="175"/>
      <c r="AD59" s="175"/>
      <c r="AE59" s="196">
        <f t="shared" si="93"/>
        <v>0</v>
      </c>
      <c r="AF59" s="192"/>
      <c r="AG59" s="173"/>
      <c r="AH59" s="173"/>
      <c r="AI59" s="175"/>
      <c r="AJ59" s="175"/>
      <c r="AK59" s="175"/>
      <c r="AL59" s="175"/>
      <c r="AM59" s="175"/>
      <c r="AN59" s="175"/>
      <c r="AO59" s="196">
        <f t="shared" si="94"/>
        <v>0</v>
      </c>
      <c r="AP59" s="191"/>
      <c r="AQ59" s="173"/>
      <c r="AR59" s="173"/>
      <c r="AS59" s="175"/>
      <c r="AT59" s="175"/>
      <c r="AU59" s="175"/>
      <c r="AV59" s="175"/>
      <c r="AW59" s="175"/>
      <c r="AX59" s="175"/>
      <c r="AY59" s="196">
        <f t="shared" si="95"/>
        <v>0</v>
      </c>
      <c r="AZ59" s="191"/>
      <c r="BA59" s="173"/>
      <c r="BB59" s="173"/>
      <c r="BC59" s="175"/>
      <c r="BD59" s="175"/>
      <c r="BE59" s="175"/>
      <c r="BF59" s="175"/>
      <c r="BG59" s="175"/>
      <c r="BH59" s="175"/>
      <c r="BI59" s="190">
        <f t="shared" si="96"/>
        <v>0</v>
      </c>
      <c r="BJ59" s="191"/>
      <c r="BK59" s="173"/>
      <c r="BL59" s="173"/>
      <c r="BM59" s="175"/>
      <c r="BN59" s="175"/>
      <c r="BO59" s="175"/>
      <c r="BP59" s="175"/>
      <c r="BQ59" s="175"/>
      <c r="BR59" s="175"/>
      <c r="BS59" s="190"/>
      <c r="BT59" s="191"/>
      <c r="BU59" s="173"/>
      <c r="BV59" s="173"/>
      <c r="BW59" s="175"/>
      <c r="BX59" s="175"/>
      <c r="BY59" s="175"/>
      <c r="BZ59" s="175"/>
      <c r="CA59" s="175"/>
      <c r="CB59" s="175"/>
      <c r="CC59" s="190"/>
    </row>
    <row r="60" spans="1:81" s="193" customFormat="1" ht="15.75" customHeight="1">
      <c r="A60" s="195" t="s">
        <v>81</v>
      </c>
      <c r="B60" s="192">
        <v>7</v>
      </c>
      <c r="C60" s="173">
        <f>SUM(E60:I60)</f>
        <v>7021</v>
      </c>
      <c r="D60" s="173">
        <f>IFERROR(C60/B60,0)</f>
        <v>1003</v>
      </c>
      <c r="E60" s="175"/>
      <c r="F60" s="175"/>
      <c r="G60" s="175"/>
      <c r="H60" s="175">
        <v>7021</v>
      </c>
      <c r="I60" s="175"/>
      <c r="J60" s="175">
        <v>5617</v>
      </c>
      <c r="K60" s="196">
        <f t="shared" si="91"/>
        <v>0</v>
      </c>
      <c r="L60" s="191">
        <v>7</v>
      </c>
      <c r="M60" s="173">
        <f>SUM(O60:S60)</f>
        <v>10823</v>
      </c>
      <c r="N60" s="173">
        <f>IFERROR(M60/L60,0)</f>
        <v>1546.1428571428571</v>
      </c>
      <c r="O60" s="175"/>
      <c r="P60" s="175"/>
      <c r="Q60" s="175"/>
      <c r="R60" s="175">
        <v>10823</v>
      </c>
      <c r="S60" s="175"/>
      <c r="T60" s="175">
        <v>8658</v>
      </c>
      <c r="U60" s="196">
        <f t="shared" si="92"/>
        <v>0</v>
      </c>
      <c r="V60" s="191">
        <v>12</v>
      </c>
      <c r="W60" s="173">
        <f>SUM(Y60:AC60)</f>
        <v>14721</v>
      </c>
      <c r="X60" s="173">
        <f>IFERROR(W60/V60,0)</f>
        <v>1226.75</v>
      </c>
      <c r="Y60" s="175"/>
      <c r="Z60" s="175"/>
      <c r="AA60" s="175"/>
      <c r="AB60" s="175">
        <v>14721</v>
      </c>
      <c r="AC60" s="175"/>
      <c r="AD60" s="175">
        <v>10452</v>
      </c>
      <c r="AE60" s="196">
        <f t="shared" si="93"/>
        <v>0</v>
      </c>
      <c r="AF60" s="192">
        <v>22</v>
      </c>
      <c r="AG60" s="173">
        <f>SUM(AI60:AM60)</f>
        <v>20950</v>
      </c>
      <c r="AH60" s="173">
        <f>IFERROR(AG60/AF60,0)</f>
        <v>952.27272727272725</v>
      </c>
      <c r="AI60" s="175"/>
      <c r="AJ60" s="175"/>
      <c r="AK60" s="175"/>
      <c r="AL60" s="175">
        <v>20950</v>
      </c>
      <c r="AM60" s="175"/>
      <c r="AN60" s="175">
        <v>16970</v>
      </c>
      <c r="AO60" s="196">
        <f t="shared" si="94"/>
        <v>0</v>
      </c>
      <c r="AP60" s="191">
        <v>19</v>
      </c>
      <c r="AQ60" s="173">
        <f>SUM(AS60:AW60)</f>
        <v>16804</v>
      </c>
      <c r="AR60" s="173">
        <f>IFERROR(AQ60/AP60,0)</f>
        <v>884.42105263157896</v>
      </c>
      <c r="AS60" s="175"/>
      <c r="AT60" s="175"/>
      <c r="AU60" s="175"/>
      <c r="AV60" s="175">
        <v>16804</v>
      </c>
      <c r="AW60" s="175"/>
      <c r="AX60" s="175">
        <v>13433</v>
      </c>
      <c r="AY60" s="196">
        <f t="shared" si="95"/>
        <v>0</v>
      </c>
      <c r="AZ60" s="191">
        <v>24</v>
      </c>
      <c r="BA60" s="173">
        <f>SUM(BC60:BG60)</f>
        <v>28501</v>
      </c>
      <c r="BB60" s="173">
        <f>IFERROR(BA60/AZ60,0)</f>
        <v>1187.5416666666667</v>
      </c>
      <c r="BC60" s="175"/>
      <c r="BD60" s="175"/>
      <c r="BE60" s="175"/>
      <c r="BF60" s="175">
        <v>28501</v>
      </c>
      <c r="BG60" s="175"/>
      <c r="BH60" s="175">
        <v>23371</v>
      </c>
      <c r="BI60" s="190">
        <f t="shared" si="96"/>
        <v>0</v>
      </c>
      <c r="BJ60" s="191">
        <v>11</v>
      </c>
      <c r="BK60" s="173">
        <f t="shared" ref="BK60:BK63" si="97">SUM(BM60:BQ60)</f>
        <v>15872</v>
      </c>
      <c r="BL60" s="173">
        <f t="shared" ref="BL60:BL63" si="98">IFERROR(BK60/BJ60,0)</f>
        <v>1442.909090909091</v>
      </c>
      <c r="BM60" s="175"/>
      <c r="BN60" s="175"/>
      <c r="BO60" s="175"/>
      <c r="BP60" s="175">
        <v>15872</v>
      </c>
      <c r="BQ60" s="175"/>
      <c r="BR60" s="175">
        <v>14761</v>
      </c>
      <c r="BS60" s="190">
        <f t="shared" ref="BS60:BS63" si="99">IF(BR60=0,0,(IF(BM60&lt;=BR60,BM60,BR60)))</f>
        <v>0</v>
      </c>
      <c r="BT60" s="6">
        <v>13</v>
      </c>
      <c r="BU60" s="173">
        <f t="shared" ref="BU60:BU63" si="100">SUM(BW60:CA60)</f>
        <v>16652</v>
      </c>
      <c r="BV60" s="173">
        <f t="shared" ref="BV60:BV63" si="101">IFERROR(BU60/BT60,0)</f>
        <v>1280.9230769230769</v>
      </c>
      <c r="BW60" s="10"/>
      <c r="BX60" s="10"/>
      <c r="BY60" s="10"/>
      <c r="BZ60" s="10">
        <v>16652</v>
      </c>
      <c r="CA60" s="10"/>
      <c r="CB60" s="10">
        <v>12822</v>
      </c>
      <c r="CC60" s="404">
        <f t="shared" ref="CC60:CC63" si="102">IF(CB60=0,0,(IF(BW60&lt;=CB60,BW60,CB60)))</f>
        <v>0</v>
      </c>
    </row>
    <row r="61" spans="1:81" s="193" customFormat="1" ht="15.95" customHeight="1">
      <c r="A61" s="358"/>
      <c r="B61" s="192"/>
      <c r="C61" s="173">
        <f t="shared" ref="C61:C63" si="103">SUM(E61:I61)</f>
        <v>0</v>
      </c>
      <c r="D61" s="173">
        <f t="shared" ref="D61:D63" si="104">IFERROR(C61/B61,0)</f>
        <v>0</v>
      </c>
      <c r="E61" s="175"/>
      <c r="F61" s="175"/>
      <c r="G61" s="175"/>
      <c r="H61" s="175"/>
      <c r="I61" s="175"/>
      <c r="J61" s="175"/>
      <c r="K61" s="196">
        <f t="shared" si="91"/>
        <v>0</v>
      </c>
      <c r="L61" s="191"/>
      <c r="M61" s="173">
        <f t="shared" ref="M61:M63" si="105">SUM(O61:S61)</f>
        <v>0</v>
      </c>
      <c r="N61" s="173">
        <f t="shared" ref="N61:N63" si="106">IFERROR(M61/L61,0)</f>
        <v>0</v>
      </c>
      <c r="O61" s="175"/>
      <c r="P61" s="175"/>
      <c r="Q61" s="175"/>
      <c r="R61" s="175"/>
      <c r="S61" s="175"/>
      <c r="T61" s="175"/>
      <c r="U61" s="196">
        <f t="shared" si="92"/>
        <v>0</v>
      </c>
      <c r="V61" s="191"/>
      <c r="W61" s="173">
        <f t="shared" ref="W61:W63" si="107">SUM(Y61:AC61)</f>
        <v>0</v>
      </c>
      <c r="X61" s="173">
        <f t="shared" ref="X61:X63" si="108">IFERROR(W61/V61,0)</f>
        <v>0</v>
      </c>
      <c r="Y61" s="175"/>
      <c r="Z61" s="175"/>
      <c r="AA61" s="175"/>
      <c r="AB61" s="175"/>
      <c r="AC61" s="175"/>
      <c r="AD61" s="175"/>
      <c r="AE61" s="196">
        <f t="shared" si="93"/>
        <v>0</v>
      </c>
      <c r="AF61" s="192"/>
      <c r="AG61" s="173">
        <f t="shared" ref="AG61:AG63" si="109">SUM(AI61:AM61)</f>
        <v>0</v>
      </c>
      <c r="AH61" s="173">
        <f t="shared" ref="AH61:AH63" si="110">IFERROR(AG61/AF61,0)</f>
        <v>0</v>
      </c>
      <c r="AI61" s="175"/>
      <c r="AJ61" s="175"/>
      <c r="AK61" s="175"/>
      <c r="AL61" s="175"/>
      <c r="AM61" s="175"/>
      <c r="AN61" s="175"/>
      <c r="AO61" s="196">
        <f t="shared" si="94"/>
        <v>0</v>
      </c>
      <c r="AP61" s="191"/>
      <c r="AQ61" s="173">
        <f t="shared" ref="AQ61:AQ63" si="111">SUM(AS61:AW61)</f>
        <v>0</v>
      </c>
      <c r="AR61" s="173">
        <f t="shared" ref="AR61:AR63" si="112">IFERROR(AQ61/AP61,0)</f>
        <v>0</v>
      </c>
      <c r="AS61" s="175"/>
      <c r="AT61" s="175"/>
      <c r="AU61" s="175"/>
      <c r="AV61" s="175"/>
      <c r="AW61" s="175"/>
      <c r="AX61" s="175"/>
      <c r="AY61" s="196">
        <f t="shared" si="95"/>
        <v>0</v>
      </c>
      <c r="AZ61" s="191"/>
      <c r="BA61" s="173">
        <f t="shared" ref="BA61:BA63" si="113">SUM(BC61:BG61)</f>
        <v>0</v>
      </c>
      <c r="BB61" s="173">
        <f t="shared" ref="BB61:BB63" si="114">IFERROR(BA61/AZ61,0)</f>
        <v>0</v>
      </c>
      <c r="BC61" s="175"/>
      <c r="BD61" s="175"/>
      <c r="BE61" s="175"/>
      <c r="BF61" s="175"/>
      <c r="BG61" s="175"/>
      <c r="BH61" s="175"/>
      <c r="BI61" s="190">
        <f t="shared" si="96"/>
        <v>0</v>
      </c>
      <c r="BJ61" s="191"/>
      <c r="BK61" s="173">
        <f t="shared" si="97"/>
        <v>0</v>
      </c>
      <c r="BL61" s="173">
        <f t="shared" si="98"/>
        <v>0</v>
      </c>
      <c r="BM61" s="175"/>
      <c r="BN61" s="175"/>
      <c r="BO61" s="175"/>
      <c r="BP61" s="175"/>
      <c r="BQ61" s="175"/>
      <c r="BR61" s="175"/>
      <c r="BS61" s="190">
        <f t="shared" si="99"/>
        <v>0</v>
      </c>
      <c r="BT61" s="6"/>
      <c r="BU61" s="173">
        <f t="shared" si="100"/>
        <v>0</v>
      </c>
      <c r="BV61" s="173">
        <f t="shared" si="101"/>
        <v>0</v>
      </c>
      <c r="BW61" s="10"/>
      <c r="BX61" s="10"/>
      <c r="BY61" s="10"/>
      <c r="BZ61" s="10"/>
      <c r="CA61" s="10"/>
      <c r="CB61" s="10"/>
      <c r="CC61" s="404">
        <f t="shared" si="102"/>
        <v>0</v>
      </c>
    </row>
    <row r="62" spans="1:81" s="193" customFormat="1" ht="15.95" customHeight="1">
      <c r="A62" s="358"/>
      <c r="B62" s="192"/>
      <c r="C62" s="173">
        <f t="shared" si="103"/>
        <v>0</v>
      </c>
      <c r="D62" s="173">
        <f t="shared" si="104"/>
        <v>0</v>
      </c>
      <c r="E62" s="175"/>
      <c r="F62" s="175"/>
      <c r="G62" s="175"/>
      <c r="H62" s="175"/>
      <c r="I62" s="175"/>
      <c r="J62" s="175"/>
      <c r="K62" s="196">
        <f t="shared" si="91"/>
        <v>0</v>
      </c>
      <c r="L62" s="191"/>
      <c r="M62" s="173">
        <f t="shared" si="105"/>
        <v>0</v>
      </c>
      <c r="N62" s="173">
        <f t="shared" si="106"/>
        <v>0</v>
      </c>
      <c r="O62" s="175"/>
      <c r="P62" s="175"/>
      <c r="Q62" s="175"/>
      <c r="R62" s="175"/>
      <c r="S62" s="175"/>
      <c r="T62" s="175"/>
      <c r="U62" s="196">
        <f t="shared" si="92"/>
        <v>0</v>
      </c>
      <c r="V62" s="191"/>
      <c r="W62" s="173">
        <f t="shared" si="107"/>
        <v>0</v>
      </c>
      <c r="X62" s="173">
        <f t="shared" si="108"/>
        <v>0</v>
      </c>
      <c r="Y62" s="175"/>
      <c r="Z62" s="175"/>
      <c r="AA62" s="175"/>
      <c r="AB62" s="175"/>
      <c r="AC62" s="175"/>
      <c r="AD62" s="175"/>
      <c r="AE62" s="196">
        <f t="shared" si="93"/>
        <v>0</v>
      </c>
      <c r="AF62" s="192"/>
      <c r="AG62" s="173">
        <f t="shared" si="109"/>
        <v>0</v>
      </c>
      <c r="AH62" s="173">
        <f t="shared" si="110"/>
        <v>0</v>
      </c>
      <c r="AI62" s="175"/>
      <c r="AJ62" s="175"/>
      <c r="AK62" s="175"/>
      <c r="AL62" s="175"/>
      <c r="AM62" s="175"/>
      <c r="AN62" s="175"/>
      <c r="AO62" s="196">
        <f t="shared" si="94"/>
        <v>0</v>
      </c>
      <c r="AP62" s="191"/>
      <c r="AQ62" s="173">
        <f t="shared" si="111"/>
        <v>0</v>
      </c>
      <c r="AR62" s="173">
        <f t="shared" si="112"/>
        <v>0</v>
      </c>
      <c r="AS62" s="175"/>
      <c r="AT62" s="175"/>
      <c r="AU62" s="175"/>
      <c r="AV62" s="175"/>
      <c r="AW62" s="175"/>
      <c r="AX62" s="175"/>
      <c r="AY62" s="196">
        <f t="shared" si="95"/>
        <v>0</v>
      </c>
      <c r="AZ62" s="191"/>
      <c r="BA62" s="173">
        <f t="shared" si="113"/>
        <v>0</v>
      </c>
      <c r="BB62" s="173">
        <f t="shared" si="114"/>
        <v>0</v>
      </c>
      <c r="BC62" s="175"/>
      <c r="BD62" s="175"/>
      <c r="BE62" s="175"/>
      <c r="BF62" s="175"/>
      <c r="BG62" s="175"/>
      <c r="BH62" s="175"/>
      <c r="BI62" s="190">
        <f t="shared" si="96"/>
        <v>0</v>
      </c>
      <c r="BJ62" s="191"/>
      <c r="BK62" s="173">
        <f t="shared" si="97"/>
        <v>0</v>
      </c>
      <c r="BL62" s="173">
        <f t="shared" si="98"/>
        <v>0</v>
      </c>
      <c r="BM62" s="175"/>
      <c r="BN62" s="175"/>
      <c r="BO62" s="175"/>
      <c r="BP62" s="175"/>
      <c r="BQ62" s="175"/>
      <c r="BR62" s="175"/>
      <c r="BS62" s="190">
        <f t="shared" si="99"/>
        <v>0</v>
      </c>
      <c r="BT62" s="6"/>
      <c r="BU62" s="173">
        <f t="shared" si="100"/>
        <v>0</v>
      </c>
      <c r="BV62" s="173">
        <f t="shared" si="101"/>
        <v>0</v>
      </c>
      <c r="BW62" s="10"/>
      <c r="BX62" s="10"/>
      <c r="BY62" s="10"/>
      <c r="BZ62" s="10"/>
      <c r="CA62" s="10"/>
      <c r="CB62" s="10"/>
      <c r="CC62" s="404">
        <f t="shared" si="102"/>
        <v>0</v>
      </c>
    </row>
    <row r="63" spans="1:81" s="193" customFormat="1" ht="15.95" customHeight="1">
      <c r="A63" s="358"/>
      <c r="B63" s="192"/>
      <c r="C63" s="173">
        <f t="shared" si="103"/>
        <v>0</v>
      </c>
      <c r="D63" s="173">
        <f t="shared" si="104"/>
        <v>0</v>
      </c>
      <c r="E63" s="175"/>
      <c r="F63" s="175"/>
      <c r="G63" s="175"/>
      <c r="H63" s="175"/>
      <c r="I63" s="175"/>
      <c r="J63" s="175"/>
      <c r="K63" s="196">
        <f t="shared" si="91"/>
        <v>0</v>
      </c>
      <c r="L63" s="191"/>
      <c r="M63" s="173">
        <f t="shared" si="105"/>
        <v>0</v>
      </c>
      <c r="N63" s="173">
        <f t="shared" si="106"/>
        <v>0</v>
      </c>
      <c r="O63" s="175"/>
      <c r="P63" s="175"/>
      <c r="Q63" s="175"/>
      <c r="R63" s="175"/>
      <c r="S63" s="175"/>
      <c r="T63" s="175"/>
      <c r="U63" s="196">
        <f t="shared" si="92"/>
        <v>0</v>
      </c>
      <c r="V63" s="191"/>
      <c r="W63" s="173">
        <f t="shared" si="107"/>
        <v>0</v>
      </c>
      <c r="X63" s="173">
        <f t="shared" si="108"/>
        <v>0</v>
      </c>
      <c r="Y63" s="175"/>
      <c r="Z63" s="175"/>
      <c r="AA63" s="175"/>
      <c r="AB63" s="175"/>
      <c r="AC63" s="175"/>
      <c r="AD63" s="175"/>
      <c r="AE63" s="196">
        <f t="shared" si="93"/>
        <v>0</v>
      </c>
      <c r="AF63" s="192"/>
      <c r="AG63" s="173">
        <f t="shared" si="109"/>
        <v>0</v>
      </c>
      <c r="AH63" s="173">
        <f t="shared" si="110"/>
        <v>0</v>
      </c>
      <c r="AI63" s="175"/>
      <c r="AJ63" s="175"/>
      <c r="AK63" s="175"/>
      <c r="AL63" s="175"/>
      <c r="AM63" s="175"/>
      <c r="AN63" s="175"/>
      <c r="AO63" s="196">
        <f t="shared" si="94"/>
        <v>0</v>
      </c>
      <c r="AP63" s="191"/>
      <c r="AQ63" s="173">
        <f t="shared" si="111"/>
        <v>0</v>
      </c>
      <c r="AR63" s="173">
        <f t="shared" si="112"/>
        <v>0</v>
      </c>
      <c r="AS63" s="175"/>
      <c r="AT63" s="175"/>
      <c r="AU63" s="175"/>
      <c r="AV63" s="175"/>
      <c r="AW63" s="175"/>
      <c r="AX63" s="175"/>
      <c r="AY63" s="196">
        <f t="shared" si="95"/>
        <v>0</v>
      </c>
      <c r="AZ63" s="191"/>
      <c r="BA63" s="173">
        <f t="shared" si="113"/>
        <v>0</v>
      </c>
      <c r="BB63" s="173">
        <f t="shared" si="114"/>
        <v>0</v>
      </c>
      <c r="BC63" s="175"/>
      <c r="BD63" s="175"/>
      <c r="BE63" s="175"/>
      <c r="BF63" s="175"/>
      <c r="BG63" s="175"/>
      <c r="BH63" s="175"/>
      <c r="BI63" s="190">
        <f t="shared" si="96"/>
        <v>0</v>
      </c>
      <c r="BJ63" s="191"/>
      <c r="BK63" s="173">
        <f t="shared" si="97"/>
        <v>0</v>
      </c>
      <c r="BL63" s="173">
        <f t="shared" si="98"/>
        <v>0</v>
      </c>
      <c r="BM63" s="175"/>
      <c r="BN63" s="175"/>
      <c r="BO63" s="175"/>
      <c r="BP63" s="175"/>
      <c r="BQ63" s="175"/>
      <c r="BR63" s="175"/>
      <c r="BS63" s="190">
        <f t="shared" si="99"/>
        <v>0</v>
      </c>
      <c r="BT63" s="6"/>
      <c r="BU63" s="173">
        <f t="shared" si="100"/>
        <v>0</v>
      </c>
      <c r="BV63" s="173">
        <f t="shared" si="101"/>
        <v>0</v>
      </c>
      <c r="BW63" s="10"/>
      <c r="BX63" s="10"/>
      <c r="BY63" s="10"/>
      <c r="BZ63" s="10"/>
      <c r="CA63" s="10"/>
      <c r="CB63" s="10"/>
      <c r="CC63" s="404">
        <f t="shared" si="102"/>
        <v>0</v>
      </c>
    </row>
    <row r="64" spans="1:81" ht="15.95" customHeight="1">
      <c r="A64" s="197" t="s">
        <v>54</v>
      </c>
      <c r="B64" s="192"/>
      <c r="C64" s="173"/>
      <c r="D64" s="173"/>
      <c r="E64" s="175"/>
      <c r="F64" s="175"/>
      <c r="G64" s="175"/>
      <c r="H64" s="175"/>
      <c r="I64" s="175"/>
      <c r="J64" s="175"/>
      <c r="K64" s="176"/>
      <c r="L64" s="177"/>
      <c r="M64" s="178"/>
      <c r="N64" s="178"/>
      <c r="O64" s="180"/>
      <c r="P64" s="180"/>
      <c r="Q64" s="180"/>
      <c r="R64" s="180"/>
      <c r="S64" s="180"/>
      <c r="T64" s="180"/>
      <c r="U64" s="176"/>
      <c r="V64" s="177"/>
      <c r="W64" s="178"/>
      <c r="X64" s="178"/>
      <c r="Y64" s="180"/>
      <c r="Z64" s="180"/>
      <c r="AA64" s="180"/>
      <c r="AB64" s="180"/>
      <c r="AC64" s="180"/>
      <c r="AD64" s="180"/>
      <c r="AE64" s="176"/>
      <c r="AF64" s="181"/>
      <c r="AG64" s="178"/>
      <c r="AH64" s="178"/>
      <c r="AI64" s="180"/>
      <c r="AJ64" s="180"/>
      <c r="AK64" s="180"/>
      <c r="AL64" s="180"/>
      <c r="AM64" s="180"/>
      <c r="AN64" s="180"/>
      <c r="AO64" s="176"/>
      <c r="AP64" s="177"/>
      <c r="AQ64" s="178"/>
      <c r="AR64" s="178"/>
      <c r="AS64" s="180"/>
      <c r="AT64" s="180"/>
      <c r="AU64" s="180"/>
      <c r="AV64" s="180"/>
      <c r="AW64" s="180"/>
      <c r="AX64" s="180"/>
      <c r="AY64" s="176"/>
      <c r="AZ64" s="177"/>
      <c r="BA64" s="178"/>
      <c r="BB64" s="178"/>
      <c r="BC64" s="180"/>
      <c r="BD64" s="180"/>
      <c r="BE64" s="180"/>
      <c r="BF64" s="180"/>
      <c r="BG64" s="180"/>
      <c r="BH64" s="180"/>
      <c r="BI64" s="176"/>
      <c r="BJ64" s="177"/>
      <c r="BK64" s="178"/>
      <c r="BL64" s="178"/>
      <c r="BM64" s="180"/>
      <c r="BN64" s="180"/>
      <c r="BO64" s="180"/>
      <c r="BP64" s="180"/>
      <c r="BQ64" s="180"/>
      <c r="BR64" s="180"/>
      <c r="BS64" s="176"/>
      <c r="BT64" s="177"/>
      <c r="BU64" s="178"/>
      <c r="BV64" s="178"/>
      <c r="BW64" s="180"/>
      <c r="BX64" s="180"/>
      <c r="BY64" s="180"/>
      <c r="BZ64" s="180"/>
      <c r="CA64" s="180"/>
      <c r="CB64" s="180"/>
      <c r="CC64" s="176"/>
    </row>
    <row r="65" spans="1:81" s="193" customFormat="1" ht="15.95" customHeight="1">
      <c r="A65" s="198" t="s">
        <v>31</v>
      </c>
      <c r="B65" s="199">
        <f>SUM(B$59:B64)</f>
        <v>7</v>
      </c>
      <c r="C65" s="173">
        <f>SUM(C$59:C64)</f>
        <v>7021</v>
      </c>
      <c r="D65" s="173">
        <f>IFERROR(C65/B65,0)</f>
        <v>1003</v>
      </c>
      <c r="E65" s="200">
        <f>SUM(E$59:E64)</f>
        <v>0</v>
      </c>
      <c r="F65" s="200">
        <f>SUM(F$59:F64)</f>
        <v>0</v>
      </c>
      <c r="G65" s="200">
        <f>SUM(G$59:G64)</f>
        <v>0</v>
      </c>
      <c r="H65" s="200">
        <f>SUM(H$59:H64)</f>
        <v>7021</v>
      </c>
      <c r="I65" s="200">
        <f>SUM(I$59:I64)</f>
        <v>0</v>
      </c>
      <c r="J65" s="200">
        <f>SUM(J$59:J64)</f>
        <v>5617</v>
      </c>
      <c r="K65" s="190">
        <f>SUM(K$59:K64)</f>
        <v>0</v>
      </c>
      <c r="L65" s="201">
        <f>SUM(L$59:L64)</f>
        <v>7</v>
      </c>
      <c r="M65" s="173">
        <f>SUM(M$59:M64)</f>
        <v>10823</v>
      </c>
      <c r="N65" s="173">
        <f>IFERROR(M65/L65,0)</f>
        <v>1546.1428571428571</v>
      </c>
      <c r="O65" s="200">
        <f>SUM(O$59:O64)</f>
        <v>0</v>
      </c>
      <c r="P65" s="200">
        <f>SUM(P$59:P64)</f>
        <v>0</v>
      </c>
      <c r="Q65" s="200">
        <f>SUM(Q$59:Q64)</f>
        <v>0</v>
      </c>
      <c r="R65" s="200">
        <f>SUM(R$59:R64)</f>
        <v>10823</v>
      </c>
      <c r="S65" s="200">
        <f>SUM(S$59:S64)</f>
        <v>0</v>
      </c>
      <c r="T65" s="200">
        <f>SUM(T$59:T64)</f>
        <v>8658</v>
      </c>
      <c r="U65" s="190">
        <f>SUM(U$59:U64)</f>
        <v>0</v>
      </c>
      <c r="V65" s="201">
        <f>SUM(V$59:V64)</f>
        <v>12</v>
      </c>
      <c r="W65" s="173">
        <f>SUM(W$59:W64)</f>
        <v>14721</v>
      </c>
      <c r="X65" s="173">
        <f>IFERROR(W65/V65,0)</f>
        <v>1226.75</v>
      </c>
      <c r="Y65" s="200">
        <f>SUM(Y$59:Y64)</f>
        <v>0</v>
      </c>
      <c r="Z65" s="200">
        <f>SUM(Z$59:Z64)</f>
        <v>0</v>
      </c>
      <c r="AA65" s="200">
        <f>SUM(AA$59:AA64)</f>
        <v>0</v>
      </c>
      <c r="AB65" s="200">
        <f>SUM(AB$59:AB64)</f>
        <v>14721</v>
      </c>
      <c r="AC65" s="200">
        <f>SUM(AC$59:AC64)</f>
        <v>0</v>
      </c>
      <c r="AD65" s="200">
        <f>SUM(AD$59:AD64)</f>
        <v>10452</v>
      </c>
      <c r="AE65" s="190">
        <f>SUM(AE$59:AE64)</f>
        <v>0</v>
      </c>
      <c r="AF65" s="199">
        <f>SUM(AF$59:AF64)</f>
        <v>22</v>
      </c>
      <c r="AG65" s="173">
        <f>SUM(AG$59:AG64)</f>
        <v>20950</v>
      </c>
      <c r="AH65" s="173">
        <f>IFERROR(AG65/AF65,0)</f>
        <v>952.27272727272725</v>
      </c>
      <c r="AI65" s="200">
        <f>SUM(AI$59:AI64)</f>
        <v>0</v>
      </c>
      <c r="AJ65" s="200">
        <f>SUM(AJ$59:AJ64)</f>
        <v>0</v>
      </c>
      <c r="AK65" s="200">
        <f>SUM(AK$59:AK64)</f>
        <v>0</v>
      </c>
      <c r="AL65" s="200">
        <f>SUM(AL$59:AL64)</f>
        <v>20950</v>
      </c>
      <c r="AM65" s="200">
        <f>SUM(AM$59:AM64)</f>
        <v>0</v>
      </c>
      <c r="AN65" s="200">
        <f>SUM(AN$59:AN64)</f>
        <v>16970</v>
      </c>
      <c r="AO65" s="190">
        <f>SUM(AO$59:AO64)</f>
        <v>0</v>
      </c>
      <c r="AP65" s="201">
        <f>SUM(AP$59:AP64)</f>
        <v>19</v>
      </c>
      <c r="AQ65" s="173">
        <f>SUM(AQ$59:AQ64)</f>
        <v>16804</v>
      </c>
      <c r="AR65" s="173">
        <f>IFERROR(AQ65/AP65,0)</f>
        <v>884.42105263157896</v>
      </c>
      <c r="AS65" s="200">
        <f>SUM(AS$59:AS64)</f>
        <v>0</v>
      </c>
      <c r="AT65" s="200">
        <f>SUM(AT$59:AT64)</f>
        <v>0</v>
      </c>
      <c r="AU65" s="200">
        <f>SUM(AU$59:AU64)</f>
        <v>0</v>
      </c>
      <c r="AV65" s="200">
        <f>SUM(AV$59:AV64)</f>
        <v>16804</v>
      </c>
      <c r="AW65" s="200">
        <f>SUM(AW$59:AW64)</f>
        <v>0</v>
      </c>
      <c r="AX65" s="200">
        <f>SUM(AX$59:AX64)</f>
        <v>13433</v>
      </c>
      <c r="AY65" s="190">
        <f>SUM(AY$59:AY64)</f>
        <v>0</v>
      </c>
      <c r="AZ65" s="201">
        <f>SUM(AZ$59:AZ64)</f>
        <v>24</v>
      </c>
      <c r="BA65" s="173">
        <f>SUM(BA$59:BA64)</f>
        <v>28501</v>
      </c>
      <c r="BB65" s="173">
        <f>IFERROR(BA65/AZ65,0)</f>
        <v>1187.5416666666667</v>
      </c>
      <c r="BC65" s="200">
        <f>SUM(BC$59:BC64)</f>
        <v>0</v>
      </c>
      <c r="BD65" s="200">
        <f>SUM(BD$59:BD64)</f>
        <v>0</v>
      </c>
      <c r="BE65" s="200">
        <f>SUM(BE$59:BE64)</f>
        <v>0</v>
      </c>
      <c r="BF65" s="200">
        <f>SUM(BF$59:BF64)</f>
        <v>28501</v>
      </c>
      <c r="BG65" s="200">
        <f>SUM(BG$59:BG64)</f>
        <v>0</v>
      </c>
      <c r="BH65" s="200">
        <f>SUM(BH$59:BH64)</f>
        <v>23371</v>
      </c>
      <c r="BI65" s="190">
        <f>SUM(BI$59:BI64)</f>
        <v>0</v>
      </c>
      <c r="BJ65" s="201">
        <f>SUM(BJ$59:BJ64)</f>
        <v>11</v>
      </c>
      <c r="BK65" s="173">
        <f>SUM(BK$59:BK64)</f>
        <v>15872</v>
      </c>
      <c r="BL65" s="173">
        <f>IFERROR(BK65/BJ65,0)</f>
        <v>1442.909090909091</v>
      </c>
      <c r="BM65" s="200">
        <f>SUM(BM$59:BM64)</f>
        <v>0</v>
      </c>
      <c r="BN65" s="200">
        <f>SUM(BN$59:BN64)</f>
        <v>0</v>
      </c>
      <c r="BO65" s="200">
        <f>SUM(BO$59:BO64)</f>
        <v>0</v>
      </c>
      <c r="BP65" s="200">
        <f>SUM(BP$59:BP64)</f>
        <v>15872</v>
      </c>
      <c r="BQ65" s="200">
        <f>SUM(BQ$59:BQ64)</f>
        <v>0</v>
      </c>
      <c r="BR65" s="200">
        <f>SUM(BR$59:BR64)</f>
        <v>14761</v>
      </c>
      <c r="BS65" s="190">
        <f>SUM(BS$59:BS64)</f>
        <v>0</v>
      </c>
      <c r="BT65" s="201">
        <f>SUM(BT$59:BT64)</f>
        <v>13</v>
      </c>
      <c r="BU65" s="173">
        <f>SUM(BU$59:BU64)</f>
        <v>16652</v>
      </c>
      <c r="BV65" s="173">
        <f>IFERROR(BU65/BT65,0)</f>
        <v>1280.9230769230769</v>
      </c>
      <c r="BW65" s="200">
        <f>SUM(BW$59:BW64)</f>
        <v>0</v>
      </c>
      <c r="BX65" s="200">
        <f>SUM(BX$59:BX64)</f>
        <v>0</v>
      </c>
      <c r="BY65" s="200">
        <f>SUM(BY$59:BY64)</f>
        <v>0</v>
      </c>
      <c r="BZ65" s="200">
        <f>SUM(BZ$59:BZ64)</f>
        <v>16652</v>
      </c>
      <c r="CA65" s="200">
        <f>SUM(CA$59:CA64)</f>
        <v>0</v>
      </c>
      <c r="CB65" s="200">
        <f>SUM(CB$59:CB64)</f>
        <v>12822</v>
      </c>
      <c r="CC65" s="190">
        <f>SUM(CC$59:CC64)</f>
        <v>0</v>
      </c>
    </row>
    <row r="66" spans="1:81" ht="15.95" customHeight="1">
      <c r="A66" s="189"/>
      <c r="B66" s="192"/>
      <c r="C66" s="173"/>
      <c r="D66" s="173"/>
      <c r="E66" s="175"/>
      <c r="F66" s="175"/>
      <c r="G66" s="175"/>
      <c r="H66" s="175"/>
      <c r="I66" s="175"/>
      <c r="J66" s="175"/>
      <c r="K66" s="176"/>
      <c r="L66" s="177"/>
      <c r="M66" s="178"/>
      <c r="N66" s="178"/>
      <c r="O66" s="180"/>
      <c r="P66" s="180"/>
      <c r="Q66" s="180"/>
      <c r="R66" s="180"/>
      <c r="S66" s="180"/>
      <c r="T66" s="180"/>
      <c r="U66" s="176"/>
      <c r="V66" s="177"/>
      <c r="W66" s="178"/>
      <c r="X66" s="178"/>
      <c r="Y66" s="180"/>
      <c r="Z66" s="180"/>
      <c r="AA66" s="180"/>
      <c r="AB66" s="180"/>
      <c r="AC66" s="180"/>
      <c r="AD66" s="180"/>
      <c r="AE66" s="176"/>
      <c r="AF66" s="181"/>
      <c r="AG66" s="178"/>
      <c r="AH66" s="178"/>
      <c r="AI66" s="180"/>
      <c r="AJ66" s="180"/>
      <c r="AK66" s="180"/>
      <c r="AL66" s="180"/>
      <c r="AM66" s="180"/>
      <c r="AN66" s="180"/>
      <c r="AO66" s="176"/>
      <c r="AP66" s="177"/>
      <c r="AQ66" s="178"/>
      <c r="AR66" s="178"/>
      <c r="AS66" s="180"/>
      <c r="AT66" s="180"/>
      <c r="AU66" s="180"/>
      <c r="AV66" s="180"/>
      <c r="AW66" s="180"/>
      <c r="AX66" s="180"/>
      <c r="AY66" s="176"/>
      <c r="AZ66" s="177"/>
      <c r="BA66" s="178"/>
      <c r="BB66" s="178"/>
      <c r="BC66" s="180"/>
      <c r="BD66" s="180"/>
      <c r="BE66" s="180"/>
      <c r="BF66" s="180"/>
      <c r="BG66" s="180"/>
      <c r="BH66" s="180"/>
      <c r="BI66" s="176"/>
      <c r="BJ66" s="177"/>
      <c r="BK66" s="178"/>
      <c r="BL66" s="178"/>
      <c r="BM66" s="180"/>
      <c r="BN66" s="180"/>
      <c r="BO66" s="180"/>
      <c r="BP66" s="180"/>
      <c r="BQ66" s="180"/>
      <c r="BR66" s="180"/>
      <c r="BS66" s="176"/>
      <c r="BT66" s="177"/>
      <c r="BU66" s="178"/>
      <c r="BV66" s="178"/>
      <c r="BW66" s="180"/>
      <c r="BX66" s="180"/>
      <c r="BY66" s="180"/>
      <c r="BZ66" s="180"/>
      <c r="CA66" s="180"/>
      <c r="CB66" s="180"/>
      <c r="CC66" s="176"/>
    </row>
    <row r="67" spans="1:81" s="193" customFormat="1" ht="15.95" customHeight="1">
      <c r="A67" s="194" t="s">
        <v>32</v>
      </c>
      <c r="B67" s="192"/>
      <c r="C67" s="173"/>
      <c r="D67" s="173"/>
      <c r="E67" s="175"/>
      <c r="F67" s="175"/>
      <c r="G67" s="175"/>
      <c r="H67" s="175"/>
      <c r="I67" s="175"/>
      <c r="J67" s="175"/>
      <c r="K67" s="190"/>
      <c r="L67" s="191"/>
      <c r="M67" s="173"/>
      <c r="N67" s="173"/>
      <c r="O67" s="175"/>
      <c r="P67" s="175"/>
      <c r="Q67" s="175"/>
      <c r="R67" s="175"/>
      <c r="S67" s="175"/>
      <c r="T67" s="175"/>
      <c r="U67" s="190"/>
      <c r="V67" s="191"/>
      <c r="W67" s="173"/>
      <c r="X67" s="173"/>
      <c r="Y67" s="175"/>
      <c r="Z67" s="175"/>
      <c r="AA67" s="175"/>
      <c r="AB67" s="175"/>
      <c r="AC67" s="175"/>
      <c r="AD67" s="175"/>
      <c r="AE67" s="190"/>
      <c r="AF67" s="192"/>
      <c r="AG67" s="173"/>
      <c r="AH67" s="173"/>
      <c r="AI67" s="175"/>
      <c r="AJ67" s="175"/>
      <c r="AK67" s="175"/>
      <c r="AL67" s="175"/>
      <c r="AM67" s="175"/>
      <c r="AN67" s="175"/>
      <c r="AO67" s="190"/>
      <c r="AP67" s="191"/>
      <c r="AQ67" s="173"/>
      <c r="AR67" s="173"/>
      <c r="AS67" s="175"/>
      <c r="AT67" s="175"/>
      <c r="AU67" s="175"/>
      <c r="AV67" s="175"/>
      <c r="AW67" s="175"/>
      <c r="AX67" s="175"/>
      <c r="AY67" s="190"/>
      <c r="AZ67" s="191"/>
      <c r="BA67" s="173"/>
      <c r="BB67" s="173"/>
      <c r="BC67" s="175"/>
      <c r="BD67" s="175"/>
      <c r="BE67" s="175"/>
      <c r="BF67" s="175"/>
      <c r="BG67" s="175"/>
      <c r="BH67" s="175"/>
      <c r="BI67" s="190"/>
      <c r="BJ67" s="191"/>
      <c r="BK67" s="173"/>
      <c r="BL67" s="173"/>
      <c r="BM67" s="175"/>
      <c r="BN67" s="175"/>
      <c r="BO67" s="175"/>
      <c r="BP67" s="175"/>
      <c r="BQ67" s="175"/>
      <c r="BR67" s="175"/>
      <c r="BS67" s="190"/>
      <c r="BT67" s="191"/>
      <c r="BU67" s="173"/>
      <c r="BV67" s="173"/>
      <c r="BW67" s="175"/>
      <c r="BX67" s="175"/>
      <c r="BY67" s="175"/>
      <c r="BZ67" s="175"/>
      <c r="CA67" s="175"/>
      <c r="CB67" s="175"/>
      <c r="CC67" s="190"/>
    </row>
    <row r="68" spans="1:81" s="193" customFormat="1" ht="15.95" customHeight="1">
      <c r="A68" s="358"/>
      <c r="B68" s="192"/>
      <c r="C68" s="173">
        <f t="shared" ref="C68:C72" si="115">SUM(E68:I68)</f>
        <v>0</v>
      </c>
      <c r="D68" s="173">
        <f t="shared" ref="D68:D72" si="116">IFERROR(C68/B68,0)</f>
        <v>0</v>
      </c>
      <c r="E68" s="175"/>
      <c r="F68" s="175"/>
      <c r="G68" s="175"/>
      <c r="H68" s="175"/>
      <c r="I68" s="175"/>
      <c r="J68" s="175"/>
      <c r="K68" s="196">
        <f t="shared" ref="K68:K72" si="117">IF(J68=0,0,(IF(E68&lt;=J68,E68,J68)))</f>
        <v>0</v>
      </c>
      <c r="L68" s="191"/>
      <c r="M68" s="173">
        <f t="shared" ref="M68:M72" si="118">SUM(O68:S68)</f>
        <v>0</v>
      </c>
      <c r="N68" s="173">
        <f t="shared" ref="N68:N72" si="119">IFERROR(M68/L68,0)</f>
        <v>0</v>
      </c>
      <c r="O68" s="175"/>
      <c r="P68" s="175"/>
      <c r="Q68" s="175"/>
      <c r="R68" s="175"/>
      <c r="S68" s="175"/>
      <c r="T68" s="175"/>
      <c r="U68" s="196">
        <f t="shared" ref="U68:U72" si="120">IF(T68=0,0,(IF(O68&lt;=T68,O68,T68)))</f>
        <v>0</v>
      </c>
      <c r="V68" s="191"/>
      <c r="W68" s="173">
        <f t="shared" ref="W68:W72" si="121">SUM(Y68:AC68)</f>
        <v>0</v>
      </c>
      <c r="X68" s="173">
        <f t="shared" ref="X68:X72" si="122">IFERROR(W68/V68,0)</f>
        <v>0</v>
      </c>
      <c r="Y68" s="175"/>
      <c r="Z68" s="175"/>
      <c r="AA68" s="175"/>
      <c r="AB68" s="175"/>
      <c r="AC68" s="175"/>
      <c r="AD68" s="175"/>
      <c r="AE68" s="196">
        <f t="shared" ref="AE68:AE72" si="123">IF(AD68=0,0,(IF(Y68&lt;=AD68,Y68,AD68)))</f>
        <v>0</v>
      </c>
      <c r="AF68" s="192"/>
      <c r="AG68" s="173">
        <f t="shared" ref="AG68:AG72" si="124">SUM(AI68:AM68)</f>
        <v>0</v>
      </c>
      <c r="AH68" s="173">
        <f t="shared" ref="AH68:AH72" si="125">IFERROR(AG68/AF68,0)</f>
        <v>0</v>
      </c>
      <c r="AI68" s="175"/>
      <c r="AJ68" s="175"/>
      <c r="AK68" s="175"/>
      <c r="AL68" s="175"/>
      <c r="AM68" s="175"/>
      <c r="AN68" s="175"/>
      <c r="AO68" s="196">
        <f t="shared" ref="AO68:AO72" si="126">IF(AN68=0,0,(IF(AI68&lt;=AN68,AI68,AN68)))</f>
        <v>0</v>
      </c>
      <c r="AP68" s="191"/>
      <c r="AQ68" s="173">
        <f t="shared" ref="AQ68:AQ72" si="127">SUM(AS68:AW68)</f>
        <v>0</v>
      </c>
      <c r="AR68" s="173">
        <f t="shared" ref="AR68:AR72" si="128">IFERROR(AQ68/AP68,0)</f>
        <v>0</v>
      </c>
      <c r="AS68" s="175"/>
      <c r="AT68" s="175"/>
      <c r="AU68" s="175"/>
      <c r="AV68" s="175"/>
      <c r="AW68" s="175"/>
      <c r="AX68" s="175"/>
      <c r="AY68" s="196">
        <f t="shared" ref="AY68:AY72" si="129">IF(AX68=0,0,(IF(AS68&lt;=AX68,AS68,AX68)))</f>
        <v>0</v>
      </c>
      <c r="AZ68" s="191"/>
      <c r="BA68" s="173">
        <f t="shared" ref="BA68:BA72" si="130">SUM(BC68:BG68)</f>
        <v>0</v>
      </c>
      <c r="BB68" s="173">
        <f t="shared" ref="BB68:BB72" si="131">IFERROR(BA68/AZ68,0)</f>
        <v>0</v>
      </c>
      <c r="BC68" s="175"/>
      <c r="BD68" s="175"/>
      <c r="BE68" s="175"/>
      <c r="BF68" s="175"/>
      <c r="BG68" s="175"/>
      <c r="BH68" s="175"/>
      <c r="BI68" s="190">
        <f t="shared" ref="BI68:BI72" si="132">IF(BH68=0,0,(IF(BC68&lt;=BH68,BC68,BH68)))</f>
        <v>0</v>
      </c>
      <c r="BJ68" s="191"/>
      <c r="BK68" s="173">
        <f t="shared" ref="BK68:BK72" si="133">SUM(BM68:BQ68)</f>
        <v>0</v>
      </c>
      <c r="BL68" s="173">
        <f t="shared" ref="BL68:BL72" si="134">IFERROR(BK68/BJ68,0)</f>
        <v>0</v>
      </c>
      <c r="BM68" s="175"/>
      <c r="BN68" s="175"/>
      <c r="BO68" s="175"/>
      <c r="BP68" s="175"/>
      <c r="BQ68" s="175"/>
      <c r="BR68" s="175"/>
      <c r="BS68" s="190">
        <f t="shared" ref="BS68:BS72" si="135">IF(BR68=0,0,(IF(BM68&lt;=BR68,BM68,BR68)))</f>
        <v>0</v>
      </c>
      <c r="BT68" s="6"/>
      <c r="BU68" s="173">
        <f t="shared" ref="BU68:BU72" si="136">SUM(BW68:CA68)</f>
        <v>0</v>
      </c>
      <c r="BV68" s="173">
        <f t="shared" ref="BV68:BV72" si="137">IFERROR(BU68/BT68,0)</f>
        <v>0</v>
      </c>
      <c r="BW68" s="10"/>
      <c r="BX68" s="10"/>
      <c r="BY68" s="10"/>
      <c r="BZ68" s="10"/>
      <c r="CA68" s="10"/>
      <c r="CB68" s="10"/>
      <c r="CC68" s="404">
        <f t="shared" ref="CC68:CC72" si="138">IF(CB68=0,0,(IF(BW68&lt;=CB68,BW68,CB68)))</f>
        <v>0</v>
      </c>
    </row>
    <row r="69" spans="1:81" s="193" customFormat="1" ht="15.95" customHeight="1">
      <c r="A69" s="358"/>
      <c r="B69" s="192"/>
      <c r="C69" s="173">
        <f t="shared" si="115"/>
        <v>0</v>
      </c>
      <c r="D69" s="173">
        <f t="shared" si="116"/>
        <v>0</v>
      </c>
      <c r="E69" s="175"/>
      <c r="F69" s="175"/>
      <c r="G69" s="175"/>
      <c r="H69" s="175"/>
      <c r="I69" s="175"/>
      <c r="J69" s="175"/>
      <c r="K69" s="196">
        <f t="shared" si="117"/>
        <v>0</v>
      </c>
      <c r="L69" s="191"/>
      <c r="M69" s="173">
        <f t="shared" si="118"/>
        <v>0</v>
      </c>
      <c r="N69" s="173">
        <f t="shared" si="119"/>
        <v>0</v>
      </c>
      <c r="O69" s="175"/>
      <c r="P69" s="175"/>
      <c r="Q69" s="175"/>
      <c r="R69" s="175"/>
      <c r="S69" s="175"/>
      <c r="T69" s="175"/>
      <c r="U69" s="196">
        <f t="shared" si="120"/>
        <v>0</v>
      </c>
      <c r="V69" s="191"/>
      <c r="W69" s="173">
        <f t="shared" si="121"/>
        <v>0</v>
      </c>
      <c r="X69" s="173">
        <f t="shared" si="122"/>
        <v>0</v>
      </c>
      <c r="Y69" s="175"/>
      <c r="Z69" s="175"/>
      <c r="AA69" s="175"/>
      <c r="AB69" s="175"/>
      <c r="AC69" s="175"/>
      <c r="AD69" s="175"/>
      <c r="AE69" s="196">
        <f t="shared" si="123"/>
        <v>0</v>
      </c>
      <c r="AF69" s="192"/>
      <c r="AG69" s="173">
        <f t="shared" si="124"/>
        <v>0</v>
      </c>
      <c r="AH69" s="173">
        <f t="shared" si="125"/>
        <v>0</v>
      </c>
      <c r="AI69" s="175"/>
      <c r="AJ69" s="175"/>
      <c r="AK69" s="175"/>
      <c r="AL69" s="175"/>
      <c r="AM69" s="175"/>
      <c r="AN69" s="175"/>
      <c r="AO69" s="196">
        <f t="shared" si="126"/>
        <v>0</v>
      </c>
      <c r="AP69" s="191"/>
      <c r="AQ69" s="173">
        <f t="shared" si="127"/>
        <v>0</v>
      </c>
      <c r="AR69" s="173">
        <f t="shared" si="128"/>
        <v>0</v>
      </c>
      <c r="AS69" s="175"/>
      <c r="AT69" s="175"/>
      <c r="AU69" s="175"/>
      <c r="AV69" s="175"/>
      <c r="AW69" s="175"/>
      <c r="AX69" s="175"/>
      <c r="AY69" s="196">
        <f t="shared" si="129"/>
        <v>0</v>
      </c>
      <c r="AZ69" s="191"/>
      <c r="BA69" s="173">
        <f t="shared" si="130"/>
        <v>0</v>
      </c>
      <c r="BB69" s="173">
        <f t="shared" si="131"/>
        <v>0</v>
      </c>
      <c r="BC69" s="175"/>
      <c r="BD69" s="175"/>
      <c r="BE69" s="175"/>
      <c r="BF69" s="175"/>
      <c r="BG69" s="175"/>
      <c r="BH69" s="175"/>
      <c r="BI69" s="190">
        <f t="shared" si="132"/>
        <v>0</v>
      </c>
      <c r="BJ69" s="191"/>
      <c r="BK69" s="173">
        <f t="shared" si="133"/>
        <v>0</v>
      </c>
      <c r="BL69" s="173">
        <f t="shared" si="134"/>
        <v>0</v>
      </c>
      <c r="BM69" s="175"/>
      <c r="BN69" s="175"/>
      <c r="BO69" s="175"/>
      <c r="BP69" s="175"/>
      <c r="BQ69" s="175"/>
      <c r="BR69" s="175"/>
      <c r="BS69" s="190">
        <f t="shared" si="135"/>
        <v>0</v>
      </c>
      <c r="BT69" s="6"/>
      <c r="BU69" s="173">
        <f t="shared" si="136"/>
        <v>0</v>
      </c>
      <c r="BV69" s="173">
        <f t="shared" si="137"/>
        <v>0</v>
      </c>
      <c r="BW69" s="10"/>
      <c r="BX69" s="10"/>
      <c r="BY69" s="10"/>
      <c r="BZ69" s="10"/>
      <c r="CA69" s="10"/>
      <c r="CB69" s="10"/>
      <c r="CC69" s="404">
        <f t="shared" si="138"/>
        <v>0</v>
      </c>
    </row>
    <row r="70" spans="1:81" s="193" customFormat="1" ht="15.95" customHeight="1">
      <c r="A70" s="358"/>
      <c r="B70" s="192"/>
      <c r="C70" s="173">
        <f t="shared" si="115"/>
        <v>0</v>
      </c>
      <c r="D70" s="173">
        <f t="shared" si="116"/>
        <v>0</v>
      </c>
      <c r="E70" s="175"/>
      <c r="F70" s="175"/>
      <c r="G70" s="175"/>
      <c r="H70" s="175"/>
      <c r="I70" s="175"/>
      <c r="J70" s="175"/>
      <c r="K70" s="196">
        <f t="shared" si="117"/>
        <v>0</v>
      </c>
      <c r="L70" s="191"/>
      <c r="M70" s="173">
        <f t="shared" si="118"/>
        <v>0</v>
      </c>
      <c r="N70" s="173">
        <f t="shared" si="119"/>
        <v>0</v>
      </c>
      <c r="O70" s="175"/>
      <c r="P70" s="175"/>
      <c r="Q70" s="175"/>
      <c r="R70" s="175"/>
      <c r="S70" s="175"/>
      <c r="T70" s="175"/>
      <c r="U70" s="196">
        <f t="shared" si="120"/>
        <v>0</v>
      </c>
      <c r="V70" s="191"/>
      <c r="W70" s="173">
        <f t="shared" si="121"/>
        <v>0</v>
      </c>
      <c r="X70" s="173">
        <f t="shared" si="122"/>
        <v>0</v>
      </c>
      <c r="Y70" s="175"/>
      <c r="Z70" s="175"/>
      <c r="AA70" s="175"/>
      <c r="AB70" s="175"/>
      <c r="AC70" s="175"/>
      <c r="AD70" s="175"/>
      <c r="AE70" s="196">
        <f t="shared" si="123"/>
        <v>0</v>
      </c>
      <c r="AF70" s="192"/>
      <c r="AG70" s="173">
        <f t="shared" si="124"/>
        <v>0</v>
      </c>
      <c r="AH70" s="173">
        <f t="shared" si="125"/>
        <v>0</v>
      </c>
      <c r="AI70" s="175"/>
      <c r="AJ70" s="175"/>
      <c r="AK70" s="175"/>
      <c r="AL70" s="175"/>
      <c r="AM70" s="175"/>
      <c r="AN70" s="175"/>
      <c r="AO70" s="196">
        <f t="shared" si="126"/>
        <v>0</v>
      </c>
      <c r="AP70" s="191"/>
      <c r="AQ70" s="173">
        <f t="shared" si="127"/>
        <v>0</v>
      </c>
      <c r="AR70" s="173">
        <f t="shared" si="128"/>
        <v>0</v>
      </c>
      <c r="AS70" s="175"/>
      <c r="AT70" s="175"/>
      <c r="AU70" s="175"/>
      <c r="AV70" s="175"/>
      <c r="AW70" s="175"/>
      <c r="AX70" s="175"/>
      <c r="AY70" s="196">
        <f t="shared" si="129"/>
        <v>0</v>
      </c>
      <c r="AZ70" s="191"/>
      <c r="BA70" s="173">
        <f t="shared" si="130"/>
        <v>0</v>
      </c>
      <c r="BB70" s="173">
        <f t="shared" si="131"/>
        <v>0</v>
      </c>
      <c r="BC70" s="175"/>
      <c r="BD70" s="175"/>
      <c r="BE70" s="175"/>
      <c r="BF70" s="175"/>
      <c r="BG70" s="175"/>
      <c r="BH70" s="175"/>
      <c r="BI70" s="190">
        <f t="shared" si="132"/>
        <v>0</v>
      </c>
      <c r="BJ70" s="191"/>
      <c r="BK70" s="173">
        <f t="shared" si="133"/>
        <v>0</v>
      </c>
      <c r="BL70" s="173">
        <f t="shared" si="134"/>
        <v>0</v>
      </c>
      <c r="BM70" s="175"/>
      <c r="BN70" s="175"/>
      <c r="BO70" s="175"/>
      <c r="BP70" s="175"/>
      <c r="BQ70" s="175"/>
      <c r="BR70" s="175"/>
      <c r="BS70" s="190">
        <f t="shared" si="135"/>
        <v>0</v>
      </c>
      <c r="BT70" s="6"/>
      <c r="BU70" s="173">
        <f t="shared" si="136"/>
        <v>0</v>
      </c>
      <c r="BV70" s="173">
        <f t="shared" si="137"/>
        <v>0</v>
      </c>
      <c r="BW70" s="10"/>
      <c r="BX70" s="10"/>
      <c r="BY70" s="10"/>
      <c r="BZ70" s="10"/>
      <c r="CA70" s="10"/>
      <c r="CB70" s="10"/>
      <c r="CC70" s="404">
        <f t="shared" si="138"/>
        <v>0</v>
      </c>
    </row>
    <row r="71" spans="1:81" s="193" customFormat="1" ht="15.95" customHeight="1">
      <c r="A71" s="358"/>
      <c r="B71" s="192"/>
      <c r="C71" s="173">
        <f t="shared" si="115"/>
        <v>0</v>
      </c>
      <c r="D71" s="173">
        <f t="shared" si="116"/>
        <v>0</v>
      </c>
      <c r="E71" s="175"/>
      <c r="F71" s="175"/>
      <c r="G71" s="175"/>
      <c r="H71" s="175"/>
      <c r="I71" s="175"/>
      <c r="J71" s="175"/>
      <c r="K71" s="196">
        <f t="shared" si="117"/>
        <v>0</v>
      </c>
      <c r="L71" s="191"/>
      <c r="M71" s="173">
        <f t="shared" si="118"/>
        <v>0</v>
      </c>
      <c r="N71" s="173">
        <f t="shared" si="119"/>
        <v>0</v>
      </c>
      <c r="O71" s="175"/>
      <c r="P71" s="175"/>
      <c r="Q71" s="175"/>
      <c r="R71" s="175"/>
      <c r="S71" s="175"/>
      <c r="T71" s="175"/>
      <c r="U71" s="196">
        <f t="shared" si="120"/>
        <v>0</v>
      </c>
      <c r="V71" s="191"/>
      <c r="W71" s="173">
        <f t="shared" si="121"/>
        <v>0</v>
      </c>
      <c r="X71" s="173">
        <f t="shared" si="122"/>
        <v>0</v>
      </c>
      <c r="Y71" s="175"/>
      <c r="Z71" s="175"/>
      <c r="AA71" s="175"/>
      <c r="AB71" s="175"/>
      <c r="AC71" s="175"/>
      <c r="AD71" s="175"/>
      <c r="AE71" s="196">
        <f t="shared" si="123"/>
        <v>0</v>
      </c>
      <c r="AF71" s="192"/>
      <c r="AG71" s="173">
        <f t="shared" si="124"/>
        <v>0</v>
      </c>
      <c r="AH71" s="173">
        <f t="shared" si="125"/>
        <v>0</v>
      </c>
      <c r="AI71" s="175"/>
      <c r="AJ71" s="175"/>
      <c r="AK71" s="175"/>
      <c r="AL71" s="175"/>
      <c r="AM71" s="175"/>
      <c r="AN71" s="175"/>
      <c r="AO71" s="196">
        <f t="shared" si="126"/>
        <v>0</v>
      </c>
      <c r="AP71" s="191"/>
      <c r="AQ71" s="173">
        <f t="shared" si="127"/>
        <v>0</v>
      </c>
      <c r="AR71" s="173">
        <f t="shared" si="128"/>
        <v>0</v>
      </c>
      <c r="AS71" s="175"/>
      <c r="AT71" s="175"/>
      <c r="AU71" s="175"/>
      <c r="AV71" s="175"/>
      <c r="AW71" s="175"/>
      <c r="AX71" s="175"/>
      <c r="AY71" s="196">
        <f t="shared" si="129"/>
        <v>0</v>
      </c>
      <c r="AZ71" s="191"/>
      <c r="BA71" s="173">
        <f t="shared" si="130"/>
        <v>0</v>
      </c>
      <c r="BB71" s="173">
        <f t="shared" si="131"/>
        <v>0</v>
      </c>
      <c r="BC71" s="175"/>
      <c r="BD71" s="175"/>
      <c r="BE71" s="175"/>
      <c r="BF71" s="175"/>
      <c r="BG71" s="175"/>
      <c r="BH71" s="175"/>
      <c r="BI71" s="190">
        <f t="shared" si="132"/>
        <v>0</v>
      </c>
      <c r="BJ71" s="191"/>
      <c r="BK71" s="173">
        <f t="shared" si="133"/>
        <v>0</v>
      </c>
      <c r="BL71" s="173">
        <f t="shared" si="134"/>
        <v>0</v>
      </c>
      <c r="BM71" s="175"/>
      <c r="BN71" s="175"/>
      <c r="BO71" s="175"/>
      <c r="BP71" s="175"/>
      <c r="BQ71" s="175"/>
      <c r="BR71" s="175"/>
      <c r="BS71" s="190">
        <f t="shared" si="135"/>
        <v>0</v>
      </c>
      <c r="BT71" s="6"/>
      <c r="BU71" s="173">
        <f t="shared" si="136"/>
        <v>0</v>
      </c>
      <c r="BV71" s="173">
        <f t="shared" si="137"/>
        <v>0</v>
      </c>
      <c r="BW71" s="10"/>
      <c r="BX71" s="10"/>
      <c r="BY71" s="10"/>
      <c r="BZ71" s="10"/>
      <c r="CA71" s="10"/>
      <c r="CB71" s="10"/>
      <c r="CC71" s="404">
        <f t="shared" si="138"/>
        <v>0</v>
      </c>
    </row>
    <row r="72" spans="1:81" s="193" customFormat="1" ht="15.95" customHeight="1">
      <c r="A72" s="358"/>
      <c r="B72" s="192"/>
      <c r="C72" s="173">
        <f t="shared" si="115"/>
        <v>0</v>
      </c>
      <c r="D72" s="173">
        <f t="shared" si="116"/>
        <v>0</v>
      </c>
      <c r="E72" s="175"/>
      <c r="F72" s="175"/>
      <c r="G72" s="175"/>
      <c r="H72" s="175"/>
      <c r="I72" s="175"/>
      <c r="J72" s="175"/>
      <c r="K72" s="196">
        <f t="shared" si="117"/>
        <v>0</v>
      </c>
      <c r="L72" s="191"/>
      <c r="M72" s="173">
        <f t="shared" si="118"/>
        <v>0</v>
      </c>
      <c r="N72" s="173">
        <f t="shared" si="119"/>
        <v>0</v>
      </c>
      <c r="O72" s="175"/>
      <c r="P72" s="175"/>
      <c r="Q72" s="175"/>
      <c r="R72" s="175"/>
      <c r="S72" s="175"/>
      <c r="T72" s="175"/>
      <c r="U72" s="196">
        <f t="shared" si="120"/>
        <v>0</v>
      </c>
      <c r="V72" s="191"/>
      <c r="W72" s="173">
        <f t="shared" si="121"/>
        <v>0</v>
      </c>
      <c r="X72" s="173">
        <f t="shared" si="122"/>
        <v>0</v>
      </c>
      <c r="Y72" s="175"/>
      <c r="Z72" s="175"/>
      <c r="AA72" s="175"/>
      <c r="AB72" s="175"/>
      <c r="AC72" s="175"/>
      <c r="AD72" s="175"/>
      <c r="AE72" s="196">
        <f t="shared" si="123"/>
        <v>0</v>
      </c>
      <c r="AF72" s="192"/>
      <c r="AG72" s="173">
        <f t="shared" si="124"/>
        <v>0</v>
      </c>
      <c r="AH72" s="173">
        <f t="shared" si="125"/>
        <v>0</v>
      </c>
      <c r="AI72" s="175"/>
      <c r="AJ72" s="175"/>
      <c r="AK72" s="175"/>
      <c r="AL72" s="175"/>
      <c r="AM72" s="175"/>
      <c r="AN72" s="175"/>
      <c r="AO72" s="196">
        <f t="shared" si="126"/>
        <v>0</v>
      </c>
      <c r="AP72" s="191"/>
      <c r="AQ72" s="173">
        <f t="shared" si="127"/>
        <v>0</v>
      </c>
      <c r="AR72" s="173">
        <f t="shared" si="128"/>
        <v>0</v>
      </c>
      <c r="AS72" s="175"/>
      <c r="AT72" s="175"/>
      <c r="AU72" s="175"/>
      <c r="AV72" s="175"/>
      <c r="AW72" s="175"/>
      <c r="AX72" s="175"/>
      <c r="AY72" s="196">
        <f t="shared" si="129"/>
        <v>0</v>
      </c>
      <c r="AZ72" s="191"/>
      <c r="BA72" s="173">
        <f t="shared" si="130"/>
        <v>0</v>
      </c>
      <c r="BB72" s="173">
        <f t="shared" si="131"/>
        <v>0</v>
      </c>
      <c r="BC72" s="175"/>
      <c r="BD72" s="175"/>
      <c r="BE72" s="175"/>
      <c r="BF72" s="175"/>
      <c r="BG72" s="175"/>
      <c r="BH72" s="175"/>
      <c r="BI72" s="190">
        <f t="shared" si="132"/>
        <v>0</v>
      </c>
      <c r="BJ72" s="191"/>
      <c r="BK72" s="173">
        <f t="shared" si="133"/>
        <v>0</v>
      </c>
      <c r="BL72" s="173">
        <f t="shared" si="134"/>
        <v>0</v>
      </c>
      <c r="BM72" s="175"/>
      <c r="BN72" s="175"/>
      <c r="BO72" s="175"/>
      <c r="BP72" s="175"/>
      <c r="BQ72" s="175"/>
      <c r="BR72" s="175"/>
      <c r="BS72" s="190">
        <f t="shared" si="135"/>
        <v>0</v>
      </c>
      <c r="BT72" s="6"/>
      <c r="BU72" s="173">
        <f t="shared" si="136"/>
        <v>0</v>
      </c>
      <c r="BV72" s="173">
        <f t="shared" si="137"/>
        <v>0</v>
      </c>
      <c r="BW72" s="10"/>
      <c r="BX72" s="10"/>
      <c r="BY72" s="10"/>
      <c r="BZ72" s="10"/>
      <c r="CA72" s="10"/>
      <c r="CB72" s="10"/>
      <c r="CC72" s="404">
        <f t="shared" si="138"/>
        <v>0</v>
      </c>
    </row>
    <row r="73" spans="1:81" ht="15.95" customHeight="1">
      <c r="A73" s="197" t="s">
        <v>54</v>
      </c>
      <c r="B73" s="192"/>
      <c r="C73" s="173"/>
      <c r="D73" s="173"/>
      <c r="E73" s="175"/>
      <c r="F73" s="175"/>
      <c r="G73" s="175"/>
      <c r="H73" s="175"/>
      <c r="I73" s="175"/>
      <c r="J73" s="175"/>
      <c r="K73" s="176"/>
      <c r="L73" s="177"/>
      <c r="M73" s="178"/>
      <c r="N73" s="178"/>
      <c r="O73" s="180"/>
      <c r="P73" s="180"/>
      <c r="Q73" s="180"/>
      <c r="R73" s="180"/>
      <c r="S73" s="180"/>
      <c r="T73" s="180"/>
      <c r="U73" s="176"/>
      <c r="V73" s="177"/>
      <c r="W73" s="178"/>
      <c r="X73" s="178"/>
      <c r="Y73" s="180"/>
      <c r="Z73" s="180"/>
      <c r="AA73" s="180"/>
      <c r="AB73" s="180"/>
      <c r="AC73" s="180"/>
      <c r="AD73" s="180"/>
      <c r="AE73" s="176"/>
      <c r="AF73" s="181"/>
      <c r="AG73" s="178"/>
      <c r="AH73" s="178"/>
      <c r="AI73" s="180"/>
      <c r="AJ73" s="180"/>
      <c r="AK73" s="180"/>
      <c r="AL73" s="180"/>
      <c r="AM73" s="180"/>
      <c r="AN73" s="180"/>
      <c r="AO73" s="176"/>
      <c r="AP73" s="177"/>
      <c r="AQ73" s="178"/>
      <c r="AR73" s="178"/>
      <c r="AS73" s="180"/>
      <c r="AT73" s="180"/>
      <c r="AU73" s="180"/>
      <c r="AV73" s="180"/>
      <c r="AW73" s="180"/>
      <c r="AX73" s="180"/>
      <c r="AY73" s="176"/>
      <c r="AZ73" s="177"/>
      <c r="BA73" s="178"/>
      <c r="BB73" s="178"/>
      <c r="BC73" s="180"/>
      <c r="BD73" s="180"/>
      <c r="BE73" s="180"/>
      <c r="BF73" s="180"/>
      <c r="BG73" s="180"/>
      <c r="BH73" s="180"/>
      <c r="BI73" s="176"/>
      <c r="BJ73" s="177"/>
      <c r="BK73" s="178"/>
      <c r="BL73" s="178"/>
      <c r="BM73" s="180"/>
      <c r="BN73" s="180"/>
      <c r="BO73" s="180"/>
      <c r="BP73" s="180"/>
      <c r="BQ73" s="180"/>
      <c r="BR73" s="180"/>
      <c r="BS73" s="176"/>
      <c r="BT73" s="177"/>
      <c r="BU73" s="178"/>
      <c r="BV73" s="178"/>
      <c r="BW73" s="180"/>
      <c r="BX73" s="180"/>
      <c r="BY73" s="180"/>
      <c r="BZ73" s="180"/>
      <c r="CA73" s="180"/>
      <c r="CB73" s="180"/>
      <c r="CC73" s="176"/>
    </row>
    <row r="74" spans="1:81" s="193" customFormat="1" ht="15.95" customHeight="1">
      <c r="A74" s="198" t="s">
        <v>34</v>
      </c>
      <c r="B74" s="199">
        <f>SUM(B$67:B73)</f>
        <v>0</v>
      </c>
      <c r="C74" s="173">
        <f>SUM(C$67:C73)</f>
        <v>0</v>
      </c>
      <c r="D74" s="173">
        <f>IFERROR(C74/B74,0)</f>
        <v>0</v>
      </c>
      <c r="E74" s="200">
        <f>SUM(E$67:E73)</f>
        <v>0</v>
      </c>
      <c r="F74" s="200">
        <f>SUM(F$67:F73)</f>
        <v>0</v>
      </c>
      <c r="G74" s="200">
        <f>SUM(G$67:G73)</f>
        <v>0</v>
      </c>
      <c r="H74" s="200">
        <f>SUM(H$67:H73)</f>
        <v>0</v>
      </c>
      <c r="I74" s="200">
        <f>SUM(I$67:I73)</f>
        <v>0</v>
      </c>
      <c r="J74" s="200">
        <f>SUM(J$67:J73)</f>
        <v>0</v>
      </c>
      <c r="K74" s="190">
        <f>SUM(K$67:K73)</f>
        <v>0</v>
      </c>
      <c r="L74" s="201">
        <f>SUM(L$67:L73)</f>
        <v>0</v>
      </c>
      <c r="M74" s="173">
        <f>SUM(M$67:M73)</f>
        <v>0</v>
      </c>
      <c r="N74" s="173">
        <f>IFERROR(M74/L74,0)</f>
        <v>0</v>
      </c>
      <c r="O74" s="200">
        <f>SUM(O$67:O73)</f>
        <v>0</v>
      </c>
      <c r="P74" s="200">
        <f>SUM(P$67:P73)</f>
        <v>0</v>
      </c>
      <c r="Q74" s="200">
        <f>SUM(Q$67:Q73)</f>
        <v>0</v>
      </c>
      <c r="R74" s="200">
        <f>SUM(R$67:R73)</f>
        <v>0</v>
      </c>
      <c r="S74" s="200">
        <f>SUM(S$67:S73)</f>
        <v>0</v>
      </c>
      <c r="T74" s="200">
        <f>SUM(T$67:T73)</f>
        <v>0</v>
      </c>
      <c r="U74" s="190">
        <f>SUM(U$67:U73)</f>
        <v>0</v>
      </c>
      <c r="V74" s="201">
        <f>SUM(V$67:V73)</f>
        <v>0</v>
      </c>
      <c r="W74" s="173">
        <f>SUM(W$67:W73)</f>
        <v>0</v>
      </c>
      <c r="X74" s="173">
        <f>IFERROR(W74/V74,0)</f>
        <v>0</v>
      </c>
      <c r="Y74" s="200">
        <f>SUM(Y$67:Y73)</f>
        <v>0</v>
      </c>
      <c r="Z74" s="200">
        <f>SUM(Z$67:Z73)</f>
        <v>0</v>
      </c>
      <c r="AA74" s="200">
        <f>SUM(AA$67:AA73)</f>
        <v>0</v>
      </c>
      <c r="AB74" s="200">
        <f>SUM(AB$67:AB73)</f>
        <v>0</v>
      </c>
      <c r="AC74" s="200">
        <f>SUM(AC$67:AC73)</f>
        <v>0</v>
      </c>
      <c r="AD74" s="200">
        <f>SUM(AD$67:AD73)</f>
        <v>0</v>
      </c>
      <c r="AE74" s="190">
        <f>SUM(AE$67:AE73)</f>
        <v>0</v>
      </c>
      <c r="AF74" s="199">
        <f>SUM(AF$67:AF73)</f>
        <v>0</v>
      </c>
      <c r="AG74" s="173">
        <f>SUM(AG$67:AG73)</f>
        <v>0</v>
      </c>
      <c r="AH74" s="173">
        <f>IFERROR(AG74/AF74,0)</f>
        <v>0</v>
      </c>
      <c r="AI74" s="200">
        <f>SUM(AI$67:AI73)</f>
        <v>0</v>
      </c>
      <c r="AJ74" s="200">
        <f>SUM(AJ$67:AJ73)</f>
        <v>0</v>
      </c>
      <c r="AK74" s="200">
        <f>SUM(AK$67:AK73)</f>
        <v>0</v>
      </c>
      <c r="AL74" s="200">
        <f>SUM(AL$67:AL73)</f>
        <v>0</v>
      </c>
      <c r="AM74" s="200">
        <f>SUM(AM$67:AM73)</f>
        <v>0</v>
      </c>
      <c r="AN74" s="200">
        <f>SUM(AN$67:AN73)</f>
        <v>0</v>
      </c>
      <c r="AO74" s="190">
        <f>SUM(AO$67:AO73)</f>
        <v>0</v>
      </c>
      <c r="AP74" s="201">
        <f>SUM(AP$67:AP73)</f>
        <v>0</v>
      </c>
      <c r="AQ74" s="173">
        <f>SUM(AQ$67:AQ73)</f>
        <v>0</v>
      </c>
      <c r="AR74" s="173">
        <f>IFERROR(AQ74/AP74,0)</f>
        <v>0</v>
      </c>
      <c r="AS74" s="200">
        <f>SUM(AS$67:AS73)</f>
        <v>0</v>
      </c>
      <c r="AT74" s="200">
        <f>SUM(AT$67:AT73)</f>
        <v>0</v>
      </c>
      <c r="AU74" s="200">
        <f>SUM(AU$67:AU73)</f>
        <v>0</v>
      </c>
      <c r="AV74" s="200">
        <f>SUM(AV$67:AV73)</f>
        <v>0</v>
      </c>
      <c r="AW74" s="200">
        <f>SUM(AW$67:AW73)</f>
        <v>0</v>
      </c>
      <c r="AX74" s="200">
        <f>SUM(AX$67:AX73)</f>
        <v>0</v>
      </c>
      <c r="AY74" s="190">
        <f>SUM(AY$67:AY73)</f>
        <v>0</v>
      </c>
      <c r="AZ74" s="201">
        <f>SUM(AZ$67:AZ73)</f>
        <v>0</v>
      </c>
      <c r="BA74" s="173">
        <f>SUM(BA$67:BA73)</f>
        <v>0</v>
      </c>
      <c r="BB74" s="173">
        <f>IFERROR(BA74/AZ74,0)</f>
        <v>0</v>
      </c>
      <c r="BC74" s="200">
        <f>SUM(BC$67:BC73)</f>
        <v>0</v>
      </c>
      <c r="BD74" s="200">
        <f>SUM(BD$67:BD73)</f>
        <v>0</v>
      </c>
      <c r="BE74" s="200">
        <f>SUM(BE$67:BE73)</f>
        <v>0</v>
      </c>
      <c r="BF74" s="200">
        <f>SUM(BF$67:BF73)</f>
        <v>0</v>
      </c>
      <c r="BG74" s="200">
        <f>SUM(BG$67:BG73)</f>
        <v>0</v>
      </c>
      <c r="BH74" s="200">
        <f>SUM(BH$67:BH73)</f>
        <v>0</v>
      </c>
      <c r="BI74" s="190">
        <f>SUM(BI$67:BI73)</f>
        <v>0</v>
      </c>
      <c r="BJ74" s="201">
        <f>SUM(BJ$67:BJ73)</f>
        <v>0</v>
      </c>
      <c r="BK74" s="173">
        <f>SUM(BK$67:BK73)</f>
        <v>0</v>
      </c>
      <c r="BL74" s="173">
        <f>IFERROR(BK74/BJ74,0)</f>
        <v>0</v>
      </c>
      <c r="BM74" s="200">
        <f>SUM(BM$67:BM73)</f>
        <v>0</v>
      </c>
      <c r="BN74" s="200">
        <f>SUM(BN$67:BN73)</f>
        <v>0</v>
      </c>
      <c r="BO74" s="200">
        <f>SUM(BO$67:BO73)</f>
        <v>0</v>
      </c>
      <c r="BP74" s="200">
        <f>SUM(BP$67:BP73)</f>
        <v>0</v>
      </c>
      <c r="BQ74" s="200">
        <f>SUM(BQ$67:BQ73)</f>
        <v>0</v>
      </c>
      <c r="BR74" s="200">
        <f>SUM(BR$67:BR73)</f>
        <v>0</v>
      </c>
      <c r="BS74" s="190">
        <f>SUM(BS$67:BS73)</f>
        <v>0</v>
      </c>
      <c r="BT74" s="201">
        <f>SUM(BT$67:BT73)</f>
        <v>0</v>
      </c>
      <c r="BU74" s="173">
        <f>SUM(BU$67:BU73)</f>
        <v>0</v>
      </c>
      <c r="BV74" s="173">
        <f>IFERROR(BU74/BT74,0)</f>
        <v>0</v>
      </c>
      <c r="BW74" s="200">
        <f>SUM(BW$67:BW73)</f>
        <v>0</v>
      </c>
      <c r="BX74" s="200">
        <f>SUM(BX$67:BX73)</f>
        <v>0</v>
      </c>
      <c r="BY74" s="200">
        <f>SUM(BY$67:BY73)</f>
        <v>0</v>
      </c>
      <c r="BZ74" s="200">
        <f>SUM(BZ$67:BZ73)</f>
        <v>0</v>
      </c>
      <c r="CA74" s="200">
        <f>SUM(CA$67:CA73)</f>
        <v>0</v>
      </c>
      <c r="CB74" s="200">
        <f>SUM(CB$67:CB73)</f>
        <v>0</v>
      </c>
      <c r="CC74" s="190">
        <f>SUM(CC$67:CC73)</f>
        <v>0</v>
      </c>
    </row>
    <row r="75" spans="1:81" s="193" customFormat="1" ht="15.95" customHeight="1">
      <c r="A75" s="189"/>
      <c r="B75" s="192"/>
      <c r="C75" s="173"/>
      <c r="D75" s="173"/>
      <c r="E75" s="175"/>
      <c r="F75" s="175"/>
      <c r="G75" s="175"/>
      <c r="H75" s="175"/>
      <c r="I75" s="175"/>
      <c r="J75" s="175"/>
      <c r="K75" s="190"/>
      <c r="L75" s="191"/>
      <c r="M75" s="173"/>
      <c r="N75" s="173"/>
      <c r="O75" s="175"/>
      <c r="P75" s="175"/>
      <c r="Q75" s="175"/>
      <c r="R75" s="175"/>
      <c r="S75" s="175"/>
      <c r="T75" s="175"/>
      <c r="U75" s="190"/>
      <c r="V75" s="191"/>
      <c r="W75" s="173"/>
      <c r="X75" s="173"/>
      <c r="Y75" s="175"/>
      <c r="Z75" s="175"/>
      <c r="AA75" s="175"/>
      <c r="AB75" s="175"/>
      <c r="AC75" s="175"/>
      <c r="AD75" s="175"/>
      <c r="AE75" s="190"/>
      <c r="AF75" s="192"/>
      <c r="AG75" s="173"/>
      <c r="AH75" s="173"/>
      <c r="AI75" s="175"/>
      <c r="AJ75" s="175"/>
      <c r="AK75" s="175"/>
      <c r="AL75" s="175"/>
      <c r="AM75" s="175"/>
      <c r="AN75" s="175"/>
      <c r="AO75" s="190"/>
      <c r="AP75" s="191"/>
      <c r="AQ75" s="173"/>
      <c r="AR75" s="173"/>
      <c r="AS75" s="175"/>
      <c r="AT75" s="175"/>
      <c r="AU75" s="175"/>
      <c r="AV75" s="175"/>
      <c r="AW75" s="175"/>
      <c r="AX75" s="175"/>
      <c r="AY75" s="190"/>
      <c r="AZ75" s="191"/>
      <c r="BA75" s="173"/>
      <c r="BB75" s="173"/>
      <c r="BC75" s="175"/>
      <c r="BD75" s="175"/>
      <c r="BE75" s="175"/>
      <c r="BF75" s="175"/>
      <c r="BG75" s="175"/>
      <c r="BH75" s="175"/>
      <c r="BI75" s="190"/>
      <c r="BJ75" s="191"/>
      <c r="BK75" s="173"/>
      <c r="BL75" s="173"/>
      <c r="BM75" s="175"/>
      <c r="BN75" s="175"/>
      <c r="BO75" s="175"/>
      <c r="BP75" s="175"/>
      <c r="BQ75" s="175"/>
      <c r="BR75" s="175"/>
      <c r="BS75" s="190"/>
      <c r="BT75" s="191"/>
      <c r="BU75" s="173"/>
      <c r="BV75" s="173"/>
      <c r="BW75" s="175"/>
      <c r="BX75" s="175"/>
      <c r="BY75" s="175"/>
      <c r="BZ75" s="175"/>
      <c r="CA75" s="175"/>
      <c r="CB75" s="175"/>
      <c r="CC75" s="190"/>
    </row>
    <row r="76" spans="1:81" s="193" customFormat="1" ht="15.95" customHeight="1">
      <c r="A76" s="198" t="s">
        <v>39</v>
      </c>
      <c r="B76" s="199">
        <f>SUM(B74,B65)</f>
        <v>7</v>
      </c>
      <c r="C76" s="173">
        <f>SUM(C74,C65)</f>
        <v>7021</v>
      </c>
      <c r="D76" s="173">
        <f>IFERROR(C76/B76,0)</f>
        <v>1003</v>
      </c>
      <c r="E76" s="200">
        <f t="shared" ref="E76:M76" si="139">SUM(E74,E65)</f>
        <v>0</v>
      </c>
      <c r="F76" s="200">
        <f t="shared" si="139"/>
        <v>0</v>
      </c>
      <c r="G76" s="200">
        <f t="shared" si="139"/>
        <v>0</v>
      </c>
      <c r="H76" s="200">
        <f t="shared" si="139"/>
        <v>7021</v>
      </c>
      <c r="I76" s="200">
        <f t="shared" si="139"/>
        <v>0</v>
      </c>
      <c r="J76" s="200">
        <f t="shared" si="139"/>
        <v>5617</v>
      </c>
      <c r="K76" s="190">
        <f t="shared" si="139"/>
        <v>0</v>
      </c>
      <c r="L76" s="201">
        <f t="shared" si="139"/>
        <v>7</v>
      </c>
      <c r="M76" s="173">
        <f t="shared" si="139"/>
        <v>10823</v>
      </c>
      <c r="N76" s="173">
        <f>IFERROR(M76/L76,0)</f>
        <v>1546.1428571428571</v>
      </c>
      <c r="O76" s="200">
        <f t="shared" ref="O76:W76" si="140">SUM(O74,O65)</f>
        <v>0</v>
      </c>
      <c r="P76" s="200">
        <f t="shared" si="140"/>
        <v>0</v>
      </c>
      <c r="Q76" s="200">
        <f t="shared" si="140"/>
        <v>0</v>
      </c>
      <c r="R76" s="200">
        <f t="shared" si="140"/>
        <v>10823</v>
      </c>
      <c r="S76" s="200">
        <f t="shared" si="140"/>
        <v>0</v>
      </c>
      <c r="T76" s="200">
        <f t="shared" si="140"/>
        <v>8658</v>
      </c>
      <c r="U76" s="190">
        <f t="shared" si="140"/>
        <v>0</v>
      </c>
      <c r="V76" s="201">
        <f t="shared" si="140"/>
        <v>12</v>
      </c>
      <c r="W76" s="173">
        <f t="shared" si="140"/>
        <v>14721</v>
      </c>
      <c r="X76" s="173">
        <f>IFERROR(W76/V76,0)</f>
        <v>1226.75</v>
      </c>
      <c r="Y76" s="200">
        <f t="shared" ref="Y76:AG76" si="141">SUM(Y74,Y65)</f>
        <v>0</v>
      </c>
      <c r="Z76" s="200">
        <f t="shared" si="141"/>
        <v>0</v>
      </c>
      <c r="AA76" s="200">
        <f t="shared" si="141"/>
        <v>0</v>
      </c>
      <c r="AB76" s="200">
        <f t="shared" si="141"/>
        <v>14721</v>
      </c>
      <c r="AC76" s="200">
        <f t="shared" si="141"/>
        <v>0</v>
      </c>
      <c r="AD76" s="200">
        <f t="shared" si="141"/>
        <v>10452</v>
      </c>
      <c r="AE76" s="190">
        <f t="shared" si="141"/>
        <v>0</v>
      </c>
      <c r="AF76" s="199">
        <f t="shared" si="141"/>
        <v>22</v>
      </c>
      <c r="AG76" s="173">
        <f t="shared" si="141"/>
        <v>20950</v>
      </c>
      <c r="AH76" s="173">
        <f>IFERROR(AG76/AF76,0)</f>
        <v>952.27272727272725</v>
      </c>
      <c r="AI76" s="200">
        <f t="shared" ref="AI76:AQ76" si="142">SUM(AI74,AI65)</f>
        <v>0</v>
      </c>
      <c r="AJ76" s="200">
        <f t="shared" si="142"/>
        <v>0</v>
      </c>
      <c r="AK76" s="200">
        <f t="shared" si="142"/>
        <v>0</v>
      </c>
      <c r="AL76" s="200">
        <f t="shared" si="142"/>
        <v>20950</v>
      </c>
      <c r="AM76" s="200">
        <f t="shared" si="142"/>
        <v>0</v>
      </c>
      <c r="AN76" s="200">
        <f t="shared" si="142"/>
        <v>16970</v>
      </c>
      <c r="AO76" s="190">
        <f t="shared" si="142"/>
        <v>0</v>
      </c>
      <c r="AP76" s="201">
        <f t="shared" si="142"/>
        <v>19</v>
      </c>
      <c r="AQ76" s="173">
        <f t="shared" si="142"/>
        <v>16804</v>
      </c>
      <c r="AR76" s="173">
        <f>IFERROR(AQ76/AP76,0)</f>
        <v>884.42105263157896</v>
      </c>
      <c r="AS76" s="200">
        <f t="shared" ref="AS76:BA76" si="143">SUM(AS74,AS65)</f>
        <v>0</v>
      </c>
      <c r="AT76" s="200">
        <f t="shared" si="143"/>
        <v>0</v>
      </c>
      <c r="AU76" s="200">
        <f t="shared" si="143"/>
        <v>0</v>
      </c>
      <c r="AV76" s="200">
        <f t="shared" si="143"/>
        <v>16804</v>
      </c>
      <c r="AW76" s="200">
        <f t="shared" si="143"/>
        <v>0</v>
      </c>
      <c r="AX76" s="200">
        <f t="shared" si="143"/>
        <v>13433</v>
      </c>
      <c r="AY76" s="190">
        <f t="shared" si="143"/>
        <v>0</v>
      </c>
      <c r="AZ76" s="201">
        <f t="shared" si="143"/>
        <v>24</v>
      </c>
      <c r="BA76" s="173">
        <f t="shared" si="143"/>
        <v>28501</v>
      </c>
      <c r="BB76" s="173">
        <f>IFERROR(BA76/AZ76,0)</f>
        <v>1187.5416666666667</v>
      </c>
      <c r="BC76" s="200">
        <f t="shared" ref="BC76:BK76" si="144">SUM(BC74,BC65)</f>
        <v>0</v>
      </c>
      <c r="BD76" s="200">
        <f t="shared" si="144"/>
        <v>0</v>
      </c>
      <c r="BE76" s="200">
        <f t="shared" si="144"/>
        <v>0</v>
      </c>
      <c r="BF76" s="200">
        <f t="shared" si="144"/>
        <v>28501</v>
      </c>
      <c r="BG76" s="200">
        <f t="shared" si="144"/>
        <v>0</v>
      </c>
      <c r="BH76" s="200">
        <f t="shared" si="144"/>
        <v>23371</v>
      </c>
      <c r="BI76" s="190">
        <f t="shared" si="144"/>
        <v>0</v>
      </c>
      <c r="BJ76" s="201">
        <f t="shared" si="144"/>
        <v>11</v>
      </c>
      <c r="BK76" s="173">
        <f t="shared" si="144"/>
        <v>15872</v>
      </c>
      <c r="BL76" s="173">
        <f>IFERROR(BK76/BJ76,0)</f>
        <v>1442.909090909091</v>
      </c>
      <c r="BM76" s="200">
        <f t="shared" ref="BM76:BU76" si="145">SUM(BM74,BM65)</f>
        <v>0</v>
      </c>
      <c r="BN76" s="200">
        <f t="shared" si="145"/>
        <v>0</v>
      </c>
      <c r="BO76" s="200">
        <f t="shared" si="145"/>
        <v>0</v>
      </c>
      <c r="BP76" s="200">
        <f t="shared" si="145"/>
        <v>15872</v>
      </c>
      <c r="BQ76" s="200">
        <f t="shared" si="145"/>
        <v>0</v>
      </c>
      <c r="BR76" s="200">
        <f t="shared" si="145"/>
        <v>14761</v>
      </c>
      <c r="BS76" s="190">
        <f t="shared" si="145"/>
        <v>0</v>
      </c>
      <c r="BT76" s="201">
        <f t="shared" si="145"/>
        <v>13</v>
      </c>
      <c r="BU76" s="173">
        <f t="shared" si="145"/>
        <v>16652</v>
      </c>
      <c r="BV76" s="173">
        <f>IFERROR(BU76/BT76,0)</f>
        <v>1280.9230769230769</v>
      </c>
      <c r="BW76" s="200">
        <f t="shared" ref="BW76:CC76" si="146">SUM(BW74,BW65)</f>
        <v>0</v>
      </c>
      <c r="BX76" s="200">
        <f t="shared" si="146"/>
        <v>0</v>
      </c>
      <c r="BY76" s="200">
        <f t="shared" si="146"/>
        <v>0</v>
      </c>
      <c r="BZ76" s="200">
        <f t="shared" si="146"/>
        <v>16652</v>
      </c>
      <c r="CA76" s="200">
        <f t="shared" si="146"/>
        <v>0</v>
      </c>
      <c r="CB76" s="200">
        <f t="shared" si="146"/>
        <v>12822</v>
      </c>
      <c r="CC76" s="190">
        <f t="shared" si="146"/>
        <v>0</v>
      </c>
    </row>
    <row r="77" spans="1:81" ht="15.95" customHeight="1">
      <c r="A77" s="189"/>
      <c r="B77" s="192"/>
      <c r="C77" s="173"/>
      <c r="D77" s="173"/>
      <c r="E77" s="175"/>
      <c r="F77" s="175"/>
      <c r="G77" s="175"/>
      <c r="H77" s="175"/>
      <c r="I77" s="175"/>
      <c r="J77" s="175"/>
      <c r="K77" s="176"/>
      <c r="L77" s="177"/>
      <c r="M77" s="178"/>
      <c r="N77" s="178"/>
      <c r="O77" s="180"/>
      <c r="P77" s="180"/>
      <c r="Q77" s="180"/>
      <c r="R77" s="180"/>
      <c r="S77" s="180"/>
      <c r="T77" s="180"/>
      <c r="U77" s="176"/>
      <c r="V77" s="177"/>
      <c r="W77" s="178"/>
      <c r="X77" s="178"/>
      <c r="Y77" s="180"/>
      <c r="Z77" s="180"/>
      <c r="AA77" s="180"/>
      <c r="AB77" s="180"/>
      <c r="AC77" s="180"/>
      <c r="AD77" s="180"/>
      <c r="AE77" s="176"/>
      <c r="AF77" s="181"/>
      <c r="AG77" s="178"/>
      <c r="AH77" s="178"/>
      <c r="AI77" s="180"/>
      <c r="AJ77" s="180"/>
      <c r="AK77" s="180"/>
      <c r="AL77" s="180"/>
      <c r="AM77" s="180"/>
      <c r="AN77" s="180"/>
      <c r="AO77" s="176"/>
      <c r="AP77" s="177"/>
      <c r="AQ77" s="178"/>
      <c r="AR77" s="178"/>
      <c r="AS77" s="180"/>
      <c r="AT77" s="180"/>
      <c r="AU77" s="180"/>
      <c r="AV77" s="180"/>
      <c r="AW77" s="180"/>
      <c r="AX77" s="180"/>
      <c r="AY77" s="176"/>
      <c r="AZ77" s="177"/>
      <c r="BA77" s="178"/>
      <c r="BB77" s="178"/>
      <c r="BC77" s="180"/>
      <c r="BD77" s="180"/>
      <c r="BE77" s="180"/>
      <c r="BF77" s="180"/>
      <c r="BG77" s="180"/>
      <c r="BH77" s="180"/>
      <c r="BI77" s="176"/>
      <c r="BJ77" s="177"/>
      <c r="BK77" s="178"/>
      <c r="BL77" s="178"/>
      <c r="BM77" s="180"/>
      <c r="BN77" s="180"/>
      <c r="BO77" s="180"/>
      <c r="BP77" s="180"/>
      <c r="BQ77" s="180"/>
      <c r="BR77" s="180"/>
      <c r="BS77" s="176"/>
      <c r="BT77" s="177"/>
      <c r="BU77" s="178"/>
      <c r="BV77" s="178"/>
      <c r="BW77" s="180"/>
      <c r="BX77" s="180"/>
      <c r="BY77" s="180"/>
      <c r="BZ77" s="180"/>
      <c r="CA77" s="180"/>
      <c r="CB77" s="180"/>
      <c r="CC77" s="176"/>
    </row>
    <row r="78" spans="1:81" ht="15.95" customHeight="1">
      <c r="A78" s="182" t="s">
        <v>40</v>
      </c>
      <c r="B78" s="192"/>
      <c r="C78" s="173"/>
      <c r="D78" s="173"/>
      <c r="E78" s="175"/>
      <c r="F78" s="175"/>
      <c r="G78" s="175"/>
      <c r="H78" s="175"/>
      <c r="I78" s="175"/>
      <c r="J78" s="175"/>
      <c r="K78" s="176"/>
      <c r="L78" s="177"/>
      <c r="M78" s="178"/>
      <c r="N78" s="178"/>
      <c r="O78" s="180"/>
      <c r="P78" s="180"/>
      <c r="Q78" s="180"/>
      <c r="R78" s="180"/>
      <c r="S78" s="180"/>
      <c r="T78" s="180"/>
      <c r="U78" s="176"/>
      <c r="V78" s="177"/>
      <c r="W78" s="178"/>
      <c r="X78" s="178"/>
      <c r="Y78" s="180"/>
      <c r="Z78" s="180"/>
      <c r="AA78" s="180"/>
      <c r="AB78" s="180"/>
      <c r="AC78" s="180"/>
      <c r="AD78" s="180"/>
      <c r="AE78" s="176"/>
      <c r="AF78" s="181"/>
      <c r="AG78" s="178"/>
      <c r="AH78" s="178"/>
      <c r="AI78" s="180"/>
      <c r="AJ78" s="180"/>
      <c r="AK78" s="180"/>
      <c r="AL78" s="180"/>
      <c r="AM78" s="180"/>
      <c r="AN78" s="180"/>
      <c r="AO78" s="176"/>
      <c r="AP78" s="177"/>
      <c r="AQ78" s="178"/>
      <c r="AR78" s="178"/>
      <c r="AS78" s="180"/>
      <c r="AT78" s="180"/>
      <c r="AU78" s="180"/>
      <c r="AV78" s="180"/>
      <c r="AW78" s="180"/>
      <c r="AX78" s="180"/>
      <c r="AY78" s="176"/>
      <c r="AZ78" s="177"/>
      <c r="BA78" s="178"/>
      <c r="BB78" s="178"/>
      <c r="BC78" s="180"/>
      <c r="BD78" s="180"/>
      <c r="BE78" s="180"/>
      <c r="BF78" s="180"/>
      <c r="BG78" s="180"/>
      <c r="BH78" s="180"/>
      <c r="BI78" s="176"/>
      <c r="BJ78" s="177"/>
      <c r="BK78" s="178"/>
      <c r="BL78" s="178"/>
      <c r="BM78" s="180"/>
      <c r="BN78" s="180"/>
      <c r="BO78" s="180"/>
      <c r="BP78" s="180"/>
      <c r="BQ78" s="180"/>
      <c r="BR78" s="180"/>
      <c r="BS78" s="176"/>
      <c r="BT78" s="177"/>
      <c r="BU78" s="178"/>
      <c r="BV78" s="178"/>
      <c r="BW78" s="180"/>
      <c r="BX78" s="180"/>
      <c r="BY78" s="180"/>
      <c r="BZ78" s="180"/>
      <c r="CA78" s="180"/>
      <c r="CB78" s="180"/>
      <c r="CC78" s="176"/>
    </row>
    <row r="79" spans="1:81" s="193" customFormat="1" ht="15.95" customHeight="1">
      <c r="A79" s="195" t="s">
        <v>41</v>
      </c>
      <c r="B79" s="192">
        <v>102</v>
      </c>
      <c r="C79" s="173">
        <f>SUM(E79:I79)</f>
        <v>352576</v>
      </c>
      <c r="D79" s="173">
        <f>IFERROR(C79/B79,0)</f>
        <v>3456.627450980392</v>
      </c>
      <c r="E79" s="175"/>
      <c r="F79" s="175"/>
      <c r="G79" s="175"/>
      <c r="H79" s="175">
        <v>352576</v>
      </c>
      <c r="I79" s="175"/>
      <c r="J79" s="175">
        <v>296289</v>
      </c>
      <c r="K79" s="196">
        <f t="shared" ref="K79:K85" si="147">IF(J79=0,0,(IF(E79&lt;=J79,E79,J79)))</f>
        <v>0</v>
      </c>
      <c r="L79" s="191">
        <v>114</v>
      </c>
      <c r="M79" s="173">
        <f>SUM(O79:S79)</f>
        <v>369995</v>
      </c>
      <c r="N79" s="173">
        <f>IFERROR(M79/L79,0)</f>
        <v>3245.5701754385964</v>
      </c>
      <c r="O79" s="175"/>
      <c r="P79" s="175"/>
      <c r="Q79" s="175"/>
      <c r="R79" s="175">
        <v>369995</v>
      </c>
      <c r="S79" s="175"/>
      <c r="T79" s="175">
        <v>300363</v>
      </c>
      <c r="U79" s="196">
        <f t="shared" ref="U79:U85" si="148">IF(T79=0,0,(IF(O79&lt;=T79,O79,T79)))</f>
        <v>0</v>
      </c>
      <c r="V79" s="191">
        <v>114</v>
      </c>
      <c r="W79" s="173">
        <f>SUM(Y79:AC79)</f>
        <v>349555</v>
      </c>
      <c r="X79" s="173">
        <f>IFERROR(W79/V79,0)</f>
        <v>3066.2719298245615</v>
      </c>
      <c r="Y79" s="175"/>
      <c r="Z79" s="175"/>
      <c r="AA79" s="175"/>
      <c r="AB79" s="175">
        <v>349555</v>
      </c>
      <c r="AC79" s="175"/>
      <c r="AD79" s="175">
        <v>268874</v>
      </c>
      <c r="AE79" s="196">
        <f t="shared" ref="AE79:AE85" si="149">IF(AD79=0,0,(IF(Y79&lt;=AD79,Y79,AD79)))</f>
        <v>0</v>
      </c>
      <c r="AF79" s="192">
        <v>112</v>
      </c>
      <c r="AG79" s="173">
        <f>SUM(AI79:AM79)</f>
        <v>354692</v>
      </c>
      <c r="AH79" s="173">
        <f>IFERROR(AG79/AF79,0)</f>
        <v>3166.8928571428573</v>
      </c>
      <c r="AI79" s="175"/>
      <c r="AJ79" s="175"/>
      <c r="AK79" s="175"/>
      <c r="AL79" s="175">
        <v>354692</v>
      </c>
      <c r="AM79" s="175"/>
      <c r="AN79" s="175">
        <v>267444</v>
      </c>
      <c r="AO79" s="196">
        <f t="shared" ref="AO79:AO85" si="150">IF(AN79=0,0,(IF(AI79&lt;=AN79,AI79,AN79)))</f>
        <v>0</v>
      </c>
      <c r="AP79" s="191">
        <v>82</v>
      </c>
      <c r="AQ79" s="173">
        <f>SUM(AS79:AW79)</f>
        <v>271126</v>
      </c>
      <c r="AR79" s="173">
        <f>IFERROR(AQ79/AP79,0)</f>
        <v>3306.4146341463415</v>
      </c>
      <c r="AS79" s="175"/>
      <c r="AT79" s="175"/>
      <c r="AU79" s="175"/>
      <c r="AV79" s="175">
        <v>271126</v>
      </c>
      <c r="AW79" s="175"/>
      <c r="AX79" s="175">
        <v>204862</v>
      </c>
      <c r="AY79" s="196">
        <f t="shared" ref="AY79:AY85" si="151">IF(AX79=0,0,(IF(AS79&lt;=AX79,AS79,AX79)))</f>
        <v>0</v>
      </c>
      <c r="AZ79" s="191">
        <v>97</v>
      </c>
      <c r="BA79" s="173">
        <f>SUM(BC79:BG79)</f>
        <v>308261</v>
      </c>
      <c r="BB79" s="173">
        <f>IFERROR(BA79/AZ79,0)</f>
        <v>3177.9484536082473</v>
      </c>
      <c r="BC79" s="175"/>
      <c r="BD79" s="175"/>
      <c r="BE79" s="175"/>
      <c r="BF79" s="175">
        <v>308261</v>
      </c>
      <c r="BG79" s="175"/>
      <c r="BH79" s="175">
        <v>234391</v>
      </c>
      <c r="BI79" s="190">
        <f t="shared" ref="BI79:BI85" si="152">IF(BH79=0,0,(IF(BC79&lt;=BH79,BC79,BH79)))</f>
        <v>0</v>
      </c>
      <c r="BJ79" s="191">
        <v>89</v>
      </c>
      <c r="BK79" s="173">
        <f t="shared" ref="BK79:BK85" si="153">SUM(BM79:BQ79)</f>
        <v>328138</v>
      </c>
      <c r="BL79" s="173">
        <f t="shared" ref="BL79:BL85" si="154">IFERROR(BK79/BJ79,0)</f>
        <v>3686.9438202247193</v>
      </c>
      <c r="BM79" s="175"/>
      <c r="BN79" s="175"/>
      <c r="BO79" s="175"/>
      <c r="BP79" s="175">
        <v>328138</v>
      </c>
      <c r="BQ79" s="175"/>
      <c r="BR79" s="175">
        <v>251447</v>
      </c>
      <c r="BS79" s="190">
        <f t="shared" ref="BS79:BS85" si="155">IF(BR79=0,0,(IF(BM79&lt;=BR79,BM79,BR79)))</f>
        <v>0</v>
      </c>
      <c r="BT79" s="6">
        <v>93</v>
      </c>
      <c r="BU79" s="173">
        <f t="shared" ref="BU79:BU85" si="156">SUM(BW79:CA79)</f>
        <v>301921</v>
      </c>
      <c r="BV79" s="173">
        <f t="shared" ref="BV79:BV85" si="157">IFERROR(BU79/BT79,0)</f>
        <v>3246.4623655913979</v>
      </c>
      <c r="BW79" s="10"/>
      <c r="BX79" s="10"/>
      <c r="BY79" s="10"/>
      <c r="BZ79" s="10">
        <v>301921</v>
      </c>
      <c r="CA79" s="10"/>
      <c r="CB79" s="10">
        <v>221422</v>
      </c>
      <c r="CC79" s="404">
        <f t="shared" ref="CC79:CC85" si="158">IF(CB79=0,0,(IF(BW79&lt;=CB79,BW79,CB79)))</f>
        <v>0</v>
      </c>
    </row>
    <row r="80" spans="1:81" s="193" customFormat="1" ht="15.95" customHeight="1">
      <c r="A80" s="195" t="s">
        <v>42</v>
      </c>
      <c r="B80" s="192">
        <v>27</v>
      </c>
      <c r="C80" s="173">
        <f>SUM(E80:I80)</f>
        <v>178799</v>
      </c>
      <c r="D80" s="173">
        <f>IFERROR(C80/B80,0)</f>
        <v>6622.1851851851852</v>
      </c>
      <c r="E80" s="175"/>
      <c r="F80" s="175"/>
      <c r="G80" s="175"/>
      <c r="H80" s="175">
        <v>178799</v>
      </c>
      <c r="I80" s="175"/>
      <c r="J80" s="175">
        <v>135769</v>
      </c>
      <c r="K80" s="196">
        <f t="shared" si="147"/>
        <v>0</v>
      </c>
      <c r="L80" s="191">
        <v>40</v>
      </c>
      <c r="M80" s="173">
        <f>SUM(O80:S80)</f>
        <v>301587</v>
      </c>
      <c r="N80" s="173">
        <f>IFERROR(M80/L80,0)</f>
        <v>7539.6750000000002</v>
      </c>
      <c r="O80" s="175"/>
      <c r="P80" s="175"/>
      <c r="Q80" s="175"/>
      <c r="R80" s="175">
        <v>301587</v>
      </c>
      <c r="S80" s="175"/>
      <c r="T80" s="175">
        <v>214277</v>
      </c>
      <c r="U80" s="196">
        <f t="shared" si="148"/>
        <v>0</v>
      </c>
      <c r="V80" s="191">
        <v>32</v>
      </c>
      <c r="W80" s="173">
        <f>SUM(Y80:AC80)</f>
        <v>245402</v>
      </c>
      <c r="X80" s="173">
        <f>IFERROR(W80/V80,0)</f>
        <v>7668.8125</v>
      </c>
      <c r="Y80" s="175"/>
      <c r="Z80" s="175"/>
      <c r="AA80" s="175"/>
      <c r="AB80" s="175">
        <v>245402</v>
      </c>
      <c r="AC80" s="175"/>
      <c r="AD80" s="175">
        <v>195211</v>
      </c>
      <c r="AE80" s="196">
        <f t="shared" si="149"/>
        <v>0</v>
      </c>
      <c r="AF80" s="192">
        <v>37</v>
      </c>
      <c r="AG80" s="173">
        <f>SUM(AI80:AM80)</f>
        <v>305458</v>
      </c>
      <c r="AH80" s="173">
        <f>IFERROR(AG80/AF80,0)</f>
        <v>8255.6216216216217</v>
      </c>
      <c r="AI80" s="175"/>
      <c r="AJ80" s="175"/>
      <c r="AK80" s="175"/>
      <c r="AL80" s="175">
        <v>305458</v>
      </c>
      <c r="AM80" s="175"/>
      <c r="AN80" s="175">
        <v>213052</v>
      </c>
      <c r="AO80" s="196">
        <f t="shared" si="150"/>
        <v>0</v>
      </c>
      <c r="AP80" s="191">
        <v>33</v>
      </c>
      <c r="AQ80" s="173">
        <f>SUM(AS80:AW80)</f>
        <v>239061</v>
      </c>
      <c r="AR80" s="173">
        <f>IFERROR(AQ80/AP80,0)</f>
        <v>7244.272727272727</v>
      </c>
      <c r="AS80" s="175"/>
      <c r="AT80" s="175"/>
      <c r="AU80" s="175"/>
      <c r="AV80" s="175">
        <v>239061</v>
      </c>
      <c r="AW80" s="175"/>
      <c r="AX80" s="175">
        <v>187905</v>
      </c>
      <c r="AY80" s="196">
        <f t="shared" si="151"/>
        <v>0</v>
      </c>
      <c r="AZ80" s="191">
        <v>30</v>
      </c>
      <c r="BA80" s="173">
        <f>SUM(BC80:BG80)</f>
        <v>212741</v>
      </c>
      <c r="BB80" s="173">
        <f>IFERROR(BA80/AZ80,0)</f>
        <v>7091.3666666666668</v>
      </c>
      <c r="BC80" s="175"/>
      <c r="BD80" s="175"/>
      <c r="BE80" s="175"/>
      <c r="BF80" s="175">
        <v>212741</v>
      </c>
      <c r="BG80" s="175"/>
      <c r="BH80" s="175">
        <v>163931</v>
      </c>
      <c r="BI80" s="190">
        <f t="shared" si="152"/>
        <v>0</v>
      </c>
      <c r="BJ80" s="191">
        <v>19</v>
      </c>
      <c r="BK80" s="173">
        <f t="shared" si="153"/>
        <v>140252</v>
      </c>
      <c r="BL80" s="173">
        <f t="shared" si="154"/>
        <v>7381.6842105263158</v>
      </c>
      <c r="BM80" s="175"/>
      <c r="BN80" s="175"/>
      <c r="BO80" s="175"/>
      <c r="BP80" s="175">
        <v>140252</v>
      </c>
      <c r="BQ80" s="175"/>
      <c r="BR80" s="175">
        <v>109017</v>
      </c>
      <c r="BS80" s="190">
        <f t="shared" si="155"/>
        <v>0</v>
      </c>
      <c r="BT80" s="6">
        <v>18</v>
      </c>
      <c r="BU80" s="173">
        <f t="shared" si="156"/>
        <v>173828</v>
      </c>
      <c r="BV80" s="173">
        <f t="shared" si="157"/>
        <v>9657.1111111111113</v>
      </c>
      <c r="BW80" s="10"/>
      <c r="BX80" s="10"/>
      <c r="BY80" s="10"/>
      <c r="BZ80" s="10">
        <v>173828</v>
      </c>
      <c r="CA80" s="10"/>
      <c r="CB80" s="10">
        <v>140736</v>
      </c>
      <c r="CC80" s="404">
        <f t="shared" si="158"/>
        <v>0</v>
      </c>
    </row>
    <row r="81" spans="1:81" s="193" customFormat="1" ht="15.95" customHeight="1">
      <c r="A81" s="195" t="s">
        <v>111</v>
      </c>
      <c r="B81" s="192"/>
      <c r="C81" s="173">
        <f t="shared" ref="C81:C85" si="159">SUM(E81:I81)</f>
        <v>0</v>
      </c>
      <c r="D81" s="173">
        <f t="shared" ref="D81:D85" si="160">IFERROR(C81/B81,0)</f>
        <v>0</v>
      </c>
      <c r="E81" s="175"/>
      <c r="F81" s="175"/>
      <c r="G81" s="175"/>
      <c r="H81" s="175"/>
      <c r="I81" s="175"/>
      <c r="J81" s="175"/>
      <c r="K81" s="196">
        <f t="shared" si="147"/>
        <v>0</v>
      </c>
      <c r="L81" s="191"/>
      <c r="M81" s="173">
        <f t="shared" ref="M81:M85" si="161">SUM(O81:S81)</f>
        <v>0</v>
      </c>
      <c r="N81" s="173">
        <f t="shared" ref="N81:N85" si="162">IFERROR(M81/L81,0)</f>
        <v>0</v>
      </c>
      <c r="O81" s="175"/>
      <c r="P81" s="175"/>
      <c r="Q81" s="175"/>
      <c r="R81" s="175"/>
      <c r="S81" s="175"/>
      <c r="T81" s="175"/>
      <c r="U81" s="196">
        <f t="shared" si="148"/>
        <v>0</v>
      </c>
      <c r="V81" s="191"/>
      <c r="W81" s="173">
        <f t="shared" ref="W81:W85" si="163">SUM(Y81:AC81)</f>
        <v>0</v>
      </c>
      <c r="X81" s="173">
        <f t="shared" ref="X81:X85" si="164">IFERROR(W81/V81,0)</f>
        <v>0</v>
      </c>
      <c r="Y81" s="175"/>
      <c r="Z81" s="175"/>
      <c r="AA81" s="175"/>
      <c r="AB81" s="175"/>
      <c r="AC81" s="175"/>
      <c r="AD81" s="175"/>
      <c r="AE81" s="196">
        <f t="shared" si="149"/>
        <v>0</v>
      </c>
      <c r="AF81" s="192"/>
      <c r="AG81" s="173">
        <f t="shared" ref="AG81:AG85" si="165">SUM(AI81:AM81)</f>
        <v>0</v>
      </c>
      <c r="AH81" s="173">
        <f t="shared" ref="AH81:AH85" si="166">IFERROR(AG81/AF81,0)</f>
        <v>0</v>
      </c>
      <c r="AI81" s="175"/>
      <c r="AJ81" s="175"/>
      <c r="AK81" s="175"/>
      <c r="AL81" s="175"/>
      <c r="AM81" s="175"/>
      <c r="AN81" s="175"/>
      <c r="AO81" s="196">
        <f t="shared" si="150"/>
        <v>0</v>
      </c>
      <c r="AP81" s="191"/>
      <c r="AQ81" s="173">
        <f t="shared" ref="AQ81:AQ85" si="167">SUM(AS81:AW81)</f>
        <v>0</v>
      </c>
      <c r="AR81" s="173">
        <f t="shared" ref="AR81:AR85" si="168">IFERROR(AQ81/AP81,0)</f>
        <v>0</v>
      </c>
      <c r="AS81" s="175"/>
      <c r="AT81" s="175"/>
      <c r="AU81" s="175"/>
      <c r="AV81" s="175"/>
      <c r="AW81" s="175"/>
      <c r="AX81" s="175"/>
      <c r="AY81" s="196">
        <f t="shared" si="151"/>
        <v>0</v>
      </c>
      <c r="AZ81" s="191">
        <v>1</v>
      </c>
      <c r="BA81" s="173">
        <f t="shared" ref="BA81:BA85" si="169">SUM(BC81:BG81)</f>
        <v>8000</v>
      </c>
      <c r="BB81" s="173">
        <f t="shared" ref="BB81:BB85" si="170">IFERROR(BA81/AZ81,0)</f>
        <v>8000</v>
      </c>
      <c r="BC81" s="175"/>
      <c r="BD81" s="175"/>
      <c r="BE81" s="175"/>
      <c r="BF81" s="175"/>
      <c r="BG81" s="175">
        <v>8000</v>
      </c>
      <c r="BH81" s="175"/>
      <c r="BI81" s="190">
        <f t="shared" si="152"/>
        <v>0</v>
      </c>
      <c r="BJ81" s="191">
        <v>1</v>
      </c>
      <c r="BK81" s="173">
        <f t="shared" si="153"/>
        <v>9000</v>
      </c>
      <c r="BL81" s="173">
        <f t="shared" si="154"/>
        <v>9000</v>
      </c>
      <c r="BM81" s="175"/>
      <c r="BN81" s="175"/>
      <c r="BO81" s="175"/>
      <c r="BP81" s="175"/>
      <c r="BQ81" s="175">
        <v>9000</v>
      </c>
      <c r="BR81" s="175">
        <v>9000</v>
      </c>
      <c r="BS81" s="190">
        <f t="shared" si="155"/>
        <v>0</v>
      </c>
      <c r="BT81" s="6">
        <v>5</v>
      </c>
      <c r="BU81" s="173">
        <f t="shared" si="156"/>
        <v>37088</v>
      </c>
      <c r="BV81" s="173">
        <f t="shared" si="157"/>
        <v>7417.6</v>
      </c>
      <c r="BW81" s="10"/>
      <c r="BX81" s="10"/>
      <c r="BY81" s="10"/>
      <c r="BZ81" s="10">
        <v>37088</v>
      </c>
      <c r="CA81" s="10"/>
      <c r="CB81" s="10">
        <v>24493</v>
      </c>
      <c r="CC81" s="404">
        <f t="shared" si="158"/>
        <v>0</v>
      </c>
    </row>
    <row r="82" spans="1:81" s="193" customFormat="1" ht="15.95" customHeight="1">
      <c r="A82" s="358"/>
      <c r="B82" s="192"/>
      <c r="C82" s="173">
        <f t="shared" si="159"/>
        <v>0</v>
      </c>
      <c r="D82" s="173">
        <f t="shared" si="160"/>
        <v>0</v>
      </c>
      <c r="E82" s="175"/>
      <c r="F82" s="175"/>
      <c r="G82" s="175"/>
      <c r="H82" s="175"/>
      <c r="I82" s="175"/>
      <c r="J82" s="175"/>
      <c r="K82" s="196">
        <f t="shared" si="147"/>
        <v>0</v>
      </c>
      <c r="L82" s="191"/>
      <c r="M82" s="173">
        <f t="shared" si="161"/>
        <v>0</v>
      </c>
      <c r="N82" s="173">
        <f t="shared" si="162"/>
        <v>0</v>
      </c>
      <c r="O82" s="175"/>
      <c r="P82" s="175"/>
      <c r="Q82" s="175"/>
      <c r="R82" s="175"/>
      <c r="S82" s="175"/>
      <c r="T82" s="175"/>
      <c r="U82" s="196">
        <f t="shared" si="148"/>
        <v>0</v>
      </c>
      <c r="V82" s="191"/>
      <c r="W82" s="173">
        <f t="shared" si="163"/>
        <v>0</v>
      </c>
      <c r="X82" s="173">
        <f t="shared" si="164"/>
        <v>0</v>
      </c>
      <c r="Y82" s="175"/>
      <c r="Z82" s="175"/>
      <c r="AA82" s="175"/>
      <c r="AB82" s="175"/>
      <c r="AC82" s="175"/>
      <c r="AD82" s="175"/>
      <c r="AE82" s="196">
        <f t="shared" si="149"/>
        <v>0</v>
      </c>
      <c r="AF82" s="192"/>
      <c r="AG82" s="173">
        <f t="shared" si="165"/>
        <v>0</v>
      </c>
      <c r="AH82" s="173">
        <f t="shared" si="166"/>
        <v>0</v>
      </c>
      <c r="AI82" s="175"/>
      <c r="AJ82" s="175"/>
      <c r="AK82" s="175"/>
      <c r="AL82" s="175"/>
      <c r="AM82" s="175"/>
      <c r="AN82" s="175"/>
      <c r="AO82" s="196">
        <f t="shared" si="150"/>
        <v>0</v>
      </c>
      <c r="AP82" s="191"/>
      <c r="AQ82" s="173">
        <f t="shared" si="167"/>
        <v>0</v>
      </c>
      <c r="AR82" s="173">
        <f t="shared" si="168"/>
        <v>0</v>
      </c>
      <c r="AS82" s="175"/>
      <c r="AT82" s="175"/>
      <c r="AU82" s="175"/>
      <c r="AV82" s="175"/>
      <c r="AW82" s="175"/>
      <c r="AX82" s="175"/>
      <c r="AY82" s="196">
        <f t="shared" si="151"/>
        <v>0</v>
      </c>
      <c r="AZ82" s="191"/>
      <c r="BA82" s="173">
        <f t="shared" si="169"/>
        <v>0</v>
      </c>
      <c r="BB82" s="173">
        <f t="shared" si="170"/>
        <v>0</v>
      </c>
      <c r="BC82" s="175"/>
      <c r="BD82" s="175"/>
      <c r="BE82" s="175"/>
      <c r="BF82" s="175"/>
      <c r="BG82" s="175"/>
      <c r="BH82" s="175"/>
      <c r="BI82" s="190">
        <f t="shared" si="152"/>
        <v>0</v>
      </c>
      <c r="BJ82" s="191"/>
      <c r="BK82" s="173">
        <f t="shared" si="153"/>
        <v>0</v>
      </c>
      <c r="BL82" s="173">
        <f t="shared" si="154"/>
        <v>0</v>
      </c>
      <c r="BM82" s="175"/>
      <c r="BN82" s="175"/>
      <c r="BO82" s="175"/>
      <c r="BP82" s="175"/>
      <c r="BQ82" s="175"/>
      <c r="BR82" s="175"/>
      <c r="BS82" s="190">
        <f t="shared" si="155"/>
        <v>0</v>
      </c>
      <c r="BT82" s="6"/>
      <c r="BU82" s="173">
        <f t="shared" si="156"/>
        <v>0</v>
      </c>
      <c r="BV82" s="173">
        <f t="shared" si="157"/>
        <v>0</v>
      </c>
      <c r="BW82" s="10"/>
      <c r="BX82" s="10"/>
      <c r="BY82" s="10"/>
      <c r="BZ82" s="10"/>
      <c r="CA82" s="10"/>
      <c r="CB82" s="10"/>
      <c r="CC82" s="404">
        <f t="shared" si="158"/>
        <v>0</v>
      </c>
    </row>
    <row r="83" spans="1:81" s="193" customFormat="1" ht="15.95" customHeight="1">
      <c r="A83" s="358"/>
      <c r="B83" s="192"/>
      <c r="C83" s="173">
        <f t="shared" si="159"/>
        <v>0</v>
      </c>
      <c r="D83" s="173">
        <f t="shared" si="160"/>
        <v>0</v>
      </c>
      <c r="E83" s="175"/>
      <c r="F83" s="175"/>
      <c r="G83" s="175"/>
      <c r="H83" s="175"/>
      <c r="I83" s="175"/>
      <c r="J83" s="175"/>
      <c r="K83" s="196">
        <f t="shared" si="147"/>
        <v>0</v>
      </c>
      <c r="L83" s="191"/>
      <c r="M83" s="173">
        <f t="shared" si="161"/>
        <v>0</v>
      </c>
      <c r="N83" s="173">
        <f t="shared" si="162"/>
        <v>0</v>
      </c>
      <c r="O83" s="175"/>
      <c r="P83" s="175"/>
      <c r="Q83" s="175"/>
      <c r="R83" s="175"/>
      <c r="S83" s="175"/>
      <c r="T83" s="175"/>
      <c r="U83" s="196">
        <f t="shared" si="148"/>
        <v>0</v>
      </c>
      <c r="V83" s="191"/>
      <c r="W83" s="173">
        <f t="shared" si="163"/>
        <v>0</v>
      </c>
      <c r="X83" s="173">
        <f t="shared" si="164"/>
        <v>0</v>
      </c>
      <c r="Y83" s="175"/>
      <c r="Z83" s="175"/>
      <c r="AA83" s="175"/>
      <c r="AB83" s="175"/>
      <c r="AC83" s="175"/>
      <c r="AD83" s="175"/>
      <c r="AE83" s="196">
        <f t="shared" si="149"/>
        <v>0</v>
      </c>
      <c r="AF83" s="192"/>
      <c r="AG83" s="173">
        <f t="shared" si="165"/>
        <v>0</v>
      </c>
      <c r="AH83" s="173">
        <f t="shared" si="166"/>
        <v>0</v>
      </c>
      <c r="AI83" s="175"/>
      <c r="AJ83" s="175"/>
      <c r="AK83" s="175"/>
      <c r="AL83" s="175"/>
      <c r="AM83" s="175"/>
      <c r="AN83" s="175"/>
      <c r="AO83" s="196">
        <f t="shared" si="150"/>
        <v>0</v>
      </c>
      <c r="AP83" s="191"/>
      <c r="AQ83" s="173">
        <f t="shared" si="167"/>
        <v>0</v>
      </c>
      <c r="AR83" s="173">
        <f t="shared" si="168"/>
        <v>0</v>
      </c>
      <c r="AS83" s="175"/>
      <c r="AT83" s="175"/>
      <c r="AU83" s="175"/>
      <c r="AV83" s="175"/>
      <c r="AW83" s="175"/>
      <c r="AX83" s="175"/>
      <c r="AY83" s="196">
        <f t="shared" si="151"/>
        <v>0</v>
      </c>
      <c r="AZ83" s="191"/>
      <c r="BA83" s="173">
        <f t="shared" si="169"/>
        <v>0</v>
      </c>
      <c r="BB83" s="173">
        <f t="shared" si="170"/>
        <v>0</v>
      </c>
      <c r="BC83" s="175"/>
      <c r="BD83" s="175"/>
      <c r="BE83" s="175"/>
      <c r="BF83" s="175"/>
      <c r="BG83" s="175"/>
      <c r="BH83" s="175"/>
      <c r="BI83" s="190">
        <f t="shared" si="152"/>
        <v>0</v>
      </c>
      <c r="BJ83" s="191"/>
      <c r="BK83" s="173">
        <f t="shared" si="153"/>
        <v>0</v>
      </c>
      <c r="BL83" s="173">
        <f t="shared" si="154"/>
        <v>0</v>
      </c>
      <c r="BM83" s="175"/>
      <c r="BN83" s="175"/>
      <c r="BO83" s="175"/>
      <c r="BP83" s="175"/>
      <c r="BQ83" s="175"/>
      <c r="BR83" s="175"/>
      <c r="BS83" s="190">
        <f t="shared" si="155"/>
        <v>0</v>
      </c>
      <c r="BT83" s="6"/>
      <c r="BU83" s="173">
        <f t="shared" si="156"/>
        <v>0</v>
      </c>
      <c r="BV83" s="173">
        <f t="shared" si="157"/>
        <v>0</v>
      </c>
      <c r="BW83" s="10"/>
      <c r="BX83" s="10"/>
      <c r="BY83" s="10"/>
      <c r="BZ83" s="10"/>
      <c r="CA83" s="10"/>
      <c r="CB83" s="10"/>
      <c r="CC83" s="404">
        <f t="shared" si="158"/>
        <v>0</v>
      </c>
    </row>
    <row r="84" spans="1:81" s="193" customFormat="1" ht="15.95" customHeight="1">
      <c r="A84" s="358"/>
      <c r="B84" s="192"/>
      <c r="C84" s="173">
        <f t="shared" si="159"/>
        <v>0</v>
      </c>
      <c r="D84" s="173">
        <f t="shared" si="160"/>
        <v>0</v>
      </c>
      <c r="E84" s="175"/>
      <c r="F84" s="175"/>
      <c r="G84" s="175"/>
      <c r="H84" s="175"/>
      <c r="I84" s="175"/>
      <c r="J84" s="175"/>
      <c r="K84" s="196">
        <f t="shared" si="147"/>
        <v>0</v>
      </c>
      <c r="L84" s="191"/>
      <c r="M84" s="173">
        <f t="shared" si="161"/>
        <v>0</v>
      </c>
      <c r="N84" s="173">
        <f t="shared" si="162"/>
        <v>0</v>
      </c>
      <c r="O84" s="175"/>
      <c r="P84" s="175"/>
      <c r="Q84" s="175"/>
      <c r="R84" s="175"/>
      <c r="S84" s="175"/>
      <c r="T84" s="175"/>
      <c r="U84" s="196">
        <f t="shared" si="148"/>
        <v>0</v>
      </c>
      <c r="V84" s="191"/>
      <c r="W84" s="173">
        <f t="shared" si="163"/>
        <v>0</v>
      </c>
      <c r="X84" s="173">
        <f t="shared" si="164"/>
        <v>0</v>
      </c>
      <c r="Y84" s="175"/>
      <c r="Z84" s="175"/>
      <c r="AA84" s="175"/>
      <c r="AB84" s="175"/>
      <c r="AC84" s="175"/>
      <c r="AD84" s="175"/>
      <c r="AE84" s="196">
        <f t="shared" si="149"/>
        <v>0</v>
      </c>
      <c r="AF84" s="192"/>
      <c r="AG84" s="173">
        <f t="shared" si="165"/>
        <v>0</v>
      </c>
      <c r="AH84" s="173">
        <f t="shared" si="166"/>
        <v>0</v>
      </c>
      <c r="AI84" s="175"/>
      <c r="AJ84" s="175"/>
      <c r="AK84" s="175"/>
      <c r="AL84" s="175"/>
      <c r="AM84" s="175"/>
      <c r="AN84" s="175"/>
      <c r="AO84" s="196">
        <f t="shared" si="150"/>
        <v>0</v>
      </c>
      <c r="AP84" s="191"/>
      <c r="AQ84" s="173">
        <f t="shared" si="167"/>
        <v>0</v>
      </c>
      <c r="AR84" s="173">
        <f t="shared" si="168"/>
        <v>0</v>
      </c>
      <c r="AS84" s="175"/>
      <c r="AT84" s="175"/>
      <c r="AU84" s="175"/>
      <c r="AV84" s="175"/>
      <c r="AW84" s="175"/>
      <c r="AX84" s="175"/>
      <c r="AY84" s="196">
        <f t="shared" si="151"/>
        <v>0</v>
      </c>
      <c r="AZ84" s="191"/>
      <c r="BA84" s="173">
        <f t="shared" si="169"/>
        <v>0</v>
      </c>
      <c r="BB84" s="173">
        <f t="shared" si="170"/>
        <v>0</v>
      </c>
      <c r="BC84" s="175"/>
      <c r="BD84" s="175"/>
      <c r="BE84" s="175"/>
      <c r="BF84" s="175"/>
      <c r="BG84" s="175"/>
      <c r="BH84" s="175"/>
      <c r="BI84" s="190">
        <f t="shared" si="152"/>
        <v>0</v>
      </c>
      <c r="BJ84" s="191"/>
      <c r="BK84" s="173">
        <f t="shared" si="153"/>
        <v>0</v>
      </c>
      <c r="BL84" s="173">
        <f t="shared" si="154"/>
        <v>0</v>
      </c>
      <c r="BM84" s="175"/>
      <c r="BN84" s="175"/>
      <c r="BO84" s="175"/>
      <c r="BP84" s="175"/>
      <c r="BQ84" s="175"/>
      <c r="BR84" s="175"/>
      <c r="BS84" s="190">
        <f t="shared" si="155"/>
        <v>0</v>
      </c>
      <c r="BT84" s="6"/>
      <c r="BU84" s="173">
        <f t="shared" si="156"/>
        <v>0</v>
      </c>
      <c r="BV84" s="173">
        <f t="shared" si="157"/>
        <v>0</v>
      </c>
      <c r="BW84" s="10"/>
      <c r="BX84" s="10"/>
      <c r="BY84" s="10"/>
      <c r="BZ84" s="10"/>
      <c r="CA84" s="10"/>
      <c r="CB84" s="10"/>
      <c r="CC84" s="404">
        <f t="shared" si="158"/>
        <v>0</v>
      </c>
    </row>
    <row r="85" spans="1:81" s="193" customFormat="1" ht="15.95" customHeight="1">
      <c r="A85" s="358"/>
      <c r="B85" s="192"/>
      <c r="C85" s="173">
        <f t="shared" si="159"/>
        <v>0</v>
      </c>
      <c r="D85" s="173">
        <f t="shared" si="160"/>
        <v>0</v>
      </c>
      <c r="E85" s="175"/>
      <c r="F85" s="175"/>
      <c r="G85" s="175"/>
      <c r="H85" s="175"/>
      <c r="I85" s="175"/>
      <c r="J85" s="175"/>
      <c r="K85" s="196">
        <f t="shared" si="147"/>
        <v>0</v>
      </c>
      <c r="L85" s="191"/>
      <c r="M85" s="173">
        <f t="shared" si="161"/>
        <v>0</v>
      </c>
      <c r="N85" s="173">
        <f t="shared" si="162"/>
        <v>0</v>
      </c>
      <c r="O85" s="175"/>
      <c r="P85" s="175"/>
      <c r="Q85" s="175"/>
      <c r="R85" s="175"/>
      <c r="S85" s="175"/>
      <c r="T85" s="175"/>
      <c r="U85" s="196">
        <f t="shared" si="148"/>
        <v>0</v>
      </c>
      <c r="V85" s="191"/>
      <c r="W85" s="173">
        <f t="shared" si="163"/>
        <v>0</v>
      </c>
      <c r="X85" s="173">
        <f t="shared" si="164"/>
        <v>0</v>
      </c>
      <c r="Y85" s="175"/>
      <c r="Z85" s="175"/>
      <c r="AA85" s="175"/>
      <c r="AB85" s="175"/>
      <c r="AC85" s="175"/>
      <c r="AD85" s="175"/>
      <c r="AE85" s="196">
        <f t="shared" si="149"/>
        <v>0</v>
      </c>
      <c r="AF85" s="192"/>
      <c r="AG85" s="173">
        <f t="shared" si="165"/>
        <v>0</v>
      </c>
      <c r="AH85" s="173">
        <f t="shared" si="166"/>
        <v>0</v>
      </c>
      <c r="AI85" s="175"/>
      <c r="AJ85" s="175"/>
      <c r="AK85" s="175"/>
      <c r="AL85" s="175"/>
      <c r="AM85" s="175"/>
      <c r="AN85" s="175"/>
      <c r="AO85" s="196">
        <f t="shared" si="150"/>
        <v>0</v>
      </c>
      <c r="AP85" s="191"/>
      <c r="AQ85" s="173">
        <f t="shared" si="167"/>
        <v>0</v>
      </c>
      <c r="AR85" s="173">
        <f t="shared" si="168"/>
        <v>0</v>
      </c>
      <c r="AS85" s="175"/>
      <c r="AT85" s="175"/>
      <c r="AU85" s="175"/>
      <c r="AV85" s="175"/>
      <c r="AW85" s="175"/>
      <c r="AX85" s="175"/>
      <c r="AY85" s="196">
        <f t="shared" si="151"/>
        <v>0</v>
      </c>
      <c r="AZ85" s="191"/>
      <c r="BA85" s="173">
        <f t="shared" si="169"/>
        <v>0</v>
      </c>
      <c r="BB85" s="173">
        <f t="shared" si="170"/>
        <v>0</v>
      </c>
      <c r="BC85" s="175"/>
      <c r="BD85" s="175"/>
      <c r="BE85" s="175"/>
      <c r="BF85" s="175"/>
      <c r="BG85" s="175"/>
      <c r="BH85" s="175"/>
      <c r="BI85" s="190">
        <f t="shared" si="152"/>
        <v>0</v>
      </c>
      <c r="BJ85" s="191"/>
      <c r="BK85" s="173">
        <f t="shared" si="153"/>
        <v>0</v>
      </c>
      <c r="BL85" s="173">
        <f t="shared" si="154"/>
        <v>0</v>
      </c>
      <c r="BM85" s="175"/>
      <c r="BN85" s="175"/>
      <c r="BO85" s="175"/>
      <c r="BP85" s="175"/>
      <c r="BQ85" s="175"/>
      <c r="BR85" s="175"/>
      <c r="BS85" s="190">
        <f t="shared" si="155"/>
        <v>0</v>
      </c>
      <c r="BT85" s="6"/>
      <c r="BU85" s="173">
        <f t="shared" si="156"/>
        <v>0</v>
      </c>
      <c r="BV85" s="173">
        <f t="shared" si="157"/>
        <v>0</v>
      </c>
      <c r="BW85" s="10"/>
      <c r="BX85" s="10"/>
      <c r="BY85" s="10"/>
      <c r="BZ85" s="10"/>
      <c r="CA85" s="10"/>
      <c r="CB85" s="10"/>
      <c r="CC85" s="404">
        <f t="shared" si="158"/>
        <v>0</v>
      </c>
    </row>
    <row r="86" spans="1:81" ht="15.95" customHeight="1">
      <c r="A86" s="197" t="s">
        <v>54</v>
      </c>
      <c r="B86" s="192"/>
      <c r="C86" s="173"/>
      <c r="D86" s="173"/>
      <c r="E86" s="175"/>
      <c r="F86" s="175"/>
      <c r="G86" s="175"/>
      <c r="H86" s="175"/>
      <c r="I86" s="175"/>
      <c r="J86" s="175"/>
      <c r="K86" s="176"/>
      <c r="L86" s="177"/>
      <c r="M86" s="178"/>
      <c r="N86" s="178"/>
      <c r="O86" s="180"/>
      <c r="P86" s="180"/>
      <c r="Q86" s="180"/>
      <c r="R86" s="180"/>
      <c r="S86" s="180"/>
      <c r="T86" s="180"/>
      <c r="U86" s="176"/>
      <c r="V86" s="177"/>
      <c r="W86" s="178"/>
      <c r="X86" s="178"/>
      <c r="Y86" s="180"/>
      <c r="Z86" s="180"/>
      <c r="AA86" s="180"/>
      <c r="AB86" s="180"/>
      <c r="AC86" s="180"/>
      <c r="AD86" s="180"/>
      <c r="AE86" s="176"/>
      <c r="AF86" s="181"/>
      <c r="AG86" s="178"/>
      <c r="AH86" s="178"/>
      <c r="AI86" s="180"/>
      <c r="AJ86" s="180"/>
      <c r="AK86" s="180"/>
      <c r="AL86" s="180"/>
      <c r="AM86" s="180"/>
      <c r="AN86" s="180"/>
      <c r="AO86" s="176"/>
      <c r="AP86" s="177"/>
      <c r="AQ86" s="178"/>
      <c r="AR86" s="178"/>
      <c r="AS86" s="180"/>
      <c r="AT86" s="180"/>
      <c r="AU86" s="180"/>
      <c r="AV86" s="180"/>
      <c r="AW86" s="180"/>
      <c r="AX86" s="180"/>
      <c r="AY86" s="176"/>
      <c r="AZ86" s="177"/>
      <c r="BA86" s="178"/>
      <c r="BB86" s="178"/>
      <c r="BC86" s="180"/>
      <c r="BD86" s="180"/>
      <c r="BE86" s="180"/>
      <c r="BF86" s="180"/>
      <c r="BG86" s="180"/>
      <c r="BH86" s="180"/>
      <c r="BI86" s="176"/>
      <c r="BJ86" s="177"/>
      <c r="BK86" s="178"/>
      <c r="BL86" s="178"/>
      <c r="BM86" s="180"/>
      <c r="BN86" s="180"/>
      <c r="BO86" s="180"/>
      <c r="BP86" s="180"/>
      <c r="BQ86" s="180"/>
      <c r="BR86" s="180"/>
      <c r="BS86" s="176"/>
      <c r="BT86" s="177"/>
      <c r="BU86" s="178"/>
      <c r="BV86" s="178"/>
      <c r="BW86" s="180"/>
      <c r="BX86" s="180"/>
      <c r="BY86" s="180"/>
      <c r="BZ86" s="180"/>
      <c r="CA86" s="180"/>
      <c r="CB86" s="180"/>
      <c r="CC86" s="176"/>
    </row>
    <row r="87" spans="1:81" s="193" customFormat="1" ht="15.95" customHeight="1">
      <c r="A87" s="198" t="s">
        <v>43</v>
      </c>
      <c r="B87" s="199">
        <f>SUM(B$78:B86)</f>
        <v>129</v>
      </c>
      <c r="C87" s="173">
        <f>SUM(C$78:C86)</f>
        <v>531375</v>
      </c>
      <c r="D87" s="173">
        <f>IFERROR(C87/B87,0)</f>
        <v>4119.1860465116279</v>
      </c>
      <c r="E87" s="200">
        <f>SUM(E$78:E86)</f>
        <v>0</v>
      </c>
      <c r="F87" s="200">
        <f>SUM(F$78:F86)</f>
        <v>0</v>
      </c>
      <c r="G87" s="200">
        <f>SUM(G$78:G86)</f>
        <v>0</v>
      </c>
      <c r="H87" s="200">
        <f>SUM(H$78:H86)</f>
        <v>531375</v>
      </c>
      <c r="I87" s="200">
        <f>SUM(I$78:I86)</f>
        <v>0</v>
      </c>
      <c r="J87" s="200">
        <f>SUM(J$78:J86)</f>
        <v>432058</v>
      </c>
      <c r="K87" s="190">
        <f>SUM(K$78:K86)</f>
        <v>0</v>
      </c>
      <c r="L87" s="201">
        <f>SUM(L$78:L86)</f>
        <v>154</v>
      </c>
      <c r="M87" s="173">
        <f>SUM(M$78:M86)</f>
        <v>671582</v>
      </c>
      <c r="N87" s="173">
        <f>IFERROR(M87/L87,0)</f>
        <v>4360.9220779220777</v>
      </c>
      <c r="O87" s="200">
        <f>SUM(O$78:O86)</f>
        <v>0</v>
      </c>
      <c r="P87" s="200">
        <f>SUM(P$78:P86)</f>
        <v>0</v>
      </c>
      <c r="Q87" s="200">
        <f>SUM(Q$78:Q86)</f>
        <v>0</v>
      </c>
      <c r="R87" s="200">
        <f>SUM(R$78:R86)</f>
        <v>671582</v>
      </c>
      <c r="S87" s="200">
        <f>SUM(S$78:S86)</f>
        <v>0</v>
      </c>
      <c r="T87" s="200">
        <f>SUM(T$78:T86)</f>
        <v>514640</v>
      </c>
      <c r="U87" s="190">
        <f>SUM(U$78:U86)</f>
        <v>0</v>
      </c>
      <c r="V87" s="201">
        <f>SUM(V$78:V86)</f>
        <v>146</v>
      </c>
      <c r="W87" s="173">
        <f>SUM(W$78:W86)</f>
        <v>594957</v>
      </c>
      <c r="X87" s="173">
        <f>IFERROR(W87/V87,0)</f>
        <v>4075.0479452054797</v>
      </c>
      <c r="Y87" s="200">
        <f>SUM(Y$78:Y86)</f>
        <v>0</v>
      </c>
      <c r="Z87" s="200">
        <f>SUM(Z$78:Z86)</f>
        <v>0</v>
      </c>
      <c r="AA87" s="200">
        <f>SUM(AA$78:AA86)</f>
        <v>0</v>
      </c>
      <c r="AB87" s="200">
        <f>SUM(AB$78:AB86)</f>
        <v>594957</v>
      </c>
      <c r="AC87" s="200">
        <f>SUM(AC$78:AC86)</f>
        <v>0</v>
      </c>
      <c r="AD87" s="200">
        <f>SUM(AD$78:AD86)</f>
        <v>464085</v>
      </c>
      <c r="AE87" s="190">
        <f>SUM(AE$78:AE86)</f>
        <v>0</v>
      </c>
      <c r="AF87" s="199">
        <f>SUM(AF$78:AF86)</f>
        <v>149</v>
      </c>
      <c r="AG87" s="173">
        <f>SUM(AG$78:AG86)</f>
        <v>660150</v>
      </c>
      <c r="AH87" s="173">
        <f>IFERROR(AG87/AF87,0)</f>
        <v>4430.5369127516778</v>
      </c>
      <c r="AI87" s="200">
        <f>SUM(AI$78:AI86)</f>
        <v>0</v>
      </c>
      <c r="AJ87" s="200">
        <f>SUM(AJ$78:AJ86)</f>
        <v>0</v>
      </c>
      <c r="AK87" s="200">
        <f>SUM(AK$78:AK86)</f>
        <v>0</v>
      </c>
      <c r="AL87" s="200">
        <f>SUM(AL$78:AL86)</f>
        <v>660150</v>
      </c>
      <c r="AM87" s="200">
        <f>SUM(AM$78:AM86)</f>
        <v>0</v>
      </c>
      <c r="AN87" s="200">
        <f>SUM(AN$78:AN86)</f>
        <v>480496</v>
      </c>
      <c r="AO87" s="190">
        <f>SUM(AO$78:AO86)</f>
        <v>0</v>
      </c>
      <c r="AP87" s="201">
        <f>SUM(AP$78:AP86)</f>
        <v>115</v>
      </c>
      <c r="AQ87" s="173">
        <f>SUM(AQ$78:AQ86)</f>
        <v>510187</v>
      </c>
      <c r="AR87" s="173">
        <f>IFERROR(AQ87/AP87,0)</f>
        <v>4436.4086956521742</v>
      </c>
      <c r="AS87" s="200">
        <f>SUM(AS$78:AS86)</f>
        <v>0</v>
      </c>
      <c r="AT87" s="200">
        <f>SUM(AT$78:AT86)</f>
        <v>0</v>
      </c>
      <c r="AU87" s="200">
        <f>SUM(AU$78:AU86)</f>
        <v>0</v>
      </c>
      <c r="AV87" s="200">
        <f>SUM(AV$78:AV86)</f>
        <v>510187</v>
      </c>
      <c r="AW87" s="200">
        <f>SUM(AW$78:AW86)</f>
        <v>0</v>
      </c>
      <c r="AX87" s="200">
        <f>SUM(AX$78:AX86)</f>
        <v>392767</v>
      </c>
      <c r="AY87" s="190">
        <f>SUM(AY$78:AY86)</f>
        <v>0</v>
      </c>
      <c r="AZ87" s="201">
        <f>SUM(AZ$78:AZ86)</f>
        <v>128</v>
      </c>
      <c r="BA87" s="173">
        <f>SUM(BA$78:BA86)</f>
        <v>529002</v>
      </c>
      <c r="BB87" s="173">
        <f>IFERROR(BA87/AZ87,0)</f>
        <v>4132.828125</v>
      </c>
      <c r="BC87" s="200">
        <f>SUM(BC$78:BC86)</f>
        <v>0</v>
      </c>
      <c r="BD87" s="200">
        <f>SUM(BD$78:BD86)</f>
        <v>0</v>
      </c>
      <c r="BE87" s="200">
        <f>SUM(BE$78:BE86)</f>
        <v>0</v>
      </c>
      <c r="BF87" s="200">
        <f>SUM(BF$78:BF86)</f>
        <v>521002</v>
      </c>
      <c r="BG87" s="200">
        <f>SUM(BG$78:BG86)</f>
        <v>8000</v>
      </c>
      <c r="BH87" s="200">
        <f>SUM(BH$78:BH86)</f>
        <v>398322</v>
      </c>
      <c r="BI87" s="190">
        <f>SUM(BI$78:BI86)</f>
        <v>0</v>
      </c>
      <c r="BJ87" s="201">
        <f>SUM(BJ$78:BJ86)</f>
        <v>109</v>
      </c>
      <c r="BK87" s="173">
        <f>SUM(BK$78:BK86)</f>
        <v>477390</v>
      </c>
      <c r="BL87" s="173">
        <f>IFERROR(BK87/BJ87,0)</f>
        <v>4379.7247706422022</v>
      </c>
      <c r="BM87" s="200">
        <f>SUM(BM$78:BM86)</f>
        <v>0</v>
      </c>
      <c r="BN87" s="200">
        <f>SUM(BN$78:BN86)</f>
        <v>0</v>
      </c>
      <c r="BO87" s="200">
        <f>SUM(BO$78:BO86)</f>
        <v>0</v>
      </c>
      <c r="BP87" s="200">
        <f>SUM(BP$78:BP86)</f>
        <v>468390</v>
      </c>
      <c r="BQ87" s="200">
        <f>SUM(BQ$78:BQ86)</f>
        <v>9000</v>
      </c>
      <c r="BR87" s="200">
        <f>SUM(BR$78:BR86)</f>
        <v>369464</v>
      </c>
      <c r="BS87" s="190">
        <f>SUM(BS$78:BS86)</f>
        <v>0</v>
      </c>
      <c r="BT87" s="201">
        <f>SUM(BT$78:BT86)</f>
        <v>116</v>
      </c>
      <c r="BU87" s="173">
        <f>SUM(BU$78:BU86)</f>
        <v>512837</v>
      </c>
      <c r="BV87" s="173">
        <f>IFERROR(BU87/BT87,0)</f>
        <v>4421.0086206896549</v>
      </c>
      <c r="BW87" s="200">
        <f>SUM(BW$78:BW86)</f>
        <v>0</v>
      </c>
      <c r="BX87" s="200">
        <f>SUM(BX$78:BX86)</f>
        <v>0</v>
      </c>
      <c r="BY87" s="200">
        <f>SUM(BY$78:BY86)</f>
        <v>0</v>
      </c>
      <c r="BZ87" s="200">
        <f>SUM(BZ$78:BZ86)</f>
        <v>512837</v>
      </c>
      <c r="CA87" s="200">
        <f>SUM(CA$78:CA86)</f>
        <v>0</v>
      </c>
      <c r="CB87" s="200">
        <f>SUM(CB$78:CB86)</f>
        <v>386651</v>
      </c>
      <c r="CC87" s="190">
        <f>SUM(CC$78:CC86)</f>
        <v>0</v>
      </c>
    </row>
    <row r="88" spans="1:81" s="193" customFormat="1" ht="15.95" customHeight="1">
      <c r="A88" s="189"/>
      <c r="B88" s="192"/>
      <c r="C88" s="173"/>
      <c r="D88" s="173"/>
      <c r="E88" s="175"/>
      <c r="F88" s="175"/>
      <c r="G88" s="175"/>
      <c r="H88" s="175"/>
      <c r="I88" s="175"/>
      <c r="J88" s="175"/>
      <c r="K88" s="190"/>
      <c r="L88" s="191"/>
      <c r="M88" s="173"/>
      <c r="N88" s="173"/>
      <c r="O88" s="175"/>
      <c r="P88" s="175"/>
      <c r="Q88" s="175"/>
      <c r="R88" s="175"/>
      <c r="S88" s="175"/>
      <c r="T88" s="175"/>
      <c r="U88" s="190"/>
      <c r="V88" s="191"/>
      <c r="W88" s="173"/>
      <c r="X88" s="173"/>
      <c r="Y88" s="175"/>
      <c r="Z88" s="175"/>
      <c r="AA88" s="175"/>
      <c r="AB88" s="175"/>
      <c r="AC88" s="175"/>
      <c r="AD88" s="175"/>
      <c r="AE88" s="190"/>
      <c r="AF88" s="192"/>
      <c r="AG88" s="173"/>
      <c r="AH88" s="173"/>
      <c r="AI88" s="175"/>
      <c r="AJ88" s="175"/>
      <c r="AK88" s="175"/>
      <c r="AL88" s="175"/>
      <c r="AM88" s="175"/>
      <c r="AN88" s="175"/>
      <c r="AO88" s="190"/>
      <c r="AP88" s="191"/>
      <c r="AQ88" s="173"/>
      <c r="AR88" s="173"/>
      <c r="AS88" s="175"/>
      <c r="AT88" s="175"/>
      <c r="AU88" s="175"/>
      <c r="AV88" s="175"/>
      <c r="AW88" s="175"/>
      <c r="AX88" s="175"/>
      <c r="AY88" s="190"/>
      <c r="AZ88" s="191"/>
      <c r="BA88" s="173"/>
      <c r="BB88" s="173"/>
      <c r="BC88" s="175"/>
      <c r="BD88" s="175"/>
      <c r="BE88" s="175"/>
      <c r="BF88" s="175"/>
      <c r="BG88" s="175"/>
      <c r="BH88" s="175"/>
      <c r="BI88" s="190"/>
      <c r="BJ88" s="191"/>
      <c r="BK88" s="173"/>
      <c r="BL88" s="173"/>
      <c r="BM88" s="175"/>
      <c r="BN88" s="175"/>
      <c r="BO88" s="175"/>
      <c r="BP88" s="175"/>
      <c r="BQ88" s="175"/>
      <c r="BR88" s="175"/>
      <c r="BS88" s="190"/>
      <c r="BT88" s="191"/>
      <c r="BU88" s="173"/>
      <c r="BV88" s="173"/>
      <c r="BW88" s="175"/>
      <c r="BX88" s="175"/>
      <c r="BY88" s="175"/>
      <c r="BZ88" s="175"/>
      <c r="CA88" s="175"/>
      <c r="CB88" s="175"/>
      <c r="CC88" s="190"/>
    </row>
    <row r="89" spans="1:81" s="204" customFormat="1" ht="33" customHeight="1">
      <c r="A89" s="202" t="s">
        <v>44</v>
      </c>
      <c r="B89" s="199">
        <f>SUM(B87,B76,B55)</f>
        <v>1462</v>
      </c>
      <c r="C89" s="203">
        <f>SUM(C87,C76,C55)</f>
        <v>1877306</v>
      </c>
      <c r="D89" s="173">
        <f>IFERROR(C89/B89,0)</f>
        <v>1284.0670314637482</v>
      </c>
      <c r="E89" s="200">
        <f t="shared" ref="E89:M89" si="171">SUM(E87,E76,E55)</f>
        <v>0</v>
      </c>
      <c r="F89" s="200">
        <f t="shared" si="171"/>
        <v>3944</v>
      </c>
      <c r="G89" s="200">
        <f t="shared" si="171"/>
        <v>47124</v>
      </c>
      <c r="H89" s="200">
        <f t="shared" si="171"/>
        <v>1306708</v>
      </c>
      <c r="I89" s="200">
        <f t="shared" si="171"/>
        <v>519530</v>
      </c>
      <c r="J89" s="200">
        <f t="shared" si="171"/>
        <v>1650385</v>
      </c>
      <c r="K89" s="190">
        <f t="shared" si="171"/>
        <v>0</v>
      </c>
      <c r="L89" s="201">
        <f t="shared" si="171"/>
        <v>789</v>
      </c>
      <c r="M89" s="203">
        <f t="shared" si="171"/>
        <v>2381535</v>
      </c>
      <c r="N89" s="173">
        <f>IFERROR(M89/L89,0)</f>
        <v>3018.4220532319391</v>
      </c>
      <c r="O89" s="200">
        <f t="shared" ref="O89:W89" si="172">SUM(O87,O76,O55)</f>
        <v>343786</v>
      </c>
      <c r="P89" s="200">
        <f t="shared" si="172"/>
        <v>3944</v>
      </c>
      <c r="Q89" s="200">
        <f t="shared" si="172"/>
        <v>44572</v>
      </c>
      <c r="R89" s="200">
        <f t="shared" si="172"/>
        <v>1450694</v>
      </c>
      <c r="S89" s="200">
        <f t="shared" si="172"/>
        <v>538539</v>
      </c>
      <c r="T89" s="200">
        <f t="shared" si="172"/>
        <v>1966807</v>
      </c>
      <c r="U89" s="190">
        <f t="shared" si="172"/>
        <v>195958</v>
      </c>
      <c r="V89" s="201">
        <f t="shared" si="172"/>
        <v>824</v>
      </c>
      <c r="W89" s="203">
        <f t="shared" si="172"/>
        <v>2312864</v>
      </c>
      <c r="X89" s="173">
        <f>IFERROR(W89/V89,0)</f>
        <v>2806.8737864077671</v>
      </c>
      <c r="Y89" s="200">
        <f t="shared" ref="Y89:AG89" si="173">SUM(Y87,Y76,Y55)</f>
        <v>219647</v>
      </c>
      <c r="Z89" s="200">
        <f t="shared" si="173"/>
        <v>8217</v>
      </c>
      <c r="AA89" s="200">
        <f t="shared" si="173"/>
        <v>57625</v>
      </c>
      <c r="AB89" s="200">
        <f t="shared" si="173"/>
        <v>1427055</v>
      </c>
      <c r="AC89" s="200">
        <f t="shared" si="173"/>
        <v>600320</v>
      </c>
      <c r="AD89" s="200">
        <f t="shared" si="173"/>
        <v>1933374</v>
      </c>
      <c r="AE89" s="190">
        <f t="shared" si="173"/>
        <v>155950</v>
      </c>
      <c r="AF89" s="199">
        <f t="shared" si="173"/>
        <v>834</v>
      </c>
      <c r="AG89" s="203">
        <f t="shared" si="173"/>
        <v>2131324</v>
      </c>
      <c r="AH89" s="173">
        <f>IFERROR(AG89/AF89,0)</f>
        <v>2555.5443645083933</v>
      </c>
      <c r="AI89" s="200">
        <f t="shared" ref="AI89:AQ89" si="174">SUM(AI87,AI76,AI55)</f>
        <v>34874</v>
      </c>
      <c r="AJ89" s="200">
        <f t="shared" si="174"/>
        <v>7571</v>
      </c>
      <c r="AK89" s="200">
        <f t="shared" si="174"/>
        <v>74581</v>
      </c>
      <c r="AL89" s="200">
        <f t="shared" si="174"/>
        <v>1614515</v>
      </c>
      <c r="AM89" s="200">
        <f t="shared" si="174"/>
        <v>399783</v>
      </c>
      <c r="AN89" s="200">
        <f t="shared" si="174"/>
        <v>1680686</v>
      </c>
      <c r="AO89" s="190">
        <f t="shared" si="174"/>
        <v>18000</v>
      </c>
      <c r="AP89" s="201">
        <f t="shared" si="174"/>
        <v>708</v>
      </c>
      <c r="AQ89" s="173">
        <f t="shared" si="174"/>
        <v>1910723</v>
      </c>
      <c r="AR89" s="173">
        <f>IFERROR(AQ89/AP89,0)</f>
        <v>2698.7612994350284</v>
      </c>
      <c r="AS89" s="200">
        <f t="shared" ref="AS89:BA89" si="175">SUM(AS87,AS76,AS55)</f>
        <v>33957</v>
      </c>
      <c r="AT89" s="200">
        <f t="shared" si="175"/>
        <v>25305</v>
      </c>
      <c r="AU89" s="200">
        <f t="shared" si="175"/>
        <v>61646</v>
      </c>
      <c r="AV89" s="200">
        <f t="shared" si="175"/>
        <v>1288415</v>
      </c>
      <c r="AW89" s="200">
        <f t="shared" si="175"/>
        <v>501400</v>
      </c>
      <c r="AX89" s="200">
        <f t="shared" si="175"/>
        <v>1573349</v>
      </c>
      <c r="AY89" s="190">
        <f t="shared" si="175"/>
        <v>33957</v>
      </c>
      <c r="AZ89" s="201">
        <f t="shared" si="175"/>
        <v>724</v>
      </c>
      <c r="BA89" s="173">
        <f t="shared" si="175"/>
        <v>1944668.5</v>
      </c>
      <c r="BB89" s="173">
        <f>IFERROR(BA89/AZ89,0)</f>
        <v>2686.0062154696134</v>
      </c>
      <c r="BC89" s="200">
        <f t="shared" ref="BC89:BK89" si="176">SUM(BC87,BC76,BC55)</f>
        <v>50215</v>
      </c>
      <c r="BD89" s="200">
        <f t="shared" si="176"/>
        <v>228255.5</v>
      </c>
      <c r="BE89" s="200">
        <f t="shared" si="176"/>
        <v>63606</v>
      </c>
      <c r="BF89" s="200">
        <f t="shared" si="176"/>
        <v>1321108</v>
      </c>
      <c r="BG89" s="200">
        <f t="shared" si="176"/>
        <v>281484</v>
      </c>
      <c r="BH89" s="200">
        <f t="shared" si="176"/>
        <v>1617957.5</v>
      </c>
      <c r="BI89" s="233">
        <f t="shared" si="176"/>
        <v>50215</v>
      </c>
      <c r="BJ89" s="201">
        <f t="shared" si="176"/>
        <v>715</v>
      </c>
      <c r="BK89" s="173">
        <f t="shared" si="176"/>
        <v>1968640</v>
      </c>
      <c r="BL89" s="173">
        <f>IFERROR(BK89/BJ89,0)</f>
        <v>2753.3426573426573</v>
      </c>
      <c r="BM89" s="200">
        <f t="shared" ref="BM89:BU89" si="177">SUM(BM87,BM76,BM55)</f>
        <v>32380</v>
      </c>
      <c r="BN89" s="200">
        <f t="shared" si="177"/>
        <v>259820</v>
      </c>
      <c r="BO89" s="200">
        <f t="shared" si="177"/>
        <v>68625</v>
      </c>
      <c r="BP89" s="200">
        <f t="shared" si="177"/>
        <v>1318810</v>
      </c>
      <c r="BQ89" s="200">
        <f t="shared" si="177"/>
        <v>289005</v>
      </c>
      <c r="BR89" s="200">
        <f t="shared" si="177"/>
        <v>1668429</v>
      </c>
      <c r="BS89" s="233">
        <f t="shared" si="177"/>
        <v>32380</v>
      </c>
      <c r="BT89" s="201">
        <f t="shared" si="177"/>
        <v>761</v>
      </c>
      <c r="BU89" s="173">
        <f t="shared" si="177"/>
        <v>2137473</v>
      </c>
      <c r="BV89" s="173">
        <f>IFERROR(BU89/BT89,0)</f>
        <v>2808.7687253613667</v>
      </c>
      <c r="BW89" s="200">
        <f t="shared" ref="BW89:CC89" si="178">SUM(BW87,BW76,BW55)</f>
        <v>38144</v>
      </c>
      <c r="BX89" s="200">
        <f t="shared" si="178"/>
        <v>254415</v>
      </c>
      <c r="BY89" s="200">
        <f t="shared" si="178"/>
        <v>69693</v>
      </c>
      <c r="BZ89" s="200">
        <f t="shared" si="178"/>
        <v>1410016</v>
      </c>
      <c r="CA89" s="200">
        <f t="shared" si="178"/>
        <v>365205</v>
      </c>
      <c r="CB89" s="200">
        <f t="shared" si="178"/>
        <v>1638518</v>
      </c>
      <c r="CC89" s="233">
        <f t="shared" si="178"/>
        <v>38144</v>
      </c>
    </row>
    <row r="90" spans="1:81" s="209" customFormat="1" ht="50.25" customHeight="1">
      <c r="A90" s="205" t="s">
        <v>52</v>
      </c>
      <c r="B90" s="206" t="str">
        <f>B2</f>
        <v>2015-16</v>
      </c>
      <c r="C90" s="497" t="str">
        <f>B90&amp;" COMMENTS"</f>
        <v>2015-16 COMMENTS</v>
      </c>
      <c r="D90" s="498"/>
      <c r="E90" s="498"/>
      <c r="F90" s="498"/>
      <c r="G90" s="498"/>
      <c r="H90" s="498"/>
      <c r="I90" s="498"/>
      <c r="J90" s="498"/>
      <c r="K90" s="367"/>
      <c r="L90" s="206" t="str">
        <f>L2</f>
        <v>2016-17</v>
      </c>
      <c r="M90" s="527" t="str">
        <f>L90&amp;" COMMENTS"</f>
        <v>2016-17 COMMENTS</v>
      </c>
      <c r="N90" s="528"/>
      <c r="O90" s="528"/>
      <c r="P90" s="528"/>
      <c r="Q90" s="528"/>
      <c r="R90" s="528"/>
      <c r="S90" s="528"/>
      <c r="T90" s="528"/>
      <c r="U90" s="368"/>
      <c r="V90" s="206" t="str">
        <f>V2</f>
        <v>2017-18</v>
      </c>
      <c r="W90" s="527" t="str">
        <f>V90&amp;" COMMENTS"</f>
        <v>2017-18 COMMENTS</v>
      </c>
      <c r="X90" s="528"/>
      <c r="Y90" s="528"/>
      <c r="Z90" s="528"/>
      <c r="AA90" s="528"/>
      <c r="AB90" s="528"/>
      <c r="AC90" s="528"/>
      <c r="AD90" s="528"/>
      <c r="AE90" s="207"/>
      <c r="AF90" s="208" t="str">
        <f>AF2</f>
        <v>2018-19</v>
      </c>
      <c r="AG90" s="497" t="str">
        <f>AF90&amp;" COMMENTS"</f>
        <v>2018-19 COMMENTS</v>
      </c>
      <c r="AH90" s="498"/>
      <c r="AI90" s="498"/>
      <c r="AJ90" s="498"/>
      <c r="AK90" s="498"/>
      <c r="AL90" s="498"/>
      <c r="AM90" s="498"/>
      <c r="AN90" s="498"/>
      <c r="AO90" s="499"/>
      <c r="AP90" s="206" t="str">
        <f>AP2</f>
        <v>2019-20</v>
      </c>
      <c r="AQ90" s="497" t="str">
        <f>AP90&amp;" COMMENTS"</f>
        <v>2019-20 COMMENTS</v>
      </c>
      <c r="AR90" s="498"/>
      <c r="AS90" s="498"/>
      <c r="AT90" s="498"/>
      <c r="AU90" s="498"/>
      <c r="AV90" s="498"/>
      <c r="AW90" s="498"/>
      <c r="AX90" s="498"/>
      <c r="AY90" s="499"/>
      <c r="AZ90" s="206" t="str">
        <f>AZ2</f>
        <v>2020-21</v>
      </c>
      <c r="BA90" s="497" t="str">
        <f>AZ90&amp;" COMMENTS"</f>
        <v>2020-21 COMMENTS</v>
      </c>
      <c r="BB90" s="498"/>
      <c r="BC90" s="498"/>
      <c r="BD90" s="498"/>
      <c r="BE90" s="498"/>
      <c r="BF90" s="498"/>
      <c r="BG90" s="498"/>
      <c r="BH90" s="498"/>
      <c r="BI90" s="499"/>
      <c r="BJ90" s="206" t="str">
        <f>BJ2</f>
        <v>2021-22</v>
      </c>
      <c r="BK90" s="497" t="str">
        <f>BJ90&amp;" COMMENTS"</f>
        <v>2021-22 COMMENTS</v>
      </c>
      <c r="BL90" s="498"/>
      <c r="BM90" s="498"/>
      <c r="BN90" s="498"/>
      <c r="BO90" s="498"/>
      <c r="BP90" s="498"/>
      <c r="BQ90" s="498"/>
      <c r="BR90" s="498"/>
      <c r="BS90" s="499"/>
      <c r="BT90" s="206" t="str">
        <f>BT2</f>
        <v>2022-23</v>
      </c>
      <c r="BU90" s="497" t="str">
        <f>BT90&amp;" COMMENTS"</f>
        <v>2022-23 COMMENTS</v>
      </c>
      <c r="BV90" s="498"/>
      <c r="BW90" s="498"/>
      <c r="BX90" s="498"/>
      <c r="BY90" s="498"/>
      <c r="BZ90" s="498"/>
      <c r="CA90" s="498"/>
      <c r="CB90" s="498"/>
      <c r="CC90" s="499"/>
    </row>
    <row r="91" spans="1:81" s="70" customFormat="1" ht="20.25" customHeight="1">
      <c r="A91" s="210" t="s">
        <v>45</v>
      </c>
      <c r="B91" s="211">
        <v>512</v>
      </c>
      <c r="C91" s="500"/>
      <c r="D91" s="501"/>
      <c r="E91" s="501"/>
      <c r="F91" s="501"/>
      <c r="G91" s="501"/>
      <c r="H91" s="501"/>
      <c r="I91" s="501"/>
      <c r="J91" s="501"/>
      <c r="K91" s="370"/>
      <c r="L91" s="212">
        <v>342</v>
      </c>
      <c r="M91" s="500"/>
      <c r="N91" s="501"/>
      <c r="O91" s="501"/>
      <c r="P91" s="501"/>
      <c r="Q91" s="501"/>
      <c r="R91" s="501"/>
      <c r="S91" s="501"/>
      <c r="T91" s="501"/>
      <c r="U91" s="370"/>
      <c r="V91" s="212">
        <v>317</v>
      </c>
      <c r="W91" s="500"/>
      <c r="X91" s="501"/>
      <c r="Y91" s="501"/>
      <c r="Z91" s="501"/>
      <c r="AA91" s="501"/>
      <c r="AB91" s="501"/>
      <c r="AC91" s="501"/>
      <c r="AD91" s="501"/>
      <c r="AE91" s="370"/>
      <c r="AF91" s="212">
        <v>335</v>
      </c>
      <c r="AG91" s="506"/>
      <c r="AH91" s="507"/>
      <c r="AI91" s="507"/>
      <c r="AJ91" s="507"/>
      <c r="AK91" s="507"/>
      <c r="AL91" s="507"/>
      <c r="AM91" s="507"/>
      <c r="AN91" s="507"/>
      <c r="AO91" s="508"/>
      <c r="AP91" s="213">
        <v>331</v>
      </c>
      <c r="AQ91" s="506"/>
      <c r="AR91" s="507"/>
      <c r="AS91" s="507"/>
      <c r="AT91" s="507"/>
      <c r="AU91" s="507"/>
      <c r="AV91" s="507"/>
      <c r="AW91" s="507"/>
      <c r="AX91" s="507"/>
      <c r="AY91" s="508"/>
      <c r="AZ91" s="213">
        <v>282</v>
      </c>
      <c r="BA91" s="500"/>
      <c r="BB91" s="501"/>
      <c r="BC91" s="501"/>
      <c r="BD91" s="501"/>
      <c r="BE91" s="501"/>
      <c r="BF91" s="501"/>
      <c r="BG91" s="501"/>
      <c r="BH91" s="501"/>
      <c r="BI91" s="515"/>
      <c r="BJ91" s="213">
        <v>303</v>
      </c>
      <c r="BK91" s="500"/>
      <c r="BL91" s="501"/>
      <c r="BM91" s="501"/>
      <c r="BN91" s="501"/>
      <c r="BO91" s="501"/>
      <c r="BP91" s="501"/>
      <c r="BQ91" s="501"/>
      <c r="BR91" s="501"/>
      <c r="BS91" s="515"/>
      <c r="BT91" s="11">
        <v>303</v>
      </c>
      <c r="BU91" s="518"/>
      <c r="BV91" s="519"/>
      <c r="BW91" s="519"/>
      <c r="BX91" s="519"/>
      <c r="BY91" s="519"/>
      <c r="BZ91" s="519"/>
      <c r="CA91" s="519"/>
      <c r="CB91" s="519"/>
      <c r="CC91" s="520"/>
    </row>
    <row r="92" spans="1:81" s="70" customFormat="1" ht="20.25" customHeight="1">
      <c r="A92" s="210" t="s">
        <v>46</v>
      </c>
      <c r="B92" s="211">
        <v>225</v>
      </c>
      <c r="C92" s="502"/>
      <c r="D92" s="503"/>
      <c r="E92" s="503"/>
      <c r="F92" s="503"/>
      <c r="G92" s="503"/>
      <c r="H92" s="503"/>
      <c r="I92" s="503"/>
      <c r="J92" s="503"/>
      <c r="K92" s="371"/>
      <c r="L92" s="212">
        <v>226</v>
      </c>
      <c r="M92" s="502"/>
      <c r="N92" s="503"/>
      <c r="O92" s="503"/>
      <c r="P92" s="503"/>
      <c r="Q92" s="503"/>
      <c r="R92" s="503"/>
      <c r="S92" s="503"/>
      <c r="T92" s="503"/>
      <c r="U92" s="371"/>
      <c r="V92" s="212">
        <v>233</v>
      </c>
      <c r="W92" s="502"/>
      <c r="X92" s="503"/>
      <c r="Y92" s="503"/>
      <c r="Z92" s="503"/>
      <c r="AA92" s="503"/>
      <c r="AB92" s="503"/>
      <c r="AC92" s="503"/>
      <c r="AD92" s="503"/>
      <c r="AE92" s="371"/>
      <c r="AF92" s="212">
        <v>253</v>
      </c>
      <c r="AG92" s="509"/>
      <c r="AH92" s="510"/>
      <c r="AI92" s="510"/>
      <c r="AJ92" s="510"/>
      <c r="AK92" s="510"/>
      <c r="AL92" s="510"/>
      <c r="AM92" s="510"/>
      <c r="AN92" s="510"/>
      <c r="AO92" s="511"/>
      <c r="AP92" s="213">
        <v>212</v>
      </c>
      <c r="AQ92" s="509"/>
      <c r="AR92" s="510"/>
      <c r="AS92" s="510"/>
      <c r="AT92" s="510"/>
      <c r="AU92" s="510"/>
      <c r="AV92" s="510"/>
      <c r="AW92" s="510"/>
      <c r="AX92" s="510"/>
      <c r="AY92" s="511"/>
      <c r="AZ92" s="213">
        <v>208</v>
      </c>
      <c r="BA92" s="502"/>
      <c r="BB92" s="503"/>
      <c r="BC92" s="503"/>
      <c r="BD92" s="503"/>
      <c r="BE92" s="503"/>
      <c r="BF92" s="503"/>
      <c r="BG92" s="503"/>
      <c r="BH92" s="503"/>
      <c r="BI92" s="516"/>
      <c r="BJ92" s="213">
        <v>224</v>
      </c>
      <c r="BK92" s="502"/>
      <c r="BL92" s="503"/>
      <c r="BM92" s="503"/>
      <c r="BN92" s="503"/>
      <c r="BO92" s="503"/>
      <c r="BP92" s="503"/>
      <c r="BQ92" s="503"/>
      <c r="BR92" s="503"/>
      <c r="BS92" s="516"/>
      <c r="BT92" s="11">
        <v>220</v>
      </c>
      <c r="BU92" s="521"/>
      <c r="BV92" s="522"/>
      <c r="BW92" s="522"/>
      <c r="BX92" s="522"/>
      <c r="BY92" s="522"/>
      <c r="BZ92" s="522"/>
      <c r="CA92" s="522"/>
      <c r="CB92" s="522"/>
      <c r="CC92" s="523"/>
    </row>
    <row r="93" spans="1:81" s="70" customFormat="1" ht="20.25" customHeight="1">
      <c r="A93" s="210" t="s">
        <v>47</v>
      </c>
      <c r="B93" s="211">
        <v>201</v>
      </c>
      <c r="C93" s="502"/>
      <c r="D93" s="503"/>
      <c r="E93" s="503"/>
      <c r="F93" s="503"/>
      <c r="G93" s="503"/>
      <c r="H93" s="503"/>
      <c r="I93" s="503"/>
      <c r="J93" s="503"/>
      <c r="K93" s="371"/>
      <c r="L93" s="212">
        <v>197</v>
      </c>
      <c r="M93" s="502"/>
      <c r="N93" s="503"/>
      <c r="O93" s="503"/>
      <c r="P93" s="503"/>
      <c r="Q93" s="503"/>
      <c r="R93" s="503"/>
      <c r="S93" s="503"/>
      <c r="T93" s="503"/>
      <c r="U93" s="371"/>
      <c r="V93" s="212">
        <v>203</v>
      </c>
      <c r="W93" s="502"/>
      <c r="X93" s="503"/>
      <c r="Y93" s="503"/>
      <c r="Z93" s="503"/>
      <c r="AA93" s="503"/>
      <c r="AB93" s="503"/>
      <c r="AC93" s="503"/>
      <c r="AD93" s="503"/>
      <c r="AE93" s="371"/>
      <c r="AF93" s="212">
        <v>213</v>
      </c>
      <c r="AG93" s="509"/>
      <c r="AH93" s="510"/>
      <c r="AI93" s="510"/>
      <c r="AJ93" s="510"/>
      <c r="AK93" s="510"/>
      <c r="AL93" s="510"/>
      <c r="AM93" s="510"/>
      <c r="AN93" s="510"/>
      <c r="AO93" s="511"/>
      <c r="AP93" s="213">
        <v>188</v>
      </c>
      <c r="AQ93" s="509"/>
      <c r="AR93" s="510"/>
      <c r="AS93" s="510"/>
      <c r="AT93" s="510"/>
      <c r="AU93" s="510"/>
      <c r="AV93" s="510"/>
      <c r="AW93" s="510"/>
      <c r="AX93" s="510"/>
      <c r="AY93" s="511"/>
      <c r="AZ93" s="213">
        <v>184</v>
      </c>
      <c r="BA93" s="502"/>
      <c r="BB93" s="503"/>
      <c r="BC93" s="503"/>
      <c r="BD93" s="503"/>
      <c r="BE93" s="503"/>
      <c r="BF93" s="503"/>
      <c r="BG93" s="503"/>
      <c r="BH93" s="503"/>
      <c r="BI93" s="516"/>
      <c r="BJ93" s="213">
        <v>219</v>
      </c>
      <c r="BK93" s="502"/>
      <c r="BL93" s="503"/>
      <c r="BM93" s="503"/>
      <c r="BN93" s="503"/>
      <c r="BO93" s="503"/>
      <c r="BP93" s="503"/>
      <c r="BQ93" s="503"/>
      <c r="BR93" s="503"/>
      <c r="BS93" s="516"/>
      <c r="BT93" s="11">
        <v>193</v>
      </c>
      <c r="BU93" s="521"/>
      <c r="BV93" s="522"/>
      <c r="BW93" s="522"/>
      <c r="BX93" s="522"/>
      <c r="BY93" s="522"/>
      <c r="BZ93" s="522"/>
      <c r="CA93" s="522"/>
      <c r="CB93" s="522"/>
      <c r="CC93" s="523"/>
    </row>
    <row r="94" spans="1:81" s="70" customFormat="1" ht="20.25" customHeight="1">
      <c r="A94" s="210" t="s">
        <v>48</v>
      </c>
      <c r="B94" s="214">
        <f>IFERROR(B92/B91,"")</f>
        <v>0.439453125</v>
      </c>
      <c r="C94" s="502"/>
      <c r="D94" s="503"/>
      <c r="E94" s="503"/>
      <c r="F94" s="503"/>
      <c r="G94" s="503"/>
      <c r="H94" s="503"/>
      <c r="I94" s="503"/>
      <c r="J94" s="503"/>
      <c r="K94" s="371"/>
      <c r="L94" s="215">
        <f>IFERROR(L92/L91,"")</f>
        <v>0.66081871345029242</v>
      </c>
      <c r="M94" s="502"/>
      <c r="N94" s="503"/>
      <c r="O94" s="503"/>
      <c r="P94" s="503"/>
      <c r="Q94" s="503"/>
      <c r="R94" s="503"/>
      <c r="S94" s="503"/>
      <c r="T94" s="503"/>
      <c r="U94" s="371"/>
      <c r="V94" s="215">
        <f>IFERROR(V92/V91,"")</f>
        <v>0.73501577287066244</v>
      </c>
      <c r="W94" s="502"/>
      <c r="X94" s="503"/>
      <c r="Y94" s="503"/>
      <c r="Z94" s="503"/>
      <c r="AA94" s="503"/>
      <c r="AB94" s="503"/>
      <c r="AC94" s="503"/>
      <c r="AD94" s="503"/>
      <c r="AE94" s="371"/>
      <c r="AF94" s="215">
        <f>IFERROR(AF92/AF91,"")</f>
        <v>0.75522388059701495</v>
      </c>
      <c r="AG94" s="509"/>
      <c r="AH94" s="510"/>
      <c r="AI94" s="510"/>
      <c r="AJ94" s="510"/>
      <c r="AK94" s="510"/>
      <c r="AL94" s="510"/>
      <c r="AM94" s="510"/>
      <c r="AN94" s="510"/>
      <c r="AO94" s="511"/>
      <c r="AP94" s="216">
        <f>IFERROR(AP92/AP91,"")</f>
        <v>0.6404833836858006</v>
      </c>
      <c r="AQ94" s="509"/>
      <c r="AR94" s="510"/>
      <c r="AS94" s="510"/>
      <c r="AT94" s="510"/>
      <c r="AU94" s="510"/>
      <c r="AV94" s="510"/>
      <c r="AW94" s="510"/>
      <c r="AX94" s="510"/>
      <c r="AY94" s="511"/>
      <c r="AZ94" s="216">
        <f>IFERROR(AZ92/AZ91,"")</f>
        <v>0.73758865248226946</v>
      </c>
      <c r="BA94" s="502"/>
      <c r="BB94" s="503"/>
      <c r="BC94" s="503"/>
      <c r="BD94" s="503"/>
      <c r="BE94" s="503"/>
      <c r="BF94" s="503"/>
      <c r="BG94" s="503"/>
      <c r="BH94" s="503"/>
      <c r="BI94" s="516"/>
      <c r="BJ94" s="216">
        <f>IFERROR(BJ92/BJ91,"")</f>
        <v>0.73927392739273923</v>
      </c>
      <c r="BK94" s="502"/>
      <c r="BL94" s="503"/>
      <c r="BM94" s="503"/>
      <c r="BN94" s="503"/>
      <c r="BO94" s="503"/>
      <c r="BP94" s="503"/>
      <c r="BQ94" s="503"/>
      <c r="BR94" s="503"/>
      <c r="BS94" s="516"/>
      <c r="BT94" s="216">
        <f>IFERROR(BT92/BT91,"")</f>
        <v>0.72607260726072609</v>
      </c>
      <c r="BU94" s="521"/>
      <c r="BV94" s="522"/>
      <c r="BW94" s="522"/>
      <c r="BX94" s="522"/>
      <c r="BY94" s="522"/>
      <c r="BZ94" s="522"/>
      <c r="CA94" s="522"/>
      <c r="CB94" s="522"/>
      <c r="CC94" s="523"/>
    </row>
    <row r="95" spans="1:81" s="70" customFormat="1" ht="20.25" customHeight="1">
      <c r="A95" s="210" t="s">
        <v>49</v>
      </c>
      <c r="B95" s="211">
        <v>192</v>
      </c>
      <c r="C95" s="502"/>
      <c r="D95" s="503"/>
      <c r="E95" s="503"/>
      <c r="F95" s="503"/>
      <c r="G95" s="503"/>
      <c r="H95" s="503"/>
      <c r="I95" s="503"/>
      <c r="J95" s="503"/>
      <c r="K95" s="371"/>
      <c r="L95" s="212">
        <v>198</v>
      </c>
      <c r="M95" s="502"/>
      <c r="N95" s="503"/>
      <c r="O95" s="503"/>
      <c r="P95" s="503"/>
      <c r="Q95" s="503"/>
      <c r="R95" s="503"/>
      <c r="S95" s="503"/>
      <c r="T95" s="503"/>
      <c r="U95" s="371"/>
      <c r="V95" s="212">
        <v>188</v>
      </c>
      <c r="W95" s="502"/>
      <c r="X95" s="503"/>
      <c r="Y95" s="503"/>
      <c r="Z95" s="503"/>
      <c r="AA95" s="503"/>
      <c r="AB95" s="503"/>
      <c r="AC95" s="503"/>
      <c r="AD95" s="503"/>
      <c r="AE95" s="371"/>
      <c r="AF95" s="212">
        <v>196</v>
      </c>
      <c r="AG95" s="509"/>
      <c r="AH95" s="510"/>
      <c r="AI95" s="510"/>
      <c r="AJ95" s="510"/>
      <c r="AK95" s="510"/>
      <c r="AL95" s="510"/>
      <c r="AM95" s="510"/>
      <c r="AN95" s="510"/>
      <c r="AO95" s="511"/>
      <c r="AP95" s="213">
        <v>167</v>
      </c>
      <c r="AQ95" s="509"/>
      <c r="AR95" s="510"/>
      <c r="AS95" s="510"/>
      <c r="AT95" s="510"/>
      <c r="AU95" s="510"/>
      <c r="AV95" s="510"/>
      <c r="AW95" s="510"/>
      <c r="AX95" s="510"/>
      <c r="AY95" s="511"/>
      <c r="AZ95" s="213">
        <v>169</v>
      </c>
      <c r="BA95" s="502"/>
      <c r="BB95" s="503"/>
      <c r="BC95" s="503"/>
      <c r="BD95" s="503"/>
      <c r="BE95" s="503"/>
      <c r="BF95" s="503"/>
      <c r="BG95" s="503"/>
      <c r="BH95" s="503"/>
      <c r="BI95" s="516"/>
      <c r="BJ95" s="213">
        <v>176</v>
      </c>
      <c r="BK95" s="502"/>
      <c r="BL95" s="503"/>
      <c r="BM95" s="503"/>
      <c r="BN95" s="503"/>
      <c r="BO95" s="503"/>
      <c r="BP95" s="503"/>
      <c r="BQ95" s="503"/>
      <c r="BR95" s="503"/>
      <c r="BS95" s="516"/>
      <c r="BT95" s="11">
        <v>171</v>
      </c>
      <c r="BU95" s="521"/>
      <c r="BV95" s="522"/>
      <c r="BW95" s="522"/>
      <c r="BX95" s="522"/>
      <c r="BY95" s="522"/>
      <c r="BZ95" s="522"/>
      <c r="CA95" s="522"/>
      <c r="CB95" s="522"/>
      <c r="CC95" s="523"/>
    </row>
    <row r="96" spans="1:81" s="70" customFormat="1" ht="20.25" customHeight="1">
      <c r="A96" s="210" t="s">
        <v>50</v>
      </c>
      <c r="B96" s="214">
        <f>IFERROR(B95/B92,"")</f>
        <v>0.85333333333333339</v>
      </c>
      <c r="C96" s="502"/>
      <c r="D96" s="503"/>
      <c r="E96" s="503"/>
      <c r="F96" s="503"/>
      <c r="G96" s="503"/>
      <c r="H96" s="503"/>
      <c r="I96" s="503"/>
      <c r="J96" s="503"/>
      <c r="K96" s="371"/>
      <c r="L96" s="215">
        <f>IFERROR(L95/L92,"")</f>
        <v>0.87610619469026552</v>
      </c>
      <c r="M96" s="502"/>
      <c r="N96" s="503"/>
      <c r="O96" s="503"/>
      <c r="P96" s="503"/>
      <c r="Q96" s="503"/>
      <c r="R96" s="503"/>
      <c r="S96" s="503"/>
      <c r="T96" s="503"/>
      <c r="U96" s="371"/>
      <c r="V96" s="215">
        <f>IFERROR(V95/V92,"")</f>
        <v>0.80686695278969955</v>
      </c>
      <c r="W96" s="502"/>
      <c r="X96" s="503"/>
      <c r="Y96" s="503"/>
      <c r="Z96" s="503"/>
      <c r="AA96" s="503"/>
      <c r="AB96" s="503"/>
      <c r="AC96" s="503"/>
      <c r="AD96" s="503"/>
      <c r="AE96" s="371"/>
      <c r="AF96" s="215">
        <f>IFERROR(AF95/AF92,"")</f>
        <v>0.77470355731225293</v>
      </c>
      <c r="AG96" s="509"/>
      <c r="AH96" s="510"/>
      <c r="AI96" s="510"/>
      <c r="AJ96" s="510"/>
      <c r="AK96" s="510"/>
      <c r="AL96" s="510"/>
      <c r="AM96" s="510"/>
      <c r="AN96" s="510"/>
      <c r="AO96" s="511"/>
      <c r="AP96" s="216">
        <f>IFERROR(AP95/AP92,"")</f>
        <v>0.78773584905660377</v>
      </c>
      <c r="AQ96" s="509"/>
      <c r="AR96" s="510"/>
      <c r="AS96" s="510"/>
      <c r="AT96" s="510"/>
      <c r="AU96" s="510"/>
      <c r="AV96" s="510"/>
      <c r="AW96" s="510"/>
      <c r="AX96" s="510"/>
      <c r="AY96" s="511"/>
      <c r="AZ96" s="216">
        <f>IFERROR(AZ95/AZ92,"")</f>
        <v>0.8125</v>
      </c>
      <c r="BA96" s="502"/>
      <c r="BB96" s="503"/>
      <c r="BC96" s="503"/>
      <c r="BD96" s="503"/>
      <c r="BE96" s="503"/>
      <c r="BF96" s="503"/>
      <c r="BG96" s="503"/>
      <c r="BH96" s="503"/>
      <c r="BI96" s="516"/>
      <c r="BJ96" s="216">
        <f>IFERROR(BJ95/BJ92,"")</f>
        <v>0.7857142857142857</v>
      </c>
      <c r="BK96" s="502"/>
      <c r="BL96" s="503"/>
      <c r="BM96" s="503"/>
      <c r="BN96" s="503"/>
      <c r="BO96" s="503"/>
      <c r="BP96" s="503"/>
      <c r="BQ96" s="503"/>
      <c r="BR96" s="503"/>
      <c r="BS96" s="516"/>
      <c r="BT96" s="216">
        <f>IFERROR(BT95/BT92,"")</f>
        <v>0.77727272727272723</v>
      </c>
      <c r="BU96" s="521"/>
      <c r="BV96" s="522"/>
      <c r="BW96" s="522"/>
      <c r="BX96" s="522"/>
      <c r="BY96" s="522"/>
      <c r="BZ96" s="522"/>
      <c r="CA96" s="522"/>
      <c r="CB96" s="522"/>
      <c r="CC96" s="523"/>
    </row>
    <row r="97" spans="1:81" s="221" customFormat="1" ht="20.25" customHeight="1">
      <c r="A97" s="217" t="s">
        <v>98</v>
      </c>
      <c r="B97" s="218">
        <f>C89</f>
        <v>1877306</v>
      </c>
      <c r="C97" s="502"/>
      <c r="D97" s="503"/>
      <c r="E97" s="503"/>
      <c r="F97" s="503"/>
      <c r="G97" s="503"/>
      <c r="H97" s="503"/>
      <c r="I97" s="503"/>
      <c r="J97" s="503"/>
      <c r="K97" s="371"/>
      <c r="L97" s="219">
        <f>M89</f>
        <v>2381535</v>
      </c>
      <c r="M97" s="502"/>
      <c r="N97" s="503"/>
      <c r="O97" s="503"/>
      <c r="P97" s="503"/>
      <c r="Q97" s="503"/>
      <c r="R97" s="503"/>
      <c r="S97" s="503"/>
      <c r="T97" s="503"/>
      <c r="U97" s="371"/>
      <c r="V97" s="219">
        <f>W89</f>
        <v>2312864</v>
      </c>
      <c r="W97" s="502"/>
      <c r="X97" s="503"/>
      <c r="Y97" s="503"/>
      <c r="Z97" s="503"/>
      <c r="AA97" s="503"/>
      <c r="AB97" s="503"/>
      <c r="AC97" s="503"/>
      <c r="AD97" s="503"/>
      <c r="AE97" s="371"/>
      <c r="AF97" s="219">
        <f>AG89</f>
        <v>2131324</v>
      </c>
      <c r="AG97" s="509"/>
      <c r="AH97" s="510"/>
      <c r="AI97" s="510"/>
      <c r="AJ97" s="510"/>
      <c r="AK97" s="510"/>
      <c r="AL97" s="510"/>
      <c r="AM97" s="510"/>
      <c r="AN97" s="510"/>
      <c r="AO97" s="511"/>
      <c r="AP97" s="220">
        <f>AQ89</f>
        <v>1910723</v>
      </c>
      <c r="AQ97" s="509"/>
      <c r="AR97" s="510"/>
      <c r="AS97" s="510"/>
      <c r="AT97" s="510"/>
      <c r="AU97" s="510"/>
      <c r="AV97" s="510"/>
      <c r="AW97" s="510"/>
      <c r="AX97" s="510"/>
      <c r="AY97" s="511"/>
      <c r="AZ97" s="220">
        <f>BA89</f>
        <v>1944668.5</v>
      </c>
      <c r="BA97" s="502"/>
      <c r="BB97" s="503"/>
      <c r="BC97" s="503"/>
      <c r="BD97" s="503"/>
      <c r="BE97" s="503"/>
      <c r="BF97" s="503"/>
      <c r="BG97" s="503"/>
      <c r="BH97" s="503"/>
      <c r="BI97" s="516"/>
      <c r="BJ97" s="220">
        <f>BK89</f>
        <v>1968640</v>
      </c>
      <c r="BK97" s="502"/>
      <c r="BL97" s="503"/>
      <c r="BM97" s="503"/>
      <c r="BN97" s="503"/>
      <c r="BO97" s="503"/>
      <c r="BP97" s="503"/>
      <c r="BQ97" s="503"/>
      <c r="BR97" s="503"/>
      <c r="BS97" s="516"/>
      <c r="BT97" s="220">
        <f>BU89</f>
        <v>2137473</v>
      </c>
      <c r="BU97" s="521"/>
      <c r="BV97" s="522"/>
      <c r="BW97" s="522"/>
      <c r="BX97" s="522"/>
      <c r="BY97" s="522"/>
      <c r="BZ97" s="522"/>
      <c r="CA97" s="522"/>
      <c r="CB97" s="522"/>
      <c r="CC97" s="523"/>
    </row>
    <row r="98" spans="1:81" s="221" customFormat="1" ht="20.25" customHeight="1">
      <c r="A98" s="217" t="s">
        <v>51</v>
      </c>
      <c r="B98" s="218">
        <f>J89</f>
        <v>1650385</v>
      </c>
      <c r="C98" s="502"/>
      <c r="D98" s="503"/>
      <c r="E98" s="503"/>
      <c r="F98" s="503"/>
      <c r="G98" s="503"/>
      <c r="H98" s="503"/>
      <c r="I98" s="503"/>
      <c r="J98" s="503"/>
      <c r="K98" s="371"/>
      <c r="L98" s="219">
        <f>T89</f>
        <v>1966807</v>
      </c>
      <c r="M98" s="502"/>
      <c r="N98" s="503"/>
      <c r="O98" s="503"/>
      <c r="P98" s="503"/>
      <c r="Q98" s="503"/>
      <c r="R98" s="503"/>
      <c r="S98" s="503"/>
      <c r="T98" s="503"/>
      <c r="U98" s="371"/>
      <c r="V98" s="219">
        <f>AD89</f>
        <v>1933374</v>
      </c>
      <c r="W98" s="502"/>
      <c r="X98" s="503"/>
      <c r="Y98" s="503"/>
      <c r="Z98" s="503"/>
      <c r="AA98" s="503"/>
      <c r="AB98" s="503"/>
      <c r="AC98" s="503"/>
      <c r="AD98" s="503"/>
      <c r="AE98" s="371"/>
      <c r="AF98" s="219">
        <f>AN89</f>
        <v>1680686</v>
      </c>
      <c r="AG98" s="509"/>
      <c r="AH98" s="510"/>
      <c r="AI98" s="510"/>
      <c r="AJ98" s="510"/>
      <c r="AK98" s="510"/>
      <c r="AL98" s="510"/>
      <c r="AM98" s="510"/>
      <c r="AN98" s="510"/>
      <c r="AO98" s="511"/>
      <c r="AP98" s="220">
        <f>AX89</f>
        <v>1573349</v>
      </c>
      <c r="AQ98" s="509"/>
      <c r="AR98" s="510"/>
      <c r="AS98" s="510"/>
      <c r="AT98" s="510"/>
      <c r="AU98" s="510"/>
      <c r="AV98" s="510"/>
      <c r="AW98" s="510"/>
      <c r="AX98" s="510"/>
      <c r="AY98" s="511"/>
      <c r="AZ98" s="220">
        <f>BH89</f>
        <v>1617957.5</v>
      </c>
      <c r="BA98" s="502"/>
      <c r="BB98" s="503"/>
      <c r="BC98" s="503"/>
      <c r="BD98" s="503"/>
      <c r="BE98" s="503"/>
      <c r="BF98" s="503"/>
      <c r="BG98" s="503"/>
      <c r="BH98" s="503"/>
      <c r="BI98" s="516"/>
      <c r="BJ98" s="220">
        <f>BR89</f>
        <v>1668429</v>
      </c>
      <c r="BK98" s="502"/>
      <c r="BL98" s="503"/>
      <c r="BM98" s="503"/>
      <c r="BN98" s="503"/>
      <c r="BO98" s="503"/>
      <c r="BP98" s="503"/>
      <c r="BQ98" s="503"/>
      <c r="BR98" s="503"/>
      <c r="BS98" s="516"/>
      <c r="BT98" s="220">
        <f>CB89</f>
        <v>1638518</v>
      </c>
      <c r="BU98" s="521"/>
      <c r="BV98" s="522"/>
      <c r="BW98" s="522"/>
      <c r="BX98" s="522"/>
      <c r="BY98" s="522"/>
      <c r="BZ98" s="522"/>
      <c r="CA98" s="522"/>
      <c r="CB98" s="522"/>
      <c r="CC98" s="523"/>
    </row>
    <row r="99" spans="1:81" s="221" customFormat="1" ht="20.25" customHeight="1">
      <c r="A99" s="217" t="s">
        <v>99</v>
      </c>
      <c r="B99" s="218">
        <f>K89</f>
        <v>0</v>
      </c>
      <c r="C99" s="502"/>
      <c r="D99" s="503"/>
      <c r="E99" s="503"/>
      <c r="F99" s="503"/>
      <c r="G99" s="503"/>
      <c r="H99" s="503"/>
      <c r="I99" s="503"/>
      <c r="J99" s="503"/>
      <c r="K99" s="371"/>
      <c r="L99" s="222">
        <f>U89</f>
        <v>195958</v>
      </c>
      <c r="M99" s="502"/>
      <c r="N99" s="503"/>
      <c r="O99" s="503"/>
      <c r="P99" s="503"/>
      <c r="Q99" s="503"/>
      <c r="R99" s="503"/>
      <c r="S99" s="503"/>
      <c r="T99" s="503"/>
      <c r="U99" s="371"/>
      <c r="V99" s="218">
        <f>AE89</f>
        <v>155950</v>
      </c>
      <c r="W99" s="502"/>
      <c r="X99" s="503"/>
      <c r="Y99" s="503"/>
      <c r="Z99" s="503"/>
      <c r="AA99" s="503"/>
      <c r="AB99" s="503"/>
      <c r="AC99" s="503"/>
      <c r="AD99" s="503"/>
      <c r="AE99" s="371"/>
      <c r="AF99" s="218">
        <f>AO89</f>
        <v>18000</v>
      </c>
      <c r="AG99" s="509"/>
      <c r="AH99" s="510"/>
      <c r="AI99" s="510"/>
      <c r="AJ99" s="510"/>
      <c r="AK99" s="510"/>
      <c r="AL99" s="510"/>
      <c r="AM99" s="510"/>
      <c r="AN99" s="510"/>
      <c r="AO99" s="511"/>
      <c r="AP99" s="218">
        <f>AY89</f>
        <v>33957</v>
      </c>
      <c r="AQ99" s="509"/>
      <c r="AR99" s="510"/>
      <c r="AS99" s="510"/>
      <c r="AT99" s="510"/>
      <c r="AU99" s="510"/>
      <c r="AV99" s="510"/>
      <c r="AW99" s="510"/>
      <c r="AX99" s="510"/>
      <c r="AY99" s="511"/>
      <c r="AZ99" s="218">
        <f>BI89</f>
        <v>50215</v>
      </c>
      <c r="BA99" s="502"/>
      <c r="BB99" s="503"/>
      <c r="BC99" s="503"/>
      <c r="BD99" s="503"/>
      <c r="BE99" s="503"/>
      <c r="BF99" s="503"/>
      <c r="BG99" s="503"/>
      <c r="BH99" s="503"/>
      <c r="BI99" s="516"/>
      <c r="BJ99" s="218">
        <f>BS89</f>
        <v>32380</v>
      </c>
      <c r="BK99" s="502"/>
      <c r="BL99" s="503"/>
      <c r="BM99" s="503"/>
      <c r="BN99" s="503"/>
      <c r="BO99" s="503"/>
      <c r="BP99" s="503"/>
      <c r="BQ99" s="503"/>
      <c r="BR99" s="503"/>
      <c r="BS99" s="516"/>
      <c r="BT99" s="218">
        <f>CC89</f>
        <v>38144</v>
      </c>
      <c r="BU99" s="521"/>
      <c r="BV99" s="522"/>
      <c r="BW99" s="522"/>
      <c r="BX99" s="522"/>
      <c r="BY99" s="522"/>
      <c r="BZ99" s="522"/>
      <c r="CA99" s="522"/>
      <c r="CB99" s="522"/>
      <c r="CC99" s="523"/>
    </row>
    <row r="100" spans="1:81" s="221" customFormat="1" ht="20.25" customHeight="1">
      <c r="A100" s="217" t="s">
        <v>100</v>
      </c>
      <c r="B100" s="218">
        <f>E89-B99</f>
        <v>0</v>
      </c>
      <c r="C100" s="502"/>
      <c r="D100" s="503"/>
      <c r="E100" s="503"/>
      <c r="F100" s="503"/>
      <c r="G100" s="503"/>
      <c r="H100" s="503"/>
      <c r="I100" s="503"/>
      <c r="J100" s="503"/>
      <c r="K100" s="371"/>
      <c r="L100" s="218">
        <f>O89-L99</f>
        <v>147828</v>
      </c>
      <c r="M100" s="502"/>
      <c r="N100" s="503"/>
      <c r="O100" s="503"/>
      <c r="P100" s="503"/>
      <c r="Q100" s="503"/>
      <c r="R100" s="503"/>
      <c r="S100" s="503"/>
      <c r="T100" s="503"/>
      <c r="U100" s="371"/>
      <c r="V100" s="218">
        <f>Y89-V99</f>
        <v>63697</v>
      </c>
      <c r="W100" s="502"/>
      <c r="X100" s="503"/>
      <c r="Y100" s="503"/>
      <c r="Z100" s="503"/>
      <c r="AA100" s="503"/>
      <c r="AB100" s="503"/>
      <c r="AC100" s="503"/>
      <c r="AD100" s="503"/>
      <c r="AE100" s="371"/>
      <c r="AF100" s="218">
        <f>AI89-AF99</f>
        <v>16874</v>
      </c>
      <c r="AG100" s="509"/>
      <c r="AH100" s="510"/>
      <c r="AI100" s="510"/>
      <c r="AJ100" s="510"/>
      <c r="AK100" s="510"/>
      <c r="AL100" s="510"/>
      <c r="AM100" s="510"/>
      <c r="AN100" s="510"/>
      <c r="AO100" s="511"/>
      <c r="AP100" s="218">
        <f>AS89-AP99</f>
        <v>0</v>
      </c>
      <c r="AQ100" s="509"/>
      <c r="AR100" s="510"/>
      <c r="AS100" s="510"/>
      <c r="AT100" s="510"/>
      <c r="AU100" s="510"/>
      <c r="AV100" s="510"/>
      <c r="AW100" s="510"/>
      <c r="AX100" s="510"/>
      <c r="AY100" s="511"/>
      <c r="AZ100" s="218">
        <f>BC89-AZ99</f>
        <v>0</v>
      </c>
      <c r="BA100" s="502"/>
      <c r="BB100" s="503"/>
      <c r="BC100" s="503"/>
      <c r="BD100" s="503"/>
      <c r="BE100" s="503"/>
      <c r="BF100" s="503"/>
      <c r="BG100" s="503"/>
      <c r="BH100" s="503"/>
      <c r="BI100" s="516"/>
      <c r="BJ100" s="218">
        <f>BM89-BJ99</f>
        <v>0</v>
      </c>
      <c r="BK100" s="502"/>
      <c r="BL100" s="503"/>
      <c r="BM100" s="503"/>
      <c r="BN100" s="503"/>
      <c r="BO100" s="503"/>
      <c r="BP100" s="503"/>
      <c r="BQ100" s="503"/>
      <c r="BR100" s="503"/>
      <c r="BS100" s="516"/>
      <c r="BT100" s="218">
        <f>BW89-BT99</f>
        <v>0</v>
      </c>
      <c r="BU100" s="521"/>
      <c r="BV100" s="522"/>
      <c r="BW100" s="522"/>
      <c r="BX100" s="522"/>
      <c r="BY100" s="522"/>
      <c r="BZ100" s="522"/>
      <c r="CA100" s="522"/>
      <c r="CB100" s="522"/>
      <c r="CC100" s="523"/>
    </row>
    <row r="101" spans="1:81" s="70" customFormat="1" ht="20.25" customHeight="1">
      <c r="A101" s="210" t="s">
        <v>101</v>
      </c>
      <c r="B101" s="214">
        <f>IFERROR(B98/B97,"")</f>
        <v>0.87912412787260041</v>
      </c>
      <c r="C101" s="502"/>
      <c r="D101" s="503"/>
      <c r="E101" s="503"/>
      <c r="F101" s="503"/>
      <c r="G101" s="503"/>
      <c r="H101" s="503"/>
      <c r="I101" s="503"/>
      <c r="J101" s="503"/>
      <c r="K101" s="371"/>
      <c r="L101" s="215">
        <f>IFERROR(L98/L97,"")</f>
        <v>0.82585685282811294</v>
      </c>
      <c r="M101" s="502"/>
      <c r="N101" s="503"/>
      <c r="O101" s="503"/>
      <c r="P101" s="503"/>
      <c r="Q101" s="503"/>
      <c r="R101" s="503"/>
      <c r="S101" s="503"/>
      <c r="T101" s="503"/>
      <c r="U101" s="371"/>
      <c r="V101" s="215">
        <f>IFERROR(V98/V97,"")</f>
        <v>0.8359220429735601</v>
      </c>
      <c r="W101" s="502"/>
      <c r="X101" s="503"/>
      <c r="Y101" s="503"/>
      <c r="Z101" s="503"/>
      <c r="AA101" s="503"/>
      <c r="AB101" s="503"/>
      <c r="AC101" s="503"/>
      <c r="AD101" s="503"/>
      <c r="AE101" s="371"/>
      <c r="AF101" s="215">
        <f>IFERROR(AF98/AF97,"")</f>
        <v>0.7885642914920491</v>
      </c>
      <c r="AG101" s="509"/>
      <c r="AH101" s="510"/>
      <c r="AI101" s="510"/>
      <c r="AJ101" s="510"/>
      <c r="AK101" s="510"/>
      <c r="AL101" s="510"/>
      <c r="AM101" s="510"/>
      <c r="AN101" s="510"/>
      <c r="AO101" s="511"/>
      <c r="AP101" s="216">
        <f>IFERROR(AP98/AP97,"")</f>
        <v>0.82343123519212358</v>
      </c>
      <c r="AQ101" s="509"/>
      <c r="AR101" s="510"/>
      <c r="AS101" s="510"/>
      <c r="AT101" s="510"/>
      <c r="AU101" s="510"/>
      <c r="AV101" s="510"/>
      <c r="AW101" s="510"/>
      <c r="AX101" s="510"/>
      <c r="AY101" s="511"/>
      <c r="AZ101" s="216">
        <f>IFERROR(AZ98/AZ97,"")</f>
        <v>0.83199655879652501</v>
      </c>
      <c r="BA101" s="502"/>
      <c r="BB101" s="503"/>
      <c r="BC101" s="503"/>
      <c r="BD101" s="503"/>
      <c r="BE101" s="503"/>
      <c r="BF101" s="503"/>
      <c r="BG101" s="503"/>
      <c r="BH101" s="503"/>
      <c r="BI101" s="516"/>
      <c r="BJ101" s="216">
        <f>IFERROR(BJ98/BJ97,"")</f>
        <v>0.84750335256827047</v>
      </c>
      <c r="BK101" s="502"/>
      <c r="BL101" s="503"/>
      <c r="BM101" s="503"/>
      <c r="BN101" s="503"/>
      <c r="BO101" s="503"/>
      <c r="BP101" s="503"/>
      <c r="BQ101" s="503"/>
      <c r="BR101" s="503"/>
      <c r="BS101" s="516"/>
      <c r="BT101" s="216">
        <f>IFERROR(BT98/BT97,"")</f>
        <v>0.76656781161680176</v>
      </c>
      <c r="BU101" s="521"/>
      <c r="BV101" s="522"/>
      <c r="BW101" s="522"/>
      <c r="BX101" s="522"/>
      <c r="BY101" s="522"/>
      <c r="BZ101" s="522"/>
      <c r="CA101" s="522"/>
      <c r="CB101" s="522"/>
      <c r="CC101" s="523"/>
    </row>
    <row r="102" spans="1:81" s="221" customFormat="1" ht="20.25" customHeight="1">
      <c r="A102" s="217" t="s">
        <v>102</v>
      </c>
      <c r="B102" s="223">
        <v>1331499</v>
      </c>
      <c r="C102" s="502"/>
      <c r="D102" s="503"/>
      <c r="E102" s="503"/>
      <c r="F102" s="503"/>
      <c r="G102" s="503"/>
      <c r="H102" s="503"/>
      <c r="I102" s="503"/>
      <c r="J102" s="503"/>
      <c r="K102" s="371"/>
      <c r="L102" s="224">
        <v>1190953</v>
      </c>
      <c r="M102" s="502"/>
      <c r="N102" s="503"/>
      <c r="O102" s="503"/>
      <c r="P102" s="503"/>
      <c r="Q102" s="503"/>
      <c r="R102" s="503"/>
      <c r="S102" s="503"/>
      <c r="T102" s="503"/>
      <c r="U102" s="371"/>
      <c r="V102" s="224">
        <v>1082947</v>
      </c>
      <c r="W102" s="502"/>
      <c r="X102" s="503"/>
      <c r="Y102" s="503"/>
      <c r="Z102" s="503"/>
      <c r="AA102" s="503"/>
      <c r="AB102" s="503"/>
      <c r="AC102" s="503"/>
      <c r="AD102" s="503"/>
      <c r="AE102" s="371"/>
      <c r="AF102" s="224">
        <v>1239330</v>
      </c>
      <c r="AG102" s="509"/>
      <c r="AH102" s="510"/>
      <c r="AI102" s="510"/>
      <c r="AJ102" s="510"/>
      <c r="AK102" s="510"/>
      <c r="AL102" s="510"/>
      <c r="AM102" s="510"/>
      <c r="AN102" s="510"/>
      <c r="AO102" s="511"/>
      <c r="AP102" s="225">
        <v>1080869</v>
      </c>
      <c r="AQ102" s="509"/>
      <c r="AR102" s="510"/>
      <c r="AS102" s="510"/>
      <c r="AT102" s="510"/>
      <c r="AU102" s="510"/>
      <c r="AV102" s="510"/>
      <c r="AW102" s="510"/>
      <c r="AX102" s="510"/>
      <c r="AY102" s="511"/>
      <c r="AZ102" s="225">
        <v>999826</v>
      </c>
      <c r="BA102" s="502"/>
      <c r="BB102" s="503"/>
      <c r="BC102" s="503"/>
      <c r="BD102" s="503"/>
      <c r="BE102" s="503"/>
      <c r="BF102" s="503"/>
      <c r="BG102" s="503"/>
      <c r="BH102" s="503"/>
      <c r="BI102" s="516"/>
      <c r="BJ102" s="225">
        <v>1070899</v>
      </c>
      <c r="BK102" s="502"/>
      <c r="BL102" s="503"/>
      <c r="BM102" s="503"/>
      <c r="BN102" s="503"/>
      <c r="BO102" s="503"/>
      <c r="BP102" s="503"/>
      <c r="BQ102" s="503"/>
      <c r="BR102" s="503"/>
      <c r="BS102" s="516"/>
      <c r="BT102" s="12">
        <v>1093897</v>
      </c>
      <c r="BU102" s="521"/>
      <c r="BV102" s="522"/>
      <c r="BW102" s="522"/>
      <c r="BX102" s="522"/>
      <c r="BY102" s="522"/>
      <c r="BZ102" s="522"/>
      <c r="CA102" s="522"/>
      <c r="CB102" s="522"/>
      <c r="CC102" s="523"/>
    </row>
    <row r="103" spans="1:81" s="70" customFormat="1" ht="20.25" customHeight="1">
      <c r="A103" s="210" t="s">
        <v>103</v>
      </c>
      <c r="B103" s="3">
        <f>IFERROR(E89/B102,"")</f>
        <v>0</v>
      </c>
      <c r="C103" s="502"/>
      <c r="D103" s="503"/>
      <c r="E103" s="503"/>
      <c r="F103" s="503"/>
      <c r="G103" s="503"/>
      <c r="H103" s="503"/>
      <c r="I103" s="503"/>
      <c r="J103" s="503"/>
      <c r="K103" s="371"/>
      <c r="L103" s="5">
        <f>IFERROR(O89/L102,"")</f>
        <v>0.28866462404477761</v>
      </c>
      <c r="M103" s="502"/>
      <c r="N103" s="503"/>
      <c r="O103" s="503"/>
      <c r="P103" s="503"/>
      <c r="Q103" s="503"/>
      <c r="R103" s="503"/>
      <c r="S103" s="503"/>
      <c r="T103" s="503"/>
      <c r="U103" s="371"/>
      <c r="V103" s="5">
        <f>IFERROR(Y89/V102,"")</f>
        <v>0.20282340687032699</v>
      </c>
      <c r="W103" s="502"/>
      <c r="X103" s="503"/>
      <c r="Y103" s="503"/>
      <c r="Z103" s="503"/>
      <c r="AA103" s="503"/>
      <c r="AB103" s="503"/>
      <c r="AC103" s="503"/>
      <c r="AD103" s="503"/>
      <c r="AE103" s="371"/>
      <c r="AF103" s="5">
        <f>IFERROR(AI89/AF102,"")</f>
        <v>2.8139397900478483E-2</v>
      </c>
      <c r="AG103" s="509"/>
      <c r="AH103" s="510"/>
      <c r="AI103" s="510"/>
      <c r="AJ103" s="510"/>
      <c r="AK103" s="510"/>
      <c r="AL103" s="510"/>
      <c r="AM103" s="510"/>
      <c r="AN103" s="510"/>
      <c r="AO103" s="511"/>
      <c r="AP103" s="4">
        <f>IFERROR(AS89/AP102,"")</f>
        <v>3.1416388109937465E-2</v>
      </c>
      <c r="AQ103" s="509"/>
      <c r="AR103" s="510"/>
      <c r="AS103" s="510"/>
      <c r="AT103" s="510"/>
      <c r="AU103" s="510"/>
      <c r="AV103" s="510"/>
      <c r="AW103" s="510"/>
      <c r="AX103" s="510"/>
      <c r="AY103" s="511"/>
      <c r="AZ103" s="4">
        <f>IFERROR(BC89/AZ102,"")</f>
        <v>5.022373893057392E-2</v>
      </c>
      <c r="BA103" s="502"/>
      <c r="BB103" s="503"/>
      <c r="BC103" s="503"/>
      <c r="BD103" s="503"/>
      <c r="BE103" s="503"/>
      <c r="BF103" s="503"/>
      <c r="BG103" s="503"/>
      <c r="BH103" s="503"/>
      <c r="BI103" s="516"/>
      <c r="BJ103" s="4">
        <f>IFERROR(BM89/BJ102,"")</f>
        <v>3.023627811773099E-2</v>
      </c>
      <c r="BK103" s="502"/>
      <c r="BL103" s="503"/>
      <c r="BM103" s="503"/>
      <c r="BN103" s="503"/>
      <c r="BO103" s="503"/>
      <c r="BP103" s="503"/>
      <c r="BQ103" s="503"/>
      <c r="BR103" s="503"/>
      <c r="BS103" s="516"/>
      <c r="BT103" s="4">
        <f>IFERROR(BW89/BT102,"")</f>
        <v>3.4869827780860535E-2</v>
      </c>
      <c r="BU103" s="521"/>
      <c r="BV103" s="522"/>
      <c r="BW103" s="522"/>
      <c r="BX103" s="522"/>
      <c r="BY103" s="522"/>
      <c r="BZ103" s="522"/>
      <c r="CA103" s="522"/>
      <c r="CB103" s="522"/>
      <c r="CC103" s="523"/>
    </row>
    <row r="104" spans="1:81" s="227" customFormat="1" ht="20.25" customHeight="1">
      <c r="A104" s="210" t="s">
        <v>104</v>
      </c>
      <c r="B104" s="226">
        <f>IFERROR(E89/C89,"")</f>
        <v>0</v>
      </c>
      <c r="C104" s="502"/>
      <c r="D104" s="503"/>
      <c r="E104" s="503"/>
      <c r="F104" s="503"/>
      <c r="G104" s="503"/>
      <c r="H104" s="503"/>
      <c r="I104" s="503"/>
      <c r="J104" s="503"/>
      <c r="K104" s="371"/>
      <c r="L104" s="215">
        <f>IFERROR(O89/M89,"")</f>
        <v>0.14435479638132548</v>
      </c>
      <c r="M104" s="502"/>
      <c r="N104" s="503"/>
      <c r="O104" s="503"/>
      <c r="P104" s="503"/>
      <c r="Q104" s="503"/>
      <c r="R104" s="503"/>
      <c r="S104" s="503"/>
      <c r="T104" s="503"/>
      <c r="U104" s="371"/>
      <c r="V104" s="215">
        <f>IFERROR(Y89/W89,"")</f>
        <v>9.4967538082654235E-2</v>
      </c>
      <c r="W104" s="502"/>
      <c r="X104" s="503"/>
      <c r="Y104" s="503"/>
      <c r="Z104" s="503"/>
      <c r="AA104" s="503"/>
      <c r="AB104" s="503"/>
      <c r="AC104" s="503"/>
      <c r="AD104" s="503"/>
      <c r="AE104" s="371"/>
      <c r="AF104" s="215">
        <f>IFERROR(AI89/AG89,"")</f>
        <v>1.6362599022954744E-2</v>
      </c>
      <c r="AG104" s="509"/>
      <c r="AH104" s="510"/>
      <c r="AI104" s="510"/>
      <c r="AJ104" s="510"/>
      <c r="AK104" s="510"/>
      <c r="AL104" s="510"/>
      <c r="AM104" s="510"/>
      <c r="AN104" s="510"/>
      <c r="AO104" s="511"/>
      <c r="AP104" s="216">
        <f>IFERROR(AS89/AQ89,"")</f>
        <v>1.7771806797740961E-2</v>
      </c>
      <c r="AQ104" s="509"/>
      <c r="AR104" s="510"/>
      <c r="AS104" s="510"/>
      <c r="AT104" s="510"/>
      <c r="AU104" s="510"/>
      <c r="AV104" s="510"/>
      <c r="AW104" s="510"/>
      <c r="AX104" s="510"/>
      <c r="AY104" s="511"/>
      <c r="AZ104" s="216">
        <f>IFERROR(BC89/BA89,"")</f>
        <v>2.5821881724314454E-2</v>
      </c>
      <c r="BA104" s="502"/>
      <c r="BB104" s="503"/>
      <c r="BC104" s="503"/>
      <c r="BD104" s="503"/>
      <c r="BE104" s="503"/>
      <c r="BF104" s="503"/>
      <c r="BG104" s="503"/>
      <c r="BH104" s="503"/>
      <c r="BI104" s="516"/>
      <c r="BJ104" s="216">
        <f>IFERROR(BM89/BK89,"")</f>
        <v>1.6447903120936282E-2</v>
      </c>
      <c r="BK104" s="502"/>
      <c r="BL104" s="503"/>
      <c r="BM104" s="503"/>
      <c r="BN104" s="503"/>
      <c r="BO104" s="503"/>
      <c r="BP104" s="503"/>
      <c r="BQ104" s="503"/>
      <c r="BR104" s="503"/>
      <c r="BS104" s="516"/>
      <c r="BT104" s="216">
        <f>IFERROR(BW89/BU89,"")</f>
        <v>1.7845371614050799E-2</v>
      </c>
      <c r="BU104" s="521"/>
      <c r="BV104" s="522"/>
      <c r="BW104" s="522"/>
      <c r="BX104" s="522"/>
      <c r="BY104" s="522"/>
      <c r="BZ104" s="522"/>
      <c r="CA104" s="522"/>
      <c r="CB104" s="522"/>
      <c r="CC104" s="523"/>
    </row>
    <row r="105" spans="1:81" s="227" customFormat="1" ht="20.25" customHeight="1">
      <c r="A105" s="210" t="s">
        <v>105</v>
      </c>
      <c r="B105" s="226">
        <f>IFERROR(C55/B97,"")</f>
        <v>0.71320818236345063</v>
      </c>
      <c r="C105" s="502"/>
      <c r="D105" s="503"/>
      <c r="E105" s="503"/>
      <c r="F105" s="503"/>
      <c r="G105" s="503"/>
      <c r="H105" s="503"/>
      <c r="I105" s="503"/>
      <c r="J105" s="503"/>
      <c r="K105" s="371"/>
      <c r="L105" s="215">
        <f>IFERROR(M55/L97,"")</f>
        <v>0.71346001633400302</v>
      </c>
      <c r="M105" s="502"/>
      <c r="N105" s="503"/>
      <c r="O105" s="503"/>
      <c r="P105" s="503"/>
      <c r="Q105" s="503"/>
      <c r="R105" s="503"/>
      <c r="S105" s="503"/>
      <c r="T105" s="503"/>
      <c r="U105" s="371"/>
      <c r="V105" s="215">
        <f>IFERROR(W55/V97,"")</f>
        <v>0.73639695200409538</v>
      </c>
      <c r="W105" s="502"/>
      <c r="X105" s="503"/>
      <c r="Y105" s="503"/>
      <c r="Z105" s="503"/>
      <c r="AA105" s="503"/>
      <c r="AB105" s="503"/>
      <c r="AC105" s="503"/>
      <c r="AD105" s="503"/>
      <c r="AE105" s="371"/>
      <c r="AF105" s="215">
        <f>IFERROR(AG55/AF97,"")</f>
        <v>0.68043338319279467</v>
      </c>
      <c r="AG105" s="509"/>
      <c r="AH105" s="510"/>
      <c r="AI105" s="510"/>
      <c r="AJ105" s="510"/>
      <c r="AK105" s="510"/>
      <c r="AL105" s="510"/>
      <c r="AM105" s="510"/>
      <c r="AN105" s="510"/>
      <c r="AO105" s="511"/>
      <c r="AP105" s="216">
        <f>IFERROR(AQ55/AP97,"")</f>
        <v>0.72419288405488391</v>
      </c>
      <c r="AQ105" s="509"/>
      <c r="AR105" s="510"/>
      <c r="AS105" s="510"/>
      <c r="AT105" s="510"/>
      <c r="AU105" s="510"/>
      <c r="AV105" s="510"/>
      <c r="AW105" s="510"/>
      <c r="AX105" s="510"/>
      <c r="AY105" s="511"/>
      <c r="AZ105" s="216">
        <f>IFERROR(BA55/AZ97,"")</f>
        <v>0.71331720547743738</v>
      </c>
      <c r="BA105" s="502"/>
      <c r="BB105" s="503"/>
      <c r="BC105" s="503"/>
      <c r="BD105" s="503"/>
      <c r="BE105" s="503"/>
      <c r="BF105" s="503"/>
      <c r="BG105" s="503"/>
      <c r="BH105" s="503"/>
      <c r="BI105" s="516"/>
      <c r="BJ105" s="216">
        <f>IFERROR(BK55/BJ97,"")</f>
        <v>0.74944022269180754</v>
      </c>
      <c r="BK105" s="502"/>
      <c r="BL105" s="503"/>
      <c r="BM105" s="503"/>
      <c r="BN105" s="503"/>
      <c r="BO105" s="503"/>
      <c r="BP105" s="503"/>
      <c r="BQ105" s="503"/>
      <c r="BR105" s="503"/>
      <c r="BS105" s="516"/>
      <c r="BT105" s="216">
        <f>IFERROR(BU55/BT97,"")</f>
        <v>0.75228271889282339</v>
      </c>
      <c r="BU105" s="521"/>
      <c r="BV105" s="522"/>
      <c r="BW105" s="522"/>
      <c r="BX105" s="522"/>
      <c r="BY105" s="522"/>
      <c r="BZ105" s="522"/>
      <c r="CA105" s="522"/>
      <c r="CB105" s="522"/>
      <c r="CC105" s="523"/>
    </row>
    <row r="106" spans="1:81" s="227" customFormat="1" ht="20.25" customHeight="1">
      <c r="A106" s="210" t="s">
        <v>106</v>
      </c>
      <c r="B106" s="226">
        <f>IFERROR(C76/B97,"")</f>
        <v>3.739933713523528E-3</v>
      </c>
      <c r="C106" s="502"/>
      <c r="D106" s="503"/>
      <c r="E106" s="503"/>
      <c r="F106" s="503"/>
      <c r="G106" s="503"/>
      <c r="H106" s="503"/>
      <c r="I106" s="503"/>
      <c r="J106" s="503"/>
      <c r="K106" s="371"/>
      <c r="L106" s="215">
        <f>IFERROR(M76/L97,"")</f>
        <v>4.5445479491168514E-3</v>
      </c>
      <c r="M106" s="502"/>
      <c r="N106" s="503"/>
      <c r="O106" s="503"/>
      <c r="P106" s="503"/>
      <c r="Q106" s="503"/>
      <c r="R106" s="503"/>
      <c r="S106" s="503"/>
      <c r="T106" s="503"/>
      <c r="U106" s="371"/>
      <c r="V106" s="215">
        <f>IFERROR(W76/V97,"")</f>
        <v>6.3648359782503428E-3</v>
      </c>
      <c r="W106" s="502"/>
      <c r="X106" s="503"/>
      <c r="Y106" s="503"/>
      <c r="Z106" s="503"/>
      <c r="AA106" s="503"/>
      <c r="AB106" s="503"/>
      <c r="AC106" s="503"/>
      <c r="AD106" s="503"/>
      <c r="AE106" s="371"/>
      <c r="AF106" s="215">
        <f>IFERROR(AG76/AF97,"")</f>
        <v>9.8295707269284265E-3</v>
      </c>
      <c r="AG106" s="509"/>
      <c r="AH106" s="510"/>
      <c r="AI106" s="510"/>
      <c r="AJ106" s="510"/>
      <c r="AK106" s="510"/>
      <c r="AL106" s="510"/>
      <c r="AM106" s="510"/>
      <c r="AN106" s="510"/>
      <c r="AO106" s="511"/>
      <c r="AP106" s="216">
        <f>IFERROR(AQ76/AP97,"")</f>
        <v>8.7945767125847119E-3</v>
      </c>
      <c r="AQ106" s="509"/>
      <c r="AR106" s="510"/>
      <c r="AS106" s="510"/>
      <c r="AT106" s="510"/>
      <c r="AU106" s="510"/>
      <c r="AV106" s="510"/>
      <c r="AW106" s="510"/>
      <c r="AX106" s="510"/>
      <c r="AY106" s="511"/>
      <c r="AZ106" s="216">
        <f>IFERROR(BA76/AZ97,"")</f>
        <v>1.4655968356560514E-2</v>
      </c>
      <c r="BA106" s="502"/>
      <c r="BB106" s="503"/>
      <c r="BC106" s="503"/>
      <c r="BD106" s="503"/>
      <c r="BE106" s="503"/>
      <c r="BF106" s="503"/>
      <c r="BG106" s="503"/>
      <c r="BH106" s="503"/>
      <c r="BI106" s="516"/>
      <c r="BJ106" s="216">
        <f>IFERROR(BK76/BJ97,"")</f>
        <v>8.0624187256176857E-3</v>
      </c>
      <c r="BK106" s="502"/>
      <c r="BL106" s="503"/>
      <c r="BM106" s="503"/>
      <c r="BN106" s="503"/>
      <c r="BO106" s="503"/>
      <c r="BP106" s="503"/>
      <c r="BQ106" s="503"/>
      <c r="BR106" s="503"/>
      <c r="BS106" s="516"/>
      <c r="BT106" s="216">
        <f>IFERROR(BU76/BT97,"")</f>
        <v>7.7905077631389968E-3</v>
      </c>
      <c r="BU106" s="521"/>
      <c r="BV106" s="522"/>
      <c r="BW106" s="522"/>
      <c r="BX106" s="522"/>
      <c r="BY106" s="522"/>
      <c r="BZ106" s="522"/>
      <c r="CA106" s="522"/>
      <c r="CB106" s="522"/>
      <c r="CC106" s="523"/>
    </row>
    <row r="107" spans="1:81" s="227" customFormat="1" ht="20.25" customHeight="1">
      <c r="A107" s="210" t="s">
        <v>107</v>
      </c>
      <c r="B107" s="226">
        <f>IFERROR(SUM(C27,C65)/B97,"")</f>
        <v>0.47499768284978583</v>
      </c>
      <c r="C107" s="502"/>
      <c r="D107" s="503"/>
      <c r="E107" s="503"/>
      <c r="F107" s="503"/>
      <c r="G107" s="503"/>
      <c r="H107" s="503"/>
      <c r="I107" s="503"/>
      <c r="J107" s="503"/>
      <c r="K107" s="371"/>
      <c r="L107" s="215">
        <f>IFERROR(SUM(M27,M65)/L97,"")</f>
        <v>0.39108348187198594</v>
      </c>
      <c r="M107" s="502"/>
      <c r="N107" s="503"/>
      <c r="O107" s="503"/>
      <c r="P107" s="503"/>
      <c r="Q107" s="503"/>
      <c r="R107" s="503"/>
      <c r="S107" s="503"/>
      <c r="T107" s="503"/>
      <c r="U107" s="371"/>
      <c r="V107" s="215">
        <f>IFERROR(SUM(W27,W65)/V97,"")</f>
        <v>0.43032361608810549</v>
      </c>
      <c r="W107" s="502"/>
      <c r="X107" s="503"/>
      <c r="Y107" s="503"/>
      <c r="Z107" s="503"/>
      <c r="AA107" s="503"/>
      <c r="AB107" s="503"/>
      <c r="AC107" s="503"/>
      <c r="AD107" s="503"/>
      <c r="AE107" s="371"/>
      <c r="AF107" s="215">
        <f>IFERROR(SUM(AG27,AG65)/AF97,"")</f>
        <v>0.50790072274323383</v>
      </c>
      <c r="AG107" s="509"/>
      <c r="AH107" s="510"/>
      <c r="AI107" s="510"/>
      <c r="AJ107" s="510"/>
      <c r="AK107" s="510"/>
      <c r="AL107" s="510"/>
      <c r="AM107" s="510"/>
      <c r="AN107" s="510"/>
      <c r="AO107" s="511"/>
      <c r="AP107" s="216">
        <f>IFERROR(SUM(AQ27,AQ65)/AP97,"")</f>
        <v>0.48243256610194152</v>
      </c>
      <c r="AQ107" s="509"/>
      <c r="AR107" s="510"/>
      <c r="AS107" s="510"/>
      <c r="AT107" s="510"/>
      <c r="AU107" s="510"/>
      <c r="AV107" s="510"/>
      <c r="AW107" s="510"/>
      <c r="AX107" s="510"/>
      <c r="AY107" s="511"/>
      <c r="AZ107" s="216">
        <f>IFERROR(SUM(BA27,BA65)/AZ97,"")</f>
        <v>0.49352138937818962</v>
      </c>
      <c r="BA107" s="502"/>
      <c r="BB107" s="503"/>
      <c r="BC107" s="503"/>
      <c r="BD107" s="503"/>
      <c r="BE107" s="503"/>
      <c r="BF107" s="503"/>
      <c r="BG107" s="503"/>
      <c r="BH107" s="503"/>
      <c r="BI107" s="516"/>
      <c r="BJ107" s="216">
        <f>IFERROR(SUM(BK27,BK65)/BJ97,"")</f>
        <v>0.51052858826397918</v>
      </c>
      <c r="BK107" s="502"/>
      <c r="BL107" s="503"/>
      <c r="BM107" s="503"/>
      <c r="BN107" s="503"/>
      <c r="BO107" s="503"/>
      <c r="BP107" s="503"/>
      <c r="BQ107" s="503"/>
      <c r="BR107" s="503"/>
      <c r="BS107" s="516"/>
      <c r="BT107" s="216">
        <f>IFERROR(SUM(BU27,BU65)/BT97,"")</f>
        <v>0.4920188465538512</v>
      </c>
      <c r="BU107" s="521"/>
      <c r="BV107" s="522"/>
      <c r="BW107" s="522"/>
      <c r="BX107" s="522"/>
      <c r="BY107" s="522"/>
      <c r="BZ107" s="522"/>
      <c r="CA107" s="522"/>
      <c r="CB107" s="522"/>
      <c r="CC107" s="523"/>
    </row>
    <row r="108" spans="1:81" s="227" customFormat="1" ht="20.25" customHeight="1">
      <c r="A108" s="210" t="s">
        <v>108</v>
      </c>
      <c r="B108" s="226">
        <f>IFERROR(SUM(C40,C74)/B97,"")</f>
        <v>0.2378296345934014</v>
      </c>
      <c r="C108" s="502"/>
      <c r="D108" s="503"/>
      <c r="E108" s="503"/>
      <c r="F108" s="503"/>
      <c r="G108" s="503"/>
      <c r="H108" s="503"/>
      <c r="I108" s="503"/>
      <c r="J108" s="503"/>
      <c r="K108" s="371"/>
      <c r="L108" s="215">
        <f>IFERROR(SUM(M40,M74)/L97,"")</f>
        <v>0.32367275727629446</v>
      </c>
      <c r="M108" s="502"/>
      <c r="N108" s="503"/>
      <c r="O108" s="503"/>
      <c r="P108" s="503"/>
      <c r="Q108" s="503"/>
      <c r="R108" s="503"/>
      <c r="S108" s="503"/>
      <c r="T108" s="503"/>
      <c r="U108" s="371"/>
      <c r="V108" s="215">
        <f>IFERROR(SUM(W40,W74)/V97,"")</f>
        <v>0.30743268951395325</v>
      </c>
      <c r="W108" s="502"/>
      <c r="X108" s="503"/>
      <c r="Y108" s="503"/>
      <c r="Z108" s="503"/>
      <c r="AA108" s="503"/>
      <c r="AB108" s="503"/>
      <c r="AC108" s="503"/>
      <c r="AD108" s="503"/>
      <c r="AE108" s="371"/>
      <c r="AF108" s="215">
        <f>IFERROR(SUM(AG40,AG74)/AF97,"")</f>
        <v>0.16797915286460435</v>
      </c>
      <c r="AG108" s="509"/>
      <c r="AH108" s="510"/>
      <c r="AI108" s="510"/>
      <c r="AJ108" s="510"/>
      <c r="AK108" s="510"/>
      <c r="AL108" s="510"/>
      <c r="AM108" s="510"/>
      <c r="AN108" s="510"/>
      <c r="AO108" s="511"/>
      <c r="AP108" s="216">
        <f>IFERROR(SUM(AQ40,AQ74)/AP97,"")</f>
        <v>0.23899120908682212</v>
      </c>
      <c r="AQ108" s="509"/>
      <c r="AR108" s="510"/>
      <c r="AS108" s="510"/>
      <c r="AT108" s="510"/>
      <c r="AU108" s="510"/>
      <c r="AV108" s="510"/>
      <c r="AW108" s="510"/>
      <c r="AX108" s="510"/>
      <c r="AY108" s="511"/>
      <c r="AZ108" s="216">
        <f>IFERROR(SUM(BA40,BA74)/AZ97,"")</f>
        <v>0.22098059386471267</v>
      </c>
      <c r="BA108" s="502"/>
      <c r="BB108" s="503"/>
      <c r="BC108" s="503"/>
      <c r="BD108" s="503"/>
      <c r="BE108" s="503"/>
      <c r="BF108" s="503"/>
      <c r="BG108" s="503"/>
      <c r="BH108" s="503"/>
      <c r="BI108" s="516"/>
      <c r="BJ108" s="216">
        <f>IFERROR(SUM(BK40,BK74)/BJ97,"")</f>
        <v>0.23366638897919376</v>
      </c>
      <c r="BK108" s="502"/>
      <c r="BL108" s="503"/>
      <c r="BM108" s="503"/>
      <c r="BN108" s="503"/>
      <c r="BO108" s="503"/>
      <c r="BP108" s="503"/>
      <c r="BQ108" s="503"/>
      <c r="BR108" s="503"/>
      <c r="BS108" s="516"/>
      <c r="BT108" s="216">
        <f>IFERROR(SUM(BU40,BU74)/BT97,"")</f>
        <v>0.25530380968554922</v>
      </c>
      <c r="BU108" s="521"/>
      <c r="BV108" s="522"/>
      <c r="BW108" s="522"/>
      <c r="BX108" s="522"/>
      <c r="BY108" s="522"/>
      <c r="BZ108" s="522"/>
      <c r="CA108" s="522"/>
      <c r="CB108" s="522"/>
      <c r="CC108" s="523"/>
    </row>
    <row r="109" spans="1:81" s="227" customFormat="1" ht="20.25" customHeight="1">
      <c r="A109" s="210" t="s">
        <v>109</v>
      </c>
      <c r="B109" s="226">
        <f>IFERROR(SUM(C53)/B97,"")</f>
        <v>4.1207986337869268E-3</v>
      </c>
      <c r="C109" s="502"/>
      <c r="D109" s="503"/>
      <c r="E109" s="503"/>
      <c r="F109" s="503"/>
      <c r="G109" s="503"/>
      <c r="H109" s="503"/>
      <c r="I109" s="503"/>
      <c r="J109" s="503"/>
      <c r="K109" s="371"/>
      <c r="L109" s="215">
        <f>IFERROR(SUM(M53)/L97,"")</f>
        <v>3.2483251348395048E-3</v>
      </c>
      <c r="M109" s="502"/>
      <c r="N109" s="503"/>
      <c r="O109" s="503"/>
      <c r="P109" s="503"/>
      <c r="Q109" s="503"/>
      <c r="R109" s="503"/>
      <c r="S109" s="503"/>
      <c r="T109" s="503"/>
      <c r="U109" s="371"/>
      <c r="V109" s="215">
        <f>IFERROR(SUM(W53)/V97,"")</f>
        <v>5.0054823802869516E-3</v>
      </c>
      <c r="W109" s="502"/>
      <c r="X109" s="503"/>
      <c r="Y109" s="503"/>
      <c r="Z109" s="503"/>
      <c r="AA109" s="503"/>
      <c r="AB109" s="503"/>
      <c r="AC109" s="503"/>
      <c r="AD109" s="503"/>
      <c r="AE109" s="371"/>
      <c r="AF109" s="215">
        <f>IFERROR(SUM(AG53)/AF97,"")</f>
        <v>1.4383078311885006E-2</v>
      </c>
      <c r="AG109" s="509"/>
      <c r="AH109" s="510"/>
      <c r="AI109" s="510"/>
      <c r="AJ109" s="510"/>
      <c r="AK109" s="510"/>
      <c r="AL109" s="510"/>
      <c r="AM109" s="510"/>
      <c r="AN109" s="510"/>
      <c r="AO109" s="511"/>
      <c r="AP109" s="216">
        <f>IFERROR(SUM(AQ53)/AP97,"")</f>
        <v>1.1563685578705024E-2</v>
      </c>
      <c r="AQ109" s="509"/>
      <c r="AR109" s="510"/>
      <c r="AS109" s="510"/>
      <c r="AT109" s="510"/>
      <c r="AU109" s="510"/>
      <c r="AV109" s="510"/>
      <c r="AW109" s="510"/>
      <c r="AX109" s="510"/>
      <c r="AY109" s="511"/>
      <c r="AZ109" s="216">
        <f>IFERROR(SUM(BA53)/AZ97,"")</f>
        <v>1.3471190591095604E-2</v>
      </c>
      <c r="BA109" s="502"/>
      <c r="BB109" s="503"/>
      <c r="BC109" s="503"/>
      <c r="BD109" s="503"/>
      <c r="BE109" s="503"/>
      <c r="BF109" s="503"/>
      <c r="BG109" s="503"/>
      <c r="BH109" s="503"/>
      <c r="BI109" s="516"/>
      <c r="BJ109" s="216">
        <f>IFERROR(SUM(BK53)/BJ97,"")</f>
        <v>1.3307664174252276E-2</v>
      </c>
      <c r="BK109" s="502"/>
      <c r="BL109" s="503"/>
      <c r="BM109" s="503"/>
      <c r="BN109" s="503"/>
      <c r="BO109" s="503"/>
      <c r="BP109" s="503"/>
      <c r="BQ109" s="503"/>
      <c r="BR109" s="503"/>
      <c r="BS109" s="516"/>
      <c r="BT109" s="216">
        <f>IFERROR(SUM(BU53)/BT97,"")</f>
        <v>1.2750570416561987E-2</v>
      </c>
      <c r="BU109" s="521"/>
      <c r="BV109" s="522"/>
      <c r="BW109" s="522"/>
      <c r="BX109" s="522"/>
      <c r="BY109" s="522"/>
      <c r="BZ109" s="522"/>
      <c r="CA109" s="522"/>
      <c r="CB109" s="522"/>
      <c r="CC109" s="523"/>
    </row>
    <row r="110" spans="1:81" s="227" customFormat="1" ht="20.25" customHeight="1">
      <c r="A110" s="210" t="s">
        <v>110</v>
      </c>
      <c r="B110" s="226">
        <f>IFERROR(C87/B97,"")</f>
        <v>0.28305188392302588</v>
      </c>
      <c r="C110" s="504"/>
      <c r="D110" s="505"/>
      <c r="E110" s="505"/>
      <c r="F110" s="505"/>
      <c r="G110" s="505"/>
      <c r="H110" s="505"/>
      <c r="I110" s="505"/>
      <c r="J110" s="505"/>
      <c r="K110" s="372"/>
      <c r="L110" s="215">
        <f>IFERROR(M87/L97,"")</f>
        <v>0.28199543571688007</v>
      </c>
      <c r="M110" s="504"/>
      <c r="N110" s="505"/>
      <c r="O110" s="505"/>
      <c r="P110" s="505"/>
      <c r="Q110" s="505"/>
      <c r="R110" s="505"/>
      <c r="S110" s="505"/>
      <c r="T110" s="505"/>
      <c r="U110" s="372"/>
      <c r="V110" s="215">
        <f>IFERROR(W87/V97,"")</f>
        <v>0.25723821201765429</v>
      </c>
      <c r="W110" s="504"/>
      <c r="X110" s="505"/>
      <c r="Y110" s="505"/>
      <c r="Z110" s="505"/>
      <c r="AA110" s="505"/>
      <c r="AB110" s="505"/>
      <c r="AC110" s="505"/>
      <c r="AD110" s="505"/>
      <c r="AE110" s="372"/>
      <c r="AF110" s="215">
        <f>IFERROR(AG87/AF97,"")</f>
        <v>0.30973704608027686</v>
      </c>
      <c r="AG110" s="512"/>
      <c r="AH110" s="513"/>
      <c r="AI110" s="513"/>
      <c r="AJ110" s="513"/>
      <c r="AK110" s="513"/>
      <c r="AL110" s="513"/>
      <c r="AM110" s="513"/>
      <c r="AN110" s="513"/>
      <c r="AO110" s="514"/>
      <c r="AP110" s="216">
        <f>IFERROR(AQ87/AP97,"")</f>
        <v>0.26701253923253138</v>
      </c>
      <c r="AQ110" s="512"/>
      <c r="AR110" s="513"/>
      <c r="AS110" s="513"/>
      <c r="AT110" s="513"/>
      <c r="AU110" s="513"/>
      <c r="AV110" s="513"/>
      <c r="AW110" s="513"/>
      <c r="AX110" s="513"/>
      <c r="AY110" s="514"/>
      <c r="AZ110" s="216">
        <f>IFERROR(BA87/AZ97,"")</f>
        <v>0.27202682616600204</v>
      </c>
      <c r="BA110" s="504"/>
      <c r="BB110" s="505"/>
      <c r="BC110" s="505"/>
      <c r="BD110" s="505"/>
      <c r="BE110" s="505"/>
      <c r="BF110" s="505"/>
      <c r="BG110" s="505"/>
      <c r="BH110" s="505"/>
      <c r="BI110" s="517"/>
      <c r="BJ110" s="216">
        <f>IFERROR(BK87/BJ97,"")</f>
        <v>0.24249735858257476</v>
      </c>
      <c r="BK110" s="504"/>
      <c r="BL110" s="505"/>
      <c r="BM110" s="505"/>
      <c r="BN110" s="505"/>
      <c r="BO110" s="505"/>
      <c r="BP110" s="505"/>
      <c r="BQ110" s="505"/>
      <c r="BR110" s="505"/>
      <c r="BS110" s="517"/>
      <c r="BT110" s="216">
        <f>IFERROR(BU87/BT97,"")</f>
        <v>0.23992677334403756</v>
      </c>
      <c r="BU110" s="524"/>
      <c r="BV110" s="525"/>
      <c r="BW110" s="525"/>
      <c r="BX110" s="525"/>
      <c r="BY110" s="525"/>
      <c r="BZ110" s="525"/>
      <c r="CA110" s="525"/>
      <c r="CB110" s="525"/>
      <c r="CC110" s="526"/>
    </row>
    <row r="111" spans="1:81" s="70" customFormat="1">
      <c r="B111" s="228"/>
      <c r="C111" s="228"/>
      <c r="D111" s="229"/>
      <c r="E111" s="228"/>
      <c r="F111" s="228"/>
      <c r="G111" s="228"/>
      <c r="H111" s="228"/>
      <c r="I111" s="228"/>
      <c r="J111" s="228"/>
      <c r="K111" s="228"/>
      <c r="L111" s="230"/>
      <c r="M111" s="230"/>
      <c r="N111" s="69"/>
      <c r="O111" s="230"/>
      <c r="P111" s="230"/>
      <c r="Q111" s="230"/>
      <c r="R111" s="230"/>
      <c r="S111" s="230"/>
      <c r="T111" s="230"/>
      <c r="U111" s="230"/>
      <c r="V111" s="230"/>
      <c r="W111" s="230"/>
      <c r="X111" s="69"/>
      <c r="Y111" s="230"/>
      <c r="Z111" s="230"/>
      <c r="AA111" s="230"/>
      <c r="AB111" s="230"/>
      <c r="AC111" s="230"/>
      <c r="AD111" s="230"/>
      <c r="AE111" s="230"/>
      <c r="AF111" s="230"/>
      <c r="AG111" s="230"/>
      <c r="AH111" s="69"/>
      <c r="AI111" s="230"/>
      <c r="AJ111" s="230"/>
      <c r="AK111" s="230"/>
      <c r="AL111" s="230"/>
      <c r="AM111" s="230"/>
      <c r="AN111" s="230"/>
      <c r="AO111" s="230"/>
      <c r="AP111" s="230"/>
      <c r="AQ111" s="230"/>
      <c r="AR111" s="69"/>
      <c r="AS111" s="230"/>
      <c r="AT111" s="230"/>
      <c r="AU111" s="230"/>
      <c r="AV111" s="230"/>
      <c r="AW111" s="230"/>
      <c r="AX111" s="230"/>
      <c r="AY111" s="230"/>
      <c r="AZ111" s="230"/>
      <c r="BA111" s="230"/>
      <c r="BB111" s="69"/>
      <c r="BC111" s="230"/>
      <c r="BD111" s="230"/>
      <c r="BE111" s="230"/>
      <c r="BF111" s="230"/>
      <c r="BG111" s="230"/>
      <c r="BH111" s="230"/>
      <c r="BI111" s="230"/>
      <c r="BJ111" s="230"/>
      <c r="BK111" s="230"/>
      <c r="BL111" s="69"/>
      <c r="BM111" s="230"/>
      <c r="BN111" s="230"/>
      <c r="BO111" s="230"/>
      <c r="BP111" s="230"/>
      <c r="BQ111" s="230"/>
      <c r="BR111" s="230"/>
      <c r="BS111" s="230"/>
      <c r="BT111" s="230"/>
      <c r="BU111" s="230"/>
      <c r="BV111" s="69"/>
      <c r="BW111" s="230"/>
      <c r="BX111" s="230"/>
      <c r="BY111" s="230"/>
      <c r="BZ111" s="230"/>
      <c r="CA111" s="230"/>
      <c r="CB111" s="230"/>
      <c r="CC111" s="230"/>
    </row>
    <row r="112" spans="1:81" s="70" customFormat="1">
      <c r="B112" s="228"/>
      <c r="C112" s="228"/>
      <c r="D112" s="228"/>
      <c r="E112" s="228"/>
      <c r="F112" s="228"/>
      <c r="G112" s="228"/>
      <c r="H112" s="228"/>
      <c r="I112" s="228"/>
      <c r="J112" s="228"/>
      <c r="K112" s="228"/>
      <c r="L112" s="230"/>
      <c r="M112" s="230"/>
      <c r="N112" s="230"/>
      <c r="O112" s="230"/>
      <c r="P112" s="230"/>
      <c r="Q112" s="230"/>
      <c r="R112" s="230"/>
      <c r="S112" s="230"/>
      <c r="T112" s="230"/>
      <c r="U112" s="230"/>
      <c r="V112" s="230"/>
      <c r="W112" s="230"/>
      <c r="X112" s="230"/>
      <c r="Y112" s="230"/>
      <c r="Z112" s="230"/>
      <c r="AA112" s="230"/>
      <c r="AB112" s="230"/>
      <c r="AC112" s="230"/>
      <c r="AD112" s="230"/>
      <c r="AE112" s="230"/>
      <c r="AF112" s="230"/>
      <c r="AG112" s="230"/>
      <c r="AH112" s="230"/>
      <c r="AI112" s="230"/>
      <c r="AJ112" s="230"/>
      <c r="AK112" s="230"/>
      <c r="AL112" s="230"/>
      <c r="AM112" s="230"/>
      <c r="AN112" s="230"/>
      <c r="AO112" s="230"/>
      <c r="AP112" s="230"/>
      <c r="AQ112" s="230"/>
      <c r="AR112" s="230"/>
      <c r="AS112" s="230"/>
      <c r="AT112" s="230"/>
      <c r="AU112" s="230"/>
      <c r="AV112" s="230"/>
      <c r="AW112" s="230"/>
      <c r="AX112" s="230"/>
      <c r="AY112" s="230"/>
      <c r="AZ112" s="230"/>
      <c r="BA112" s="230"/>
      <c r="BB112" s="230"/>
      <c r="BC112" s="230"/>
      <c r="BD112" s="230"/>
      <c r="BE112" s="230"/>
      <c r="BF112" s="230"/>
      <c r="BG112" s="230"/>
      <c r="BH112" s="230"/>
      <c r="BI112" s="230"/>
      <c r="BJ112" s="230"/>
      <c r="BK112" s="230"/>
      <c r="BL112" s="230"/>
      <c r="BM112" s="230"/>
      <c r="BN112" s="230"/>
      <c r="BO112" s="230"/>
      <c r="BP112" s="230"/>
      <c r="BQ112" s="230"/>
      <c r="BR112" s="230"/>
      <c r="BS112" s="230"/>
      <c r="BT112" s="230"/>
      <c r="BU112" s="230"/>
      <c r="BV112" s="230"/>
      <c r="BW112" s="230"/>
      <c r="BX112" s="230"/>
      <c r="BY112" s="230"/>
      <c r="BZ112" s="230"/>
      <c r="CA112" s="230"/>
      <c r="CB112" s="230"/>
      <c r="CC112" s="230"/>
    </row>
    <row r="113" spans="2:72" s="70" customFormat="1" ht="15">
      <c r="B113" s="231"/>
      <c r="C113" s="227"/>
      <c r="D113" s="227"/>
      <c r="E113" s="227"/>
      <c r="F113" s="227"/>
      <c r="G113" s="227"/>
      <c r="H113" s="227"/>
      <c r="I113" s="227"/>
      <c r="J113" s="227"/>
      <c r="K113" s="227"/>
      <c r="L113" s="232"/>
      <c r="V113" s="232"/>
      <c r="AF113" s="232"/>
      <c r="AP113" s="232"/>
      <c r="AZ113" s="232"/>
      <c r="BJ113" s="232"/>
      <c r="BT113" s="232"/>
    </row>
    <row r="114" spans="2:72" s="70" customFormat="1">
      <c r="B114" s="227"/>
      <c r="C114" s="227"/>
      <c r="D114" s="227"/>
      <c r="E114" s="227"/>
      <c r="F114" s="227"/>
      <c r="G114" s="227"/>
      <c r="H114" s="227"/>
      <c r="I114" s="227"/>
      <c r="J114" s="227"/>
      <c r="K114" s="227"/>
    </row>
    <row r="115" spans="2:72" s="70" customFormat="1">
      <c r="B115" s="227"/>
      <c r="C115" s="227"/>
      <c r="D115" s="227"/>
      <c r="E115" s="227"/>
      <c r="F115" s="227"/>
      <c r="G115" s="227"/>
      <c r="H115" s="227"/>
      <c r="I115" s="227"/>
      <c r="J115" s="227"/>
      <c r="K115" s="227"/>
    </row>
    <row r="116" spans="2:72" s="70" customFormat="1">
      <c r="B116" s="227"/>
      <c r="C116" s="227"/>
      <c r="D116" s="227"/>
      <c r="E116" s="227"/>
      <c r="F116" s="227"/>
      <c r="G116" s="227"/>
      <c r="H116" s="227"/>
      <c r="I116" s="227"/>
      <c r="J116" s="227"/>
      <c r="K116" s="227"/>
    </row>
    <row r="117" spans="2:72" s="70" customFormat="1">
      <c r="B117" s="227"/>
      <c r="C117" s="227"/>
      <c r="D117" s="227"/>
      <c r="E117" s="227"/>
      <c r="F117" s="227"/>
      <c r="G117" s="227"/>
      <c r="H117" s="227"/>
      <c r="I117" s="227"/>
      <c r="J117" s="227"/>
      <c r="K117" s="227"/>
    </row>
    <row r="118" spans="2:72" s="70" customFormat="1">
      <c r="B118" s="227"/>
      <c r="C118" s="227"/>
      <c r="D118" s="227"/>
      <c r="E118" s="227"/>
      <c r="F118" s="227"/>
      <c r="G118" s="227"/>
      <c r="H118" s="227"/>
      <c r="I118" s="227"/>
      <c r="J118" s="227"/>
      <c r="K118" s="227"/>
    </row>
    <row r="119" spans="2:72" s="70" customFormat="1">
      <c r="B119" s="227"/>
      <c r="C119" s="227"/>
      <c r="D119" s="227"/>
      <c r="E119" s="227"/>
      <c r="F119" s="227"/>
      <c r="G119" s="227"/>
      <c r="H119" s="227"/>
      <c r="I119" s="227"/>
      <c r="J119" s="227"/>
      <c r="K119" s="227"/>
    </row>
    <row r="120" spans="2:72" s="70" customFormat="1">
      <c r="B120" s="227"/>
      <c r="C120" s="227"/>
      <c r="D120" s="227"/>
      <c r="E120" s="227"/>
      <c r="F120" s="227"/>
      <c r="G120" s="227"/>
      <c r="H120" s="227"/>
      <c r="I120" s="227"/>
      <c r="J120" s="227"/>
      <c r="K120" s="227"/>
    </row>
    <row r="121" spans="2:72" s="70" customFormat="1">
      <c r="B121" s="227"/>
      <c r="C121" s="227"/>
      <c r="D121" s="227"/>
      <c r="E121" s="227"/>
      <c r="F121" s="227"/>
      <c r="G121" s="227"/>
      <c r="H121" s="227"/>
      <c r="I121" s="227"/>
      <c r="J121" s="227"/>
      <c r="K121" s="227"/>
    </row>
    <row r="122" spans="2:72" s="70" customFormat="1">
      <c r="B122" s="227"/>
      <c r="C122" s="227"/>
      <c r="D122" s="227"/>
      <c r="E122" s="227"/>
      <c r="F122" s="227"/>
      <c r="G122" s="227"/>
      <c r="H122" s="227"/>
      <c r="I122" s="227"/>
      <c r="J122" s="227"/>
      <c r="K122" s="227"/>
    </row>
    <row r="123" spans="2:72" s="70" customFormat="1">
      <c r="B123" s="227"/>
      <c r="C123" s="227"/>
      <c r="D123" s="227"/>
      <c r="E123" s="227"/>
      <c r="F123" s="227"/>
      <c r="G123" s="227"/>
      <c r="H123" s="227"/>
      <c r="I123" s="227"/>
      <c r="J123" s="227"/>
      <c r="K123" s="227"/>
    </row>
    <row r="124" spans="2:72" s="70" customFormat="1">
      <c r="B124" s="227"/>
      <c r="C124" s="227"/>
      <c r="D124" s="227"/>
      <c r="E124" s="227"/>
      <c r="F124" s="227"/>
      <c r="G124" s="227"/>
      <c r="H124" s="227"/>
      <c r="I124" s="227"/>
      <c r="J124" s="227"/>
      <c r="K124" s="227"/>
    </row>
    <row r="125" spans="2:72" s="70" customFormat="1">
      <c r="B125" s="227"/>
      <c r="C125" s="227"/>
      <c r="D125" s="227"/>
      <c r="E125" s="227"/>
      <c r="F125" s="227"/>
      <c r="G125" s="227"/>
      <c r="H125" s="227"/>
      <c r="I125" s="227"/>
      <c r="J125" s="227"/>
      <c r="K125" s="227"/>
    </row>
    <row r="126" spans="2:72" s="70" customFormat="1">
      <c r="B126" s="227"/>
      <c r="C126" s="227"/>
      <c r="D126" s="227"/>
      <c r="E126" s="227"/>
      <c r="F126" s="227"/>
      <c r="G126" s="227"/>
      <c r="H126" s="227"/>
      <c r="I126" s="227"/>
      <c r="J126" s="227"/>
      <c r="K126" s="227"/>
    </row>
    <row r="127" spans="2:72" s="70" customFormat="1">
      <c r="B127" s="227"/>
      <c r="C127" s="227"/>
      <c r="D127" s="227"/>
      <c r="E127" s="227"/>
      <c r="F127" s="227"/>
      <c r="G127" s="227"/>
      <c r="H127" s="227"/>
      <c r="I127" s="227"/>
      <c r="J127" s="227"/>
      <c r="K127" s="227"/>
    </row>
    <row r="128" spans="2:72" s="70" customFormat="1">
      <c r="B128" s="227"/>
      <c r="C128" s="227"/>
      <c r="D128" s="227"/>
      <c r="E128" s="227"/>
      <c r="F128" s="227"/>
      <c r="G128" s="227"/>
      <c r="H128" s="227"/>
      <c r="I128" s="227"/>
      <c r="J128" s="227"/>
      <c r="K128" s="227"/>
    </row>
    <row r="129" spans="2:11" s="70" customFormat="1">
      <c r="B129" s="227"/>
      <c r="C129" s="227"/>
      <c r="D129" s="227"/>
      <c r="E129" s="227"/>
      <c r="F129" s="227"/>
      <c r="G129" s="227"/>
      <c r="H129" s="227"/>
      <c r="I129" s="227"/>
      <c r="J129" s="227"/>
      <c r="K129" s="227"/>
    </row>
    <row r="130" spans="2:11" s="70" customFormat="1">
      <c r="B130" s="227"/>
      <c r="C130" s="227"/>
      <c r="D130" s="227"/>
      <c r="E130" s="227"/>
      <c r="F130" s="227"/>
      <c r="G130" s="227"/>
      <c r="H130" s="227"/>
      <c r="I130" s="227"/>
      <c r="J130" s="227"/>
      <c r="K130" s="227"/>
    </row>
    <row r="131" spans="2:11" s="70" customFormat="1">
      <c r="B131" s="227"/>
      <c r="C131" s="227"/>
      <c r="D131" s="227"/>
      <c r="E131" s="227"/>
      <c r="F131" s="227"/>
      <c r="G131" s="227"/>
      <c r="H131" s="227"/>
      <c r="I131" s="227"/>
      <c r="J131" s="227"/>
      <c r="K131" s="227"/>
    </row>
    <row r="132" spans="2:11" s="70" customFormat="1">
      <c r="B132" s="227"/>
      <c r="C132" s="227"/>
      <c r="D132" s="227"/>
      <c r="E132" s="227"/>
      <c r="F132" s="227"/>
      <c r="G132" s="227"/>
      <c r="H132" s="227"/>
      <c r="I132" s="227"/>
      <c r="J132" s="227"/>
      <c r="K132" s="227"/>
    </row>
  </sheetData>
  <mergeCells count="32">
    <mergeCell ref="BJ2:BS2"/>
    <mergeCell ref="BT2:CC2"/>
    <mergeCell ref="E5:I5"/>
    <mergeCell ref="O5:S5"/>
    <mergeCell ref="Y5:AC5"/>
    <mergeCell ref="AI5:AM5"/>
    <mergeCell ref="AS5:AW5"/>
    <mergeCell ref="BC5:BG5"/>
    <mergeCell ref="BM5:BQ5"/>
    <mergeCell ref="BW5:CA5"/>
    <mergeCell ref="B2:K2"/>
    <mergeCell ref="L2:U2"/>
    <mergeCell ref="V2:AE2"/>
    <mergeCell ref="AF2:AO2"/>
    <mergeCell ref="AP2:AY2"/>
    <mergeCell ref="AZ2:BI2"/>
    <mergeCell ref="BK90:BS90"/>
    <mergeCell ref="BU90:CC90"/>
    <mergeCell ref="C91:J110"/>
    <mergeCell ref="M91:T110"/>
    <mergeCell ref="W91:AD110"/>
    <mergeCell ref="AG91:AO110"/>
    <mergeCell ref="AQ91:AY110"/>
    <mergeCell ref="BA91:BI110"/>
    <mergeCell ref="BK91:BS110"/>
    <mergeCell ref="BU91:CC110"/>
    <mergeCell ref="C90:J90"/>
    <mergeCell ref="M90:T90"/>
    <mergeCell ref="W90:AD90"/>
    <mergeCell ref="AG90:AO90"/>
    <mergeCell ref="AQ90:AY90"/>
    <mergeCell ref="BA90:BI90"/>
  </mergeCells>
  <dataValidations count="2">
    <dataValidation type="whole" operator="greaterThanOrEqual" allowBlank="1" showInputMessage="1" showErrorMessage="1" errorTitle="Data Type Error" error="Value must be a number greater than or equal to 0." sqref="B73:D73 C78:D85 W29:X39 AG29:AH39 BA29:BB39 M10:N25 C10:D25 W10:X25 BA10:BB25 AQ10:AR25 C67:D72 W59:X63 AG42:AH51 AQ29:AR39 AG10:AH25 AZ73:BB73 AZ39 AZ26:BB26 AZ52:BB52 AZ64:BB64 AZ86:BB86 M29:N38 C29:D38 BA78:BB85 BA67:BB72 BA59:BB63 BA42:BB51 AP73:AR73 AP39 AP26:AR26 AP52:AR52 AP64:AR64 AP86:AR86 AQ78:AR85 M78:N85 W78:X85 AQ67:AR72 W67:X72 M67:N72 AQ59:AR63 M59:N63 C59:D63 AQ42:AR51 C42:D51 W42:X51 AG67:AH72 AG59:AH63 M42:N51 AG78:AH85 AF73:AH73 V73:X73 V86:X86 V64:X64 V52:X52 V26:X26 AF39 AF26:AH26 AF52:AH52 AF64:AH64 AF86:AH86 V39 L26:N26 L39:N39 L52:N52 L64:N64 L86:N86 L73:N73 B26:D26 B39:D39 B52:D52 B64:D64 B86:D86 BK10:BL25 BK29:BL39 BJ73:BL73 BJ39 BJ26:BL26 BJ52:BL52 BJ64:BL64 BJ86:BL86 BK67:BL72 BK59:BL63 BK42:BL51 BK78:BL85 BU67:BV72 BU10:BV25 BT73:BV73 BT39 BT26:BV26 BT52:BV52 BT64:BV64 BT86:BV86 BU59:BV63 BU42:BV51 BU29:BV39 BU78:BV85" xr:uid="{E0B6163C-E0A5-4A38-BC98-E5B908A62F53}">
      <formula1>0</formula1>
    </dataValidation>
    <dataValidation type="custom" operator="greaterThanOrEqual" allowBlank="1" showInputMessage="1" showErrorMessage="1" errorTitle="data type error" error="value must be a number" sqref="B91:B93 K57:K64 E10:K26 O10:U26 BC78:BI86 AE57:AE64 U57:U64 BC67:BI73 AY57:AY64 AS78:AY86 AO57:AO64 O78:U86 E78:K86 BI57:BI64 Y59:AD64 AS67:AY73 O67:U73 AI67:AO73 Y67:AE73 AS59:AX64 E59:J64 E67:K73 BC42:BI52 AS10:AY26 BC59:BH64 AI59:AN64 Y10:AE26 O59:T64 BC29:BI39 AS42:AY52 AI42:AO52 Y42:AE52 O42:U52 E42:K52 BC10:BI26 E29:K39 O29:U39 B10:B25 Y29:AE39 AP10:AP25 AS29:AY39 AF10:AF25 B67:B72 AF42:AF51 Y78:AE86 AI29:AO39 AF29:AF38 AI78:AO86 AZ102 AZ91:AZ93 AZ95 AZ59:AZ63 AZ10:AZ25 AZ42:AZ51 L10:L25 AZ67:AZ72 AZ78:AZ85 AZ29:AZ38 V10:V25 AI10:AO26 B29:B38 AP102 AP91:AP93 AP95 L29:L38 AP29:AP38 AP78:AP85 B78:B85 AF78:AF85 L78:L85 V29:V38 V78:V85 AP67:AP72 V67:V72 AP59:AP63 L67:L72 B59:B63 AF59:AF63 V59:V63 L59:L63 AP42:AP51 B42:B51 L42:L51 V42:V51 AF67:AF72 AF102 AF91:AF93 AF95 L102 V102 V91:V93 L95 V95 L91:L93 B95 B102 BM67:BS73 BS57:BS64 BM42:BS52 BM29:BS39 BM59:BR64 BM10:BS26 BJ29:BJ38 BJ102 BJ91:BJ93 BJ95 BJ59:BJ63 BJ10:BJ25 BJ42:BJ51 BJ67:BJ72 BJ78:BJ85 BM78:BS86 BT67:BT72 BT42:BT51 BT29:BT38 BT59:BT63 BT10:BT25 BW10:CC26 BT102 BT91:BT93 BT95 BW42:CC52 BT78:BT85 BW29:CC39 BW60:CC64 BW67:CC73 BW59:CB59 CC57:CC59 BW78:CC86" xr:uid="{DCD57F86-F74F-49E0-B81A-A4C2DEC897E5}">
      <formula1>ISNUMBER(B10)</formula1>
    </dataValidation>
  </dataValidations>
  <pageMargins left="0" right="0" top="0.25" bottom="0.25" header="0.05" footer="0.05"/>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A7AFD-2394-447B-AA0C-C1DD8C3CB80E}">
  <dimension ref="A1:N71"/>
  <sheetViews>
    <sheetView workbookViewId="0">
      <pane xSplit="1" ySplit="4" topLeftCell="B5" activePane="bottomRight" state="frozen"/>
      <selection pane="topRight" activeCell="B1" sqref="B1"/>
      <selection pane="bottomLeft" activeCell="A5" sqref="A5"/>
      <selection pane="bottomRight" activeCell="K8" sqref="K8"/>
    </sheetView>
  </sheetViews>
  <sheetFormatPr defaultColWidth="11.42578125" defaultRowHeight="15"/>
  <cols>
    <col min="1" max="1" width="32.5703125" style="243" customWidth="1"/>
    <col min="2" max="2" width="12.7109375" style="243" customWidth="1"/>
    <col min="3" max="6" width="12.7109375" style="243" hidden="1" customWidth="1"/>
    <col min="7" max="14" width="12.7109375" style="243" customWidth="1"/>
    <col min="15" max="16384" width="11.42578125" style="243"/>
  </cols>
  <sheetData>
    <row r="1" spans="1:14" ht="15.75">
      <c r="C1" s="244"/>
      <c r="D1" s="244"/>
      <c r="E1" s="244"/>
      <c r="F1" s="244"/>
      <c r="G1" s="244"/>
      <c r="H1" s="244"/>
      <c r="I1" s="244"/>
      <c r="J1" s="244"/>
      <c r="K1" s="244"/>
      <c r="L1" s="244"/>
      <c r="M1" s="244"/>
      <c r="N1" s="244"/>
    </row>
    <row r="2" spans="1:14">
      <c r="B2" s="245"/>
      <c r="C2" s="245"/>
      <c r="D2" s="245"/>
      <c r="E2" s="245"/>
      <c r="F2" s="245"/>
      <c r="G2" s="245"/>
      <c r="H2" s="245"/>
      <c r="I2" s="245"/>
      <c r="J2" s="245"/>
      <c r="K2" s="245"/>
      <c r="L2" s="245"/>
      <c r="M2" s="245"/>
      <c r="N2" s="245"/>
    </row>
    <row r="3" spans="1:14">
      <c r="A3" s="234" t="s">
        <v>136</v>
      </c>
      <c r="B3" s="246" t="s">
        <v>137</v>
      </c>
      <c r="C3" s="246" t="s">
        <v>138</v>
      </c>
      <c r="D3" s="246" t="s">
        <v>138</v>
      </c>
      <c r="E3" s="246" t="s">
        <v>138</v>
      </c>
      <c r="F3" s="247" t="s">
        <v>138</v>
      </c>
      <c r="G3" s="247" t="s">
        <v>138</v>
      </c>
      <c r="H3" s="247" t="s">
        <v>138</v>
      </c>
      <c r="I3" s="247" t="s">
        <v>138</v>
      </c>
      <c r="J3" s="247" t="s">
        <v>138</v>
      </c>
      <c r="K3" s="247" t="s">
        <v>138</v>
      </c>
      <c r="L3" s="247" t="s">
        <v>138</v>
      </c>
      <c r="M3" s="247" t="s">
        <v>139</v>
      </c>
      <c r="N3" s="247" t="s">
        <v>139</v>
      </c>
    </row>
    <row r="4" spans="1:14">
      <c r="A4" s="248"/>
      <c r="B4" s="249" t="s">
        <v>140</v>
      </c>
      <c r="C4" s="249" t="s">
        <v>55</v>
      </c>
      <c r="D4" s="249" t="s">
        <v>56</v>
      </c>
      <c r="E4" s="250" t="s">
        <v>57</v>
      </c>
      <c r="F4" s="250" t="s">
        <v>58</v>
      </c>
      <c r="G4" s="250" t="s">
        <v>59</v>
      </c>
      <c r="H4" s="250" t="s">
        <v>60</v>
      </c>
      <c r="I4" s="250" t="s">
        <v>84</v>
      </c>
      <c r="J4" s="250" t="s">
        <v>85</v>
      </c>
      <c r="K4" s="250" t="s">
        <v>86</v>
      </c>
      <c r="L4" s="250" t="s">
        <v>87</v>
      </c>
      <c r="M4" s="250" t="s">
        <v>95</v>
      </c>
      <c r="N4" s="250" t="s">
        <v>96</v>
      </c>
    </row>
    <row r="5" spans="1:14">
      <c r="A5" s="251" t="s">
        <v>141</v>
      </c>
      <c r="B5" s="252"/>
      <c r="C5" s="253"/>
      <c r="D5" s="253"/>
      <c r="E5" s="253"/>
      <c r="F5" s="253"/>
      <c r="G5" s="253"/>
      <c r="H5" s="253"/>
      <c r="I5" s="253"/>
      <c r="J5" s="253"/>
      <c r="K5" s="253"/>
      <c r="L5" s="253"/>
      <c r="M5" s="253"/>
      <c r="N5" s="253"/>
    </row>
    <row r="6" spans="1:14">
      <c r="A6" s="254"/>
      <c r="B6" s="252"/>
      <c r="C6" s="253"/>
      <c r="D6" s="253"/>
      <c r="E6" s="253"/>
      <c r="F6" s="253"/>
      <c r="G6" s="253"/>
      <c r="H6" s="253"/>
      <c r="I6" s="253"/>
      <c r="J6" s="253"/>
      <c r="K6" s="253"/>
      <c r="L6" s="253"/>
      <c r="M6" s="253"/>
      <c r="N6" s="253"/>
    </row>
    <row r="7" spans="1:14">
      <c r="A7" s="254" t="s">
        <v>142</v>
      </c>
      <c r="B7" s="252"/>
      <c r="C7" s="253" t="s">
        <v>143</v>
      </c>
      <c r="D7" s="253" t="s">
        <v>143</v>
      </c>
      <c r="E7" s="253" t="s">
        <v>143</v>
      </c>
      <c r="F7" s="253" t="s">
        <v>143</v>
      </c>
      <c r="G7" s="253" t="s">
        <v>143</v>
      </c>
      <c r="H7" s="253" t="s">
        <v>143</v>
      </c>
      <c r="I7" s="253" t="s">
        <v>143</v>
      </c>
      <c r="J7" s="253" t="s">
        <v>143</v>
      </c>
      <c r="K7" s="253" t="s">
        <v>143</v>
      </c>
      <c r="L7" s="253" t="s">
        <v>143</v>
      </c>
      <c r="M7" s="253" t="s">
        <v>143</v>
      </c>
      <c r="N7" s="253" t="s">
        <v>143</v>
      </c>
    </row>
    <row r="8" spans="1:14">
      <c r="A8" s="251" t="s">
        <v>118</v>
      </c>
      <c r="B8" s="255"/>
      <c r="C8" s="256">
        <v>1126595</v>
      </c>
      <c r="D8" s="256">
        <v>1154747</v>
      </c>
      <c r="E8" s="256">
        <v>1331499</v>
      </c>
      <c r="F8" s="257">
        <v>1219684</v>
      </c>
      <c r="G8" s="256">
        <v>1111678</v>
      </c>
      <c r="H8" s="256">
        <v>1239330</v>
      </c>
      <c r="I8" s="256">
        <v>1080869</v>
      </c>
      <c r="J8" s="256">
        <v>1028004</v>
      </c>
      <c r="K8" s="256">
        <v>1099640</v>
      </c>
      <c r="L8" s="256">
        <f>826504+298433</f>
        <v>1124937</v>
      </c>
      <c r="M8" s="256">
        <v>1164310</v>
      </c>
      <c r="N8" s="256"/>
    </row>
    <row r="9" spans="1:14">
      <c r="A9" s="251" t="s">
        <v>144</v>
      </c>
      <c r="B9" s="258"/>
      <c r="C9" s="259">
        <v>-101398</v>
      </c>
      <c r="D9" s="259">
        <v>-48054</v>
      </c>
      <c r="E9" s="259">
        <v>-352158</v>
      </c>
      <c r="F9" s="260">
        <v>-343786</v>
      </c>
      <c r="G9" s="259">
        <v>-219647</v>
      </c>
      <c r="H9" s="259">
        <v>-34874</v>
      </c>
      <c r="I9" s="259">
        <v>-33957</v>
      </c>
      <c r="J9" s="259">
        <v>-50215</v>
      </c>
      <c r="K9" s="259">
        <v>-32380</v>
      </c>
      <c r="L9" s="259">
        <f>-44318-11054</f>
        <v>-55372</v>
      </c>
      <c r="M9" s="259">
        <v>-57310</v>
      </c>
      <c r="N9" s="259"/>
    </row>
    <row r="10" spans="1:14" ht="15.75" thickBot="1">
      <c r="A10" s="261" t="s">
        <v>145</v>
      </c>
      <c r="B10" s="262"/>
      <c r="C10" s="263"/>
      <c r="D10" s="263"/>
      <c r="E10" s="263"/>
      <c r="F10" s="264"/>
      <c r="G10" s="263"/>
      <c r="H10" s="263"/>
      <c r="I10" s="263"/>
      <c r="J10" s="263"/>
      <c r="K10" s="263"/>
      <c r="L10" s="263"/>
      <c r="M10" s="263"/>
      <c r="N10" s="263"/>
    </row>
    <row r="11" spans="1:14" ht="15.75" thickTop="1">
      <c r="A11" s="251" t="s">
        <v>146</v>
      </c>
      <c r="B11" s="252"/>
      <c r="C11" s="265">
        <f t="shared" ref="C11:K11" si="0">SUM(C9:C10)</f>
        <v>-101398</v>
      </c>
      <c r="D11" s="265">
        <f t="shared" si="0"/>
        <v>-48054</v>
      </c>
      <c r="E11" s="265">
        <f t="shared" si="0"/>
        <v>-352158</v>
      </c>
      <c r="F11" s="266">
        <f t="shared" si="0"/>
        <v>-343786</v>
      </c>
      <c r="G11" s="265">
        <f t="shared" si="0"/>
        <v>-219647</v>
      </c>
      <c r="H11" s="265">
        <f t="shared" si="0"/>
        <v>-34874</v>
      </c>
      <c r="I11" s="265">
        <f t="shared" si="0"/>
        <v>-33957</v>
      </c>
      <c r="J11" s="265">
        <f t="shared" si="0"/>
        <v>-50215</v>
      </c>
      <c r="K11" s="265">
        <f t="shared" si="0"/>
        <v>-32380</v>
      </c>
      <c r="L11" s="265">
        <v>-38144</v>
      </c>
      <c r="M11" s="265">
        <f t="shared" ref="M11:N11" si="1">SUM(M9:M10)</f>
        <v>-57310</v>
      </c>
      <c r="N11" s="265">
        <f t="shared" si="1"/>
        <v>0</v>
      </c>
    </row>
    <row r="12" spans="1:14" ht="18" customHeight="1">
      <c r="A12" s="267" t="s">
        <v>147</v>
      </c>
      <c r="B12" s="268"/>
      <c r="C12" s="269">
        <v>0</v>
      </c>
      <c r="D12" s="269">
        <v>0</v>
      </c>
      <c r="E12" s="269">
        <v>0</v>
      </c>
      <c r="F12" s="270">
        <v>0</v>
      </c>
      <c r="G12" s="269">
        <v>0</v>
      </c>
      <c r="H12" s="269">
        <v>0</v>
      </c>
      <c r="I12" s="269">
        <v>-29008</v>
      </c>
      <c r="J12" s="269">
        <v>-28178</v>
      </c>
      <c r="K12" s="269">
        <v>-28741</v>
      </c>
      <c r="L12" s="269">
        <f>-29324-1716</f>
        <v>-31040</v>
      </c>
      <c r="M12" s="269">
        <v>-32127</v>
      </c>
      <c r="N12" s="269"/>
    </row>
    <row r="13" spans="1:14">
      <c r="A13" s="251" t="s">
        <v>148</v>
      </c>
      <c r="B13" s="252"/>
      <c r="C13" s="253">
        <f t="shared" ref="C13:H13" si="2">C8+C11</f>
        <v>1025197</v>
      </c>
      <c r="D13" s="271">
        <f t="shared" si="2"/>
        <v>1106693</v>
      </c>
      <c r="E13" s="271">
        <f t="shared" si="2"/>
        <v>979341</v>
      </c>
      <c r="F13" s="271">
        <f t="shared" si="2"/>
        <v>875898</v>
      </c>
      <c r="G13" s="271">
        <f t="shared" si="2"/>
        <v>892031</v>
      </c>
      <c r="H13" s="271">
        <f t="shared" si="2"/>
        <v>1204456</v>
      </c>
      <c r="I13" s="271">
        <f>I8+I11+I12</f>
        <v>1017904</v>
      </c>
      <c r="J13" s="271">
        <f>(J8+J11+J12)</f>
        <v>949611</v>
      </c>
      <c r="K13" s="271">
        <f>(K8+K11+K12)</f>
        <v>1038519</v>
      </c>
      <c r="L13" s="271">
        <f>(L8+L11+L12)</f>
        <v>1055753</v>
      </c>
      <c r="M13" s="271">
        <f t="shared" ref="M13:N13" si="3">(M8+M11+M12)</f>
        <v>1074873</v>
      </c>
      <c r="N13" s="271">
        <f t="shared" si="3"/>
        <v>0</v>
      </c>
    </row>
    <row r="14" spans="1:14">
      <c r="A14" s="251" t="s">
        <v>149</v>
      </c>
      <c r="B14" s="258"/>
      <c r="C14" s="256"/>
      <c r="D14" s="256"/>
      <c r="E14" s="257"/>
      <c r="F14" s="257"/>
      <c r="G14" s="257"/>
      <c r="H14" s="257"/>
      <c r="I14" s="257"/>
      <c r="J14" s="257"/>
      <c r="K14" s="257"/>
      <c r="L14" s="257"/>
      <c r="M14" s="257"/>
      <c r="N14" s="257"/>
    </row>
    <row r="15" spans="1:14">
      <c r="A15" s="251"/>
      <c r="B15" s="252"/>
      <c r="C15" s="253"/>
      <c r="D15" s="253"/>
      <c r="E15" s="271"/>
      <c r="F15" s="271"/>
      <c r="G15" s="271"/>
      <c r="H15" s="271"/>
      <c r="I15" s="271"/>
      <c r="J15" s="271"/>
      <c r="K15" s="271"/>
      <c r="L15" s="271"/>
      <c r="M15" s="271"/>
      <c r="N15" s="271"/>
    </row>
    <row r="16" spans="1:14">
      <c r="A16" s="254" t="s">
        <v>150</v>
      </c>
      <c r="B16" s="252"/>
      <c r="C16" s="253" t="s">
        <v>143</v>
      </c>
      <c r="D16" s="253" t="s">
        <v>143</v>
      </c>
      <c r="E16" s="271" t="s">
        <v>143</v>
      </c>
      <c r="F16" s="271" t="s">
        <v>143</v>
      </c>
      <c r="G16" s="271"/>
      <c r="H16" s="271"/>
      <c r="I16" s="271"/>
      <c r="J16" s="271"/>
      <c r="K16" s="271"/>
      <c r="L16" s="271"/>
      <c r="M16" s="271"/>
      <c r="N16" s="271"/>
    </row>
    <row r="17" spans="1:14">
      <c r="A17" s="251" t="s">
        <v>151</v>
      </c>
      <c r="B17" s="272"/>
      <c r="C17" s="253"/>
      <c r="D17" s="253"/>
      <c r="E17" s="271"/>
      <c r="F17" s="271"/>
      <c r="G17" s="271"/>
      <c r="H17" s="271"/>
      <c r="I17" s="271"/>
      <c r="J17" s="271"/>
      <c r="K17" s="271"/>
      <c r="L17" s="271"/>
      <c r="M17" s="271"/>
      <c r="N17" s="271"/>
    </row>
    <row r="18" spans="1:14">
      <c r="A18" s="251" t="s">
        <v>152</v>
      </c>
      <c r="B18" s="272"/>
      <c r="C18" s="253"/>
      <c r="D18" s="253"/>
      <c r="E18" s="271"/>
      <c r="F18" s="271"/>
      <c r="G18" s="271"/>
      <c r="H18" s="271"/>
      <c r="I18" s="271"/>
      <c r="J18" s="271"/>
      <c r="K18" s="271"/>
      <c r="L18" s="271"/>
      <c r="M18" s="271"/>
      <c r="N18" s="271"/>
    </row>
    <row r="19" spans="1:14">
      <c r="A19" s="251" t="s">
        <v>153</v>
      </c>
      <c r="B19" s="272"/>
      <c r="C19" s="253"/>
      <c r="D19" s="271"/>
      <c r="E19" s="271"/>
      <c r="F19" s="271"/>
      <c r="G19" s="271"/>
      <c r="H19" s="271"/>
      <c r="I19" s="271"/>
      <c r="J19" s="271"/>
      <c r="K19" s="271"/>
      <c r="L19" s="271"/>
      <c r="M19" s="271"/>
      <c r="N19" s="271"/>
    </row>
    <row r="20" spans="1:14">
      <c r="A20" s="251" t="s">
        <v>154</v>
      </c>
      <c r="B20" s="272"/>
      <c r="C20" s="253"/>
      <c r="D20" s="271"/>
      <c r="E20" s="271"/>
      <c r="F20" s="271"/>
      <c r="G20" s="271"/>
      <c r="H20" s="271"/>
      <c r="I20" s="271"/>
      <c r="J20" s="271"/>
      <c r="K20" s="271"/>
      <c r="L20" s="271"/>
      <c r="M20" s="271"/>
      <c r="N20" s="271"/>
    </row>
    <row r="21" spans="1:14">
      <c r="A21" s="251" t="s">
        <v>155</v>
      </c>
      <c r="B21" s="272"/>
      <c r="C21" s="253"/>
      <c r="D21" s="271"/>
      <c r="E21" s="271"/>
      <c r="F21" s="271"/>
      <c r="G21" s="271"/>
      <c r="H21" s="271"/>
      <c r="I21" s="271"/>
      <c r="J21" s="271"/>
      <c r="K21" s="271"/>
      <c r="L21" s="271"/>
      <c r="M21" s="271"/>
      <c r="N21" s="271"/>
    </row>
    <row r="22" spans="1:14">
      <c r="A22" s="251" t="s">
        <v>156</v>
      </c>
      <c r="B22" s="272"/>
      <c r="C22" s="253"/>
      <c r="D22" s="271"/>
      <c r="E22" s="271"/>
      <c r="F22" s="271"/>
      <c r="G22" s="271"/>
      <c r="H22" s="271"/>
      <c r="I22" s="271"/>
      <c r="J22" s="271"/>
      <c r="K22" s="271"/>
      <c r="L22" s="271"/>
      <c r="M22" s="271"/>
      <c r="N22" s="271"/>
    </row>
    <row r="23" spans="1:14">
      <c r="A23" s="251" t="s">
        <v>157</v>
      </c>
      <c r="B23" s="272"/>
      <c r="C23" s="253"/>
      <c r="D23" s="271"/>
      <c r="E23" s="271"/>
      <c r="F23" s="271"/>
      <c r="G23" s="271"/>
      <c r="H23" s="271"/>
      <c r="I23" s="271"/>
      <c r="J23" s="271"/>
      <c r="K23" s="271"/>
      <c r="L23" s="271"/>
      <c r="M23" s="271"/>
      <c r="N23" s="271"/>
    </row>
    <row r="24" spans="1:14">
      <c r="A24" s="251" t="s">
        <v>158</v>
      </c>
      <c r="B24" s="272"/>
      <c r="C24" s="253"/>
      <c r="D24" s="271"/>
      <c r="E24" s="271"/>
      <c r="F24" s="271"/>
      <c r="G24" s="271"/>
      <c r="H24" s="271"/>
      <c r="I24" s="271"/>
      <c r="J24" s="271"/>
      <c r="K24" s="271"/>
      <c r="L24" s="271"/>
      <c r="M24" s="271"/>
      <c r="N24" s="271"/>
    </row>
    <row r="25" spans="1:14">
      <c r="A25" s="251" t="s">
        <v>159</v>
      </c>
      <c r="B25" s="272"/>
      <c r="C25" s="253"/>
      <c r="D25" s="271"/>
      <c r="E25" s="271"/>
      <c r="F25" s="271"/>
      <c r="G25" s="271"/>
      <c r="H25" s="271"/>
      <c r="I25" s="271"/>
      <c r="J25" s="271"/>
      <c r="K25" s="271"/>
      <c r="L25" s="271"/>
      <c r="M25" s="271"/>
      <c r="N25" s="271"/>
    </row>
    <row r="26" spans="1:14">
      <c r="A26" s="251" t="s">
        <v>160</v>
      </c>
      <c r="B26" s="272"/>
      <c r="C26" s="253"/>
      <c r="D26" s="271"/>
      <c r="E26" s="271"/>
      <c r="F26" s="271"/>
      <c r="G26" s="271"/>
      <c r="H26" s="271"/>
      <c r="I26" s="271"/>
      <c r="J26" s="271"/>
      <c r="K26" s="271"/>
      <c r="L26" s="271"/>
      <c r="M26" s="271"/>
      <c r="N26" s="271"/>
    </row>
    <row r="27" spans="1:14">
      <c r="A27" s="251" t="s">
        <v>161</v>
      </c>
      <c r="B27" s="272"/>
      <c r="C27" s="253"/>
      <c r="D27" s="271"/>
      <c r="E27" s="271"/>
      <c r="F27" s="271"/>
      <c r="G27" s="271"/>
      <c r="H27" s="271"/>
      <c r="I27" s="271"/>
      <c r="J27" s="271"/>
      <c r="K27" s="271"/>
      <c r="L27" s="271"/>
      <c r="M27" s="271"/>
      <c r="N27" s="271"/>
    </row>
    <row r="28" spans="1:14">
      <c r="A28" s="251" t="s">
        <v>162</v>
      </c>
      <c r="B28" s="272"/>
      <c r="C28" s="253"/>
      <c r="D28" s="271"/>
      <c r="E28" s="271"/>
      <c r="F28" s="271"/>
      <c r="G28" s="271"/>
      <c r="H28" s="271"/>
      <c r="I28" s="271"/>
      <c r="J28" s="271"/>
      <c r="K28" s="271"/>
      <c r="L28" s="271"/>
      <c r="M28" s="271"/>
      <c r="N28" s="271"/>
    </row>
    <row r="29" spans="1:14">
      <c r="A29" s="251"/>
      <c r="B29" s="252"/>
      <c r="C29" s="253"/>
      <c r="D29" s="271"/>
      <c r="E29" s="271"/>
      <c r="F29" s="271"/>
      <c r="G29" s="271"/>
      <c r="H29" s="271"/>
      <c r="I29" s="271"/>
      <c r="J29" s="271"/>
      <c r="K29" s="271"/>
      <c r="L29" s="271"/>
      <c r="M29" s="271"/>
      <c r="N29" s="271"/>
    </row>
    <row r="30" spans="1:14">
      <c r="A30" s="251"/>
      <c r="B30" s="252"/>
      <c r="C30" s="253"/>
      <c r="D30" s="271"/>
      <c r="E30" s="271"/>
      <c r="F30" s="271"/>
      <c r="G30" s="271"/>
      <c r="H30" s="271"/>
      <c r="I30" s="271"/>
      <c r="J30" s="271"/>
      <c r="K30" s="271"/>
      <c r="L30" s="271"/>
      <c r="M30" s="271"/>
      <c r="N30" s="271"/>
    </row>
    <row r="31" spans="1:14">
      <c r="A31" s="273" t="s">
        <v>53</v>
      </c>
      <c r="B31" s="274"/>
      <c r="C31" s="275"/>
      <c r="D31" s="275"/>
      <c r="E31" s="276"/>
      <c r="F31" s="276"/>
      <c r="G31" s="276"/>
      <c r="H31" s="276"/>
      <c r="I31" s="276"/>
      <c r="J31" s="276"/>
      <c r="K31" s="276"/>
      <c r="L31" s="276"/>
      <c r="M31" s="276"/>
      <c r="N31" s="276"/>
    </row>
    <row r="32" spans="1:14">
      <c r="A32" s="251" t="s">
        <v>163</v>
      </c>
      <c r="B32" s="252"/>
      <c r="C32" s="253">
        <f t="shared" ref="C32:H32" si="4">SUM(C17:C31)</f>
        <v>0</v>
      </c>
      <c r="D32" s="253">
        <f t="shared" si="4"/>
        <v>0</v>
      </c>
      <c r="E32" s="271">
        <f t="shared" si="4"/>
        <v>0</v>
      </c>
      <c r="F32" s="271">
        <f t="shared" si="4"/>
        <v>0</v>
      </c>
      <c r="G32" s="277">
        <f t="shared" si="4"/>
        <v>0</v>
      </c>
      <c r="H32" s="277">
        <f t="shared" si="4"/>
        <v>0</v>
      </c>
      <c r="I32" s="277">
        <f t="shared" ref="I32:L32" si="5">SUM(I17:I31)</f>
        <v>0</v>
      </c>
      <c r="J32" s="277">
        <f t="shared" si="5"/>
        <v>0</v>
      </c>
      <c r="K32" s="277">
        <f t="shared" si="5"/>
        <v>0</v>
      </c>
      <c r="L32" s="277">
        <f t="shared" si="5"/>
        <v>0</v>
      </c>
      <c r="M32" s="277">
        <f t="shared" ref="M32:N32" si="6">SUM(M17:M31)</f>
        <v>0</v>
      </c>
      <c r="N32" s="277">
        <f t="shared" si="6"/>
        <v>0</v>
      </c>
    </row>
    <row r="33" spans="1:14">
      <c r="A33" s="251"/>
      <c r="B33" s="278"/>
      <c r="C33" s="279"/>
      <c r="D33" s="279"/>
      <c r="E33" s="280"/>
      <c r="F33" s="280"/>
      <c r="G33" s="281"/>
      <c r="H33" s="281"/>
      <c r="I33" s="281"/>
      <c r="J33" s="281"/>
      <c r="K33" s="281"/>
      <c r="L33" s="281"/>
      <c r="M33" s="281"/>
      <c r="N33" s="281"/>
    </row>
    <row r="34" spans="1:14">
      <c r="A34" s="254" t="s">
        <v>164</v>
      </c>
      <c r="B34" s="252"/>
      <c r="C34" s="253" t="s">
        <v>143</v>
      </c>
      <c r="D34" s="253" t="s">
        <v>143</v>
      </c>
      <c r="E34" s="271" t="s">
        <v>143</v>
      </c>
      <c r="F34" s="271" t="s">
        <v>143</v>
      </c>
      <c r="G34" s="281" t="s">
        <v>143</v>
      </c>
      <c r="H34" s="281" t="s">
        <v>143</v>
      </c>
      <c r="I34" s="281" t="s">
        <v>143</v>
      </c>
      <c r="J34" s="281" t="s">
        <v>143</v>
      </c>
      <c r="K34" s="281" t="s">
        <v>143</v>
      </c>
      <c r="L34" s="281" t="s">
        <v>143</v>
      </c>
      <c r="M34" s="281" t="s">
        <v>143</v>
      </c>
      <c r="N34" s="281" t="s">
        <v>143</v>
      </c>
    </row>
    <row r="35" spans="1:14">
      <c r="A35" s="251" t="s">
        <v>165</v>
      </c>
      <c r="B35" s="252"/>
      <c r="C35" s="253"/>
      <c r="D35" s="271"/>
      <c r="E35" s="271"/>
      <c r="F35" s="271"/>
      <c r="G35" s="281"/>
      <c r="H35" s="281"/>
      <c r="I35" s="281"/>
      <c r="J35" s="281"/>
      <c r="K35" s="281"/>
      <c r="L35" s="281"/>
      <c r="M35" s="281"/>
      <c r="N35" s="281"/>
    </row>
    <row r="36" spans="1:14">
      <c r="A36" s="251" t="s">
        <v>166</v>
      </c>
      <c r="B36" s="252"/>
      <c r="C36" s="253"/>
      <c r="D36" s="271"/>
      <c r="E36" s="271"/>
      <c r="F36" s="271"/>
      <c r="G36" s="281"/>
      <c r="H36" s="281"/>
      <c r="I36" s="281"/>
      <c r="J36" s="281"/>
      <c r="K36" s="281"/>
      <c r="L36" s="281"/>
      <c r="M36" s="281"/>
      <c r="N36" s="281"/>
    </row>
    <row r="37" spans="1:14">
      <c r="A37" s="251" t="s">
        <v>167</v>
      </c>
      <c r="B37" s="252"/>
      <c r="C37" s="253"/>
      <c r="D37" s="271"/>
      <c r="E37" s="271"/>
      <c r="F37" s="271"/>
      <c r="G37" s="281"/>
      <c r="H37" s="281"/>
      <c r="I37" s="281"/>
      <c r="J37" s="281"/>
      <c r="K37" s="281"/>
      <c r="L37" s="281"/>
      <c r="M37" s="281"/>
      <c r="N37" s="281"/>
    </row>
    <row r="38" spans="1:14">
      <c r="A38" s="251" t="s">
        <v>168</v>
      </c>
      <c r="B38" s="252"/>
      <c r="C38" s="253"/>
      <c r="D38" s="271"/>
      <c r="E38" s="271"/>
      <c r="F38" s="271"/>
      <c r="G38" s="281"/>
      <c r="H38" s="281"/>
      <c r="I38" s="281"/>
      <c r="J38" s="281"/>
      <c r="K38" s="281"/>
      <c r="L38" s="281"/>
      <c r="M38" s="281"/>
      <c r="N38" s="281"/>
    </row>
    <row r="39" spans="1:14">
      <c r="A39" s="251" t="s">
        <v>169</v>
      </c>
      <c r="B39" s="252"/>
      <c r="C39" s="253"/>
      <c r="D39" s="271"/>
      <c r="E39" s="271"/>
      <c r="F39" s="271"/>
      <c r="G39" s="281"/>
      <c r="H39" s="281"/>
      <c r="I39" s="281"/>
      <c r="J39" s="281"/>
      <c r="K39" s="281"/>
      <c r="L39" s="281"/>
      <c r="M39" s="281"/>
      <c r="N39" s="281"/>
    </row>
    <row r="40" spans="1:14">
      <c r="A40" s="251" t="s">
        <v>170</v>
      </c>
      <c r="B40" s="252"/>
      <c r="C40" s="253"/>
      <c r="D40" s="271"/>
      <c r="E40" s="271"/>
      <c r="F40" s="271"/>
      <c r="G40" s="281"/>
      <c r="H40" s="281"/>
      <c r="I40" s="281"/>
      <c r="J40" s="281"/>
      <c r="K40" s="281"/>
      <c r="L40" s="281"/>
      <c r="M40" s="281"/>
      <c r="N40" s="281"/>
    </row>
    <row r="41" spans="1:14">
      <c r="A41" s="251" t="s">
        <v>171</v>
      </c>
      <c r="B41" s="252"/>
      <c r="C41" s="253"/>
      <c r="D41" s="271"/>
      <c r="E41" s="271"/>
      <c r="F41" s="271"/>
      <c r="G41" s="281"/>
      <c r="H41" s="281"/>
      <c r="I41" s="281"/>
      <c r="J41" s="281"/>
      <c r="K41" s="281"/>
      <c r="L41" s="281"/>
      <c r="M41" s="281"/>
      <c r="N41" s="281"/>
    </row>
    <row r="42" spans="1:14">
      <c r="A42" s="251" t="s">
        <v>172</v>
      </c>
      <c r="B42" s="252"/>
      <c r="C42" s="253"/>
      <c r="D42" s="271"/>
      <c r="E42" s="271"/>
      <c r="F42" s="271"/>
      <c r="G42" s="281"/>
      <c r="H42" s="281"/>
      <c r="I42" s="281"/>
      <c r="J42" s="281"/>
      <c r="K42" s="281"/>
      <c r="L42" s="281"/>
      <c r="M42" s="281"/>
      <c r="N42" s="281"/>
    </row>
    <row r="43" spans="1:14">
      <c r="A43" s="251" t="s">
        <v>173</v>
      </c>
      <c r="B43" s="252"/>
      <c r="C43" s="253"/>
      <c r="D43" s="271"/>
      <c r="E43" s="271"/>
      <c r="F43" s="271"/>
      <c r="G43" s="281"/>
      <c r="H43" s="281"/>
      <c r="I43" s="281"/>
      <c r="J43" s="281"/>
      <c r="K43" s="281"/>
      <c r="L43" s="281"/>
      <c r="M43" s="281"/>
      <c r="N43" s="281"/>
    </row>
    <row r="44" spans="1:14">
      <c r="A44" s="251" t="s">
        <v>174</v>
      </c>
      <c r="B44" s="252"/>
      <c r="C44" s="253"/>
      <c r="D44" s="271"/>
      <c r="E44" s="271"/>
      <c r="F44" s="271"/>
      <c r="G44" s="281"/>
      <c r="H44" s="281"/>
      <c r="I44" s="281"/>
      <c r="J44" s="281"/>
      <c r="K44" s="281"/>
      <c r="L44" s="281"/>
      <c r="M44" s="281"/>
      <c r="N44" s="281"/>
    </row>
    <row r="45" spans="1:14">
      <c r="A45" s="251" t="s">
        <v>175</v>
      </c>
      <c r="B45" s="252"/>
      <c r="C45" s="253"/>
      <c r="D45" s="271"/>
      <c r="E45" s="271"/>
      <c r="F45" s="271"/>
      <c r="G45" s="281"/>
      <c r="H45" s="281"/>
      <c r="I45" s="281"/>
      <c r="J45" s="281"/>
      <c r="K45" s="281"/>
      <c r="L45" s="281"/>
      <c r="M45" s="281"/>
      <c r="N45" s="281"/>
    </row>
    <row r="46" spans="1:14">
      <c r="A46" s="251" t="s">
        <v>176</v>
      </c>
      <c r="B46" s="252"/>
      <c r="C46" s="253"/>
      <c r="D46" s="271"/>
      <c r="E46" s="271"/>
      <c r="F46" s="271"/>
      <c r="G46" s="281"/>
      <c r="H46" s="281"/>
      <c r="I46" s="281"/>
      <c r="J46" s="281"/>
      <c r="K46" s="281"/>
      <c r="L46" s="281"/>
      <c r="M46" s="281"/>
      <c r="N46" s="281"/>
    </row>
    <row r="47" spans="1:14">
      <c r="A47" s="251" t="s">
        <v>177</v>
      </c>
      <c r="B47" s="252"/>
      <c r="C47" s="253"/>
      <c r="D47" s="271"/>
      <c r="E47" s="271"/>
      <c r="F47" s="271"/>
      <c r="G47" s="281"/>
      <c r="H47" s="281"/>
      <c r="I47" s="281"/>
      <c r="J47" s="281"/>
      <c r="K47" s="281"/>
      <c r="L47" s="281"/>
      <c r="M47" s="281"/>
      <c r="N47" s="281"/>
    </row>
    <row r="48" spans="1:14">
      <c r="A48" s="251" t="s">
        <v>178</v>
      </c>
      <c r="B48" s="252"/>
      <c r="C48" s="253"/>
      <c r="D48" s="271"/>
      <c r="E48" s="271"/>
      <c r="F48" s="271"/>
      <c r="G48" s="281"/>
      <c r="H48" s="281"/>
      <c r="I48" s="281"/>
      <c r="J48" s="281"/>
      <c r="K48" s="281"/>
      <c r="L48" s="281"/>
      <c r="M48" s="281"/>
      <c r="N48" s="281"/>
    </row>
    <row r="49" spans="1:14">
      <c r="A49" s="251" t="s">
        <v>179</v>
      </c>
      <c r="B49" s="252"/>
      <c r="C49" s="253"/>
      <c r="D49" s="271"/>
      <c r="E49" s="271"/>
      <c r="F49" s="271"/>
      <c r="G49" s="281"/>
      <c r="H49" s="281"/>
      <c r="I49" s="281"/>
      <c r="J49" s="281"/>
      <c r="K49" s="281"/>
      <c r="L49" s="281"/>
      <c r="M49" s="281"/>
      <c r="N49" s="281"/>
    </row>
    <row r="50" spans="1:14">
      <c r="A50" s="251" t="s">
        <v>162</v>
      </c>
      <c r="B50" s="252"/>
      <c r="C50" s="253"/>
      <c r="D50" s="271"/>
      <c r="E50" s="271"/>
      <c r="F50" s="271"/>
      <c r="G50" s="281"/>
      <c r="H50" s="281"/>
      <c r="I50" s="281"/>
      <c r="J50" s="281"/>
      <c r="K50" s="281"/>
      <c r="L50" s="281"/>
      <c r="M50" s="281"/>
      <c r="N50" s="281"/>
    </row>
    <row r="51" spans="1:14">
      <c r="A51" s="251"/>
      <c r="B51" s="252"/>
      <c r="C51" s="253"/>
      <c r="D51" s="271"/>
      <c r="E51" s="271"/>
      <c r="F51" s="271"/>
      <c r="G51" s="281"/>
      <c r="H51" s="281"/>
      <c r="I51" s="281"/>
      <c r="J51" s="281"/>
      <c r="K51" s="281"/>
      <c r="L51" s="281"/>
      <c r="M51" s="281"/>
      <c r="N51" s="281"/>
    </row>
    <row r="52" spans="1:14">
      <c r="A52" s="251"/>
      <c r="B52" s="252"/>
      <c r="C52" s="253"/>
      <c r="D52" s="271"/>
      <c r="E52" s="271"/>
      <c r="F52" s="271"/>
      <c r="G52" s="281"/>
      <c r="H52" s="281"/>
      <c r="I52" s="281"/>
      <c r="J52" s="281"/>
      <c r="K52" s="281"/>
      <c r="L52" s="281"/>
      <c r="M52" s="281"/>
      <c r="N52" s="281"/>
    </row>
    <row r="53" spans="1:14">
      <c r="A53" s="273" t="s">
        <v>53</v>
      </c>
      <c r="B53" s="274"/>
      <c r="C53" s="275"/>
      <c r="D53" s="253"/>
      <c r="E53" s="276"/>
      <c r="F53" s="276"/>
      <c r="G53" s="282"/>
      <c r="H53" s="282"/>
      <c r="I53" s="282"/>
      <c r="J53" s="282"/>
      <c r="K53" s="282"/>
      <c r="L53" s="282"/>
      <c r="M53" s="282"/>
      <c r="N53" s="282"/>
    </row>
    <row r="54" spans="1:14">
      <c r="A54" s="283" t="s">
        <v>180</v>
      </c>
      <c r="B54" s="284"/>
      <c r="C54" s="285">
        <f t="shared" ref="C54:L54" si="7">SUM(C35:C53)</f>
        <v>0</v>
      </c>
      <c r="D54" s="286">
        <f t="shared" si="7"/>
        <v>0</v>
      </c>
      <c r="E54" s="287">
        <f t="shared" si="7"/>
        <v>0</v>
      </c>
      <c r="F54" s="287">
        <f t="shared" si="7"/>
        <v>0</v>
      </c>
      <c r="G54" s="287">
        <f t="shared" si="7"/>
        <v>0</v>
      </c>
      <c r="H54" s="287">
        <f t="shared" si="7"/>
        <v>0</v>
      </c>
      <c r="I54" s="287">
        <f t="shared" si="7"/>
        <v>0</v>
      </c>
      <c r="J54" s="287">
        <f t="shared" si="7"/>
        <v>0</v>
      </c>
      <c r="K54" s="287">
        <f t="shared" si="7"/>
        <v>0</v>
      </c>
      <c r="L54" s="287">
        <f t="shared" si="7"/>
        <v>0</v>
      </c>
      <c r="M54" s="287">
        <f t="shared" ref="M54:N54" si="8">SUM(M35:M53)</f>
        <v>0</v>
      </c>
      <c r="N54" s="287">
        <f t="shared" si="8"/>
        <v>0</v>
      </c>
    </row>
    <row r="55" spans="1:14">
      <c r="A55" s="288"/>
      <c r="B55" s="289"/>
      <c r="C55" s="279"/>
      <c r="D55" s="290"/>
      <c r="E55" s="271"/>
      <c r="F55" s="271"/>
      <c r="G55" s="271"/>
      <c r="H55" s="271"/>
      <c r="I55" s="271"/>
      <c r="J55" s="271"/>
      <c r="K55" s="271"/>
      <c r="L55" s="271"/>
      <c r="M55" s="271"/>
      <c r="N55" s="271"/>
    </row>
    <row r="56" spans="1:14">
      <c r="A56" s="288" t="s">
        <v>181</v>
      </c>
      <c r="B56" s="289"/>
      <c r="C56" s="290">
        <f t="shared" ref="C56:L56" si="9">C13+C32+C54</f>
        <v>1025197</v>
      </c>
      <c r="D56" s="290">
        <f t="shared" si="9"/>
        <v>1106693</v>
      </c>
      <c r="E56" s="281">
        <f t="shared" si="9"/>
        <v>979341</v>
      </c>
      <c r="F56" s="281">
        <f t="shared" si="9"/>
        <v>875898</v>
      </c>
      <c r="G56" s="281">
        <f t="shared" si="9"/>
        <v>892031</v>
      </c>
      <c r="H56" s="281">
        <f t="shared" si="9"/>
        <v>1204456</v>
      </c>
      <c r="I56" s="281">
        <f t="shared" si="9"/>
        <v>1017904</v>
      </c>
      <c r="J56" s="281">
        <f t="shared" si="9"/>
        <v>949611</v>
      </c>
      <c r="K56" s="281">
        <f t="shared" si="9"/>
        <v>1038519</v>
      </c>
      <c r="L56" s="281">
        <f t="shared" si="9"/>
        <v>1055753</v>
      </c>
      <c r="M56" s="281">
        <f t="shared" ref="M56:N56" si="10">M13+M32+M54</f>
        <v>1074873</v>
      </c>
      <c r="N56" s="281">
        <f t="shared" si="10"/>
        <v>0</v>
      </c>
    </row>
    <row r="57" spans="1:14">
      <c r="A57" s="288" t="s">
        <v>182</v>
      </c>
      <c r="B57" s="289"/>
      <c r="C57" s="291">
        <f t="shared" ref="C57:L57" si="11">C56+C5</f>
        <v>1025197</v>
      </c>
      <c r="D57" s="292">
        <f t="shared" si="11"/>
        <v>1106693</v>
      </c>
      <c r="E57" s="292">
        <f t="shared" si="11"/>
        <v>979341</v>
      </c>
      <c r="F57" s="292">
        <f t="shared" si="11"/>
        <v>875898</v>
      </c>
      <c r="G57" s="292">
        <f t="shared" si="11"/>
        <v>892031</v>
      </c>
      <c r="H57" s="292">
        <f t="shared" si="11"/>
        <v>1204456</v>
      </c>
      <c r="I57" s="292">
        <f t="shared" si="11"/>
        <v>1017904</v>
      </c>
      <c r="J57" s="292">
        <f t="shared" si="11"/>
        <v>949611</v>
      </c>
      <c r="K57" s="292">
        <f t="shared" si="11"/>
        <v>1038519</v>
      </c>
      <c r="L57" s="292">
        <f t="shared" si="11"/>
        <v>1055753</v>
      </c>
      <c r="M57" s="292">
        <f t="shared" ref="M57:N57" si="12">M56+M5</f>
        <v>1074873</v>
      </c>
      <c r="N57" s="292">
        <f t="shared" si="12"/>
        <v>0</v>
      </c>
    </row>
    <row r="58" spans="1:14">
      <c r="A58" s="288" t="s">
        <v>183</v>
      </c>
      <c r="B58" s="289"/>
      <c r="C58" s="291">
        <v>-1424120</v>
      </c>
      <c r="D58" s="292">
        <v>-1412595</v>
      </c>
      <c r="E58" s="292">
        <v>-936016</v>
      </c>
      <c r="F58" s="292">
        <v>-804056</v>
      </c>
      <c r="G58" s="292">
        <v>-944721</v>
      </c>
      <c r="H58" s="292">
        <v>-914473</v>
      </c>
      <c r="I58" s="292">
        <v>-782840</v>
      </c>
      <c r="J58" s="292">
        <v>-769489</v>
      </c>
      <c r="K58" s="292">
        <v>-1037346</v>
      </c>
      <c r="L58" s="292">
        <v>-1528803</v>
      </c>
      <c r="M58" s="292"/>
      <c r="N58" s="292"/>
    </row>
    <row r="59" spans="1:14">
      <c r="A59" s="288" t="s">
        <v>184</v>
      </c>
      <c r="B59" s="289"/>
      <c r="C59" s="291">
        <v>0</v>
      </c>
      <c r="D59" s="292">
        <v>0</v>
      </c>
      <c r="E59" s="292">
        <v>0</v>
      </c>
      <c r="F59" s="292">
        <v>0</v>
      </c>
      <c r="G59" s="292"/>
      <c r="H59" s="292"/>
      <c r="I59" s="292"/>
      <c r="J59" s="292"/>
      <c r="K59" s="292"/>
      <c r="L59" s="292"/>
      <c r="M59" s="292"/>
      <c r="N59" s="292"/>
    </row>
    <row r="60" spans="1:14">
      <c r="A60" s="288" t="s">
        <v>185</v>
      </c>
      <c r="B60" s="289"/>
      <c r="C60" s="291">
        <v>0</v>
      </c>
      <c r="D60" s="292">
        <v>-132432</v>
      </c>
      <c r="E60" s="292">
        <v>-632432</v>
      </c>
      <c r="F60" s="292">
        <v>-7193</v>
      </c>
      <c r="G60" s="292">
        <v>-11162</v>
      </c>
      <c r="H60" s="292">
        <v>-14164</v>
      </c>
      <c r="I60" s="292">
        <v>-49814</v>
      </c>
      <c r="J60" s="292">
        <v>-17442</v>
      </c>
      <c r="K60" s="292">
        <v>-30624</v>
      </c>
      <c r="L60" s="292">
        <v>-50273</v>
      </c>
      <c r="M60" s="292"/>
      <c r="N60" s="292"/>
    </row>
    <row r="61" spans="1:14">
      <c r="A61" s="293" t="s">
        <v>186</v>
      </c>
      <c r="B61" s="294"/>
      <c r="C61" s="295">
        <v>0</v>
      </c>
      <c r="D61" s="296">
        <v>-500000</v>
      </c>
      <c r="E61" s="296">
        <v>-72581</v>
      </c>
      <c r="F61" s="296">
        <v>0</v>
      </c>
      <c r="G61" s="296"/>
      <c r="H61" s="296"/>
      <c r="I61" s="296"/>
      <c r="J61" s="296"/>
      <c r="K61" s="296"/>
      <c r="L61" s="296"/>
      <c r="M61" s="296"/>
      <c r="N61" s="296"/>
    </row>
    <row r="62" spans="1:14">
      <c r="A62" s="267" t="s">
        <v>187</v>
      </c>
      <c r="B62" s="274"/>
      <c r="C62" s="275">
        <f t="shared" ref="C62:H62" si="13">SUM(C57:C61)</f>
        <v>-398923</v>
      </c>
      <c r="D62" s="275">
        <f t="shared" si="13"/>
        <v>-938334</v>
      </c>
      <c r="E62" s="275">
        <f t="shared" si="13"/>
        <v>-661688</v>
      </c>
      <c r="F62" s="275">
        <f t="shared" si="13"/>
        <v>64649</v>
      </c>
      <c r="G62" s="275">
        <f t="shared" si="13"/>
        <v>-63852</v>
      </c>
      <c r="H62" s="275">
        <f t="shared" si="13"/>
        <v>275819</v>
      </c>
      <c r="I62" s="275">
        <f t="shared" ref="I62:L62" si="14">SUM(I57:I61)</f>
        <v>185250</v>
      </c>
      <c r="J62" s="275">
        <f t="shared" si="14"/>
        <v>162680</v>
      </c>
      <c r="K62" s="275">
        <f t="shared" si="14"/>
        <v>-29451</v>
      </c>
      <c r="L62" s="275">
        <f t="shared" si="14"/>
        <v>-523323</v>
      </c>
      <c r="M62" s="275">
        <f t="shared" ref="M62:N62" si="15">SUM(M57:M61)</f>
        <v>1074873</v>
      </c>
      <c r="N62" s="275">
        <f t="shared" si="15"/>
        <v>0</v>
      </c>
    </row>
    <row r="63" spans="1:14">
      <c r="A63" s="297"/>
      <c r="B63" s="298"/>
      <c r="C63" s="299"/>
      <c r="D63" s="299"/>
      <c r="E63" s="299"/>
      <c r="F63" s="299"/>
      <c r="G63" s="299"/>
      <c r="H63" s="299"/>
      <c r="I63" s="299"/>
      <c r="J63" s="299"/>
      <c r="K63" s="299"/>
      <c r="L63" s="299"/>
      <c r="M63" s="299"/>
      <c r="N63" s="299"/>
    </row>
    <row r="64" spans="1:14">
      <c r="A64" s="251" t="s">
        <v>188</v>
      </c>
      <c r="B64" s="252"/>
      <c r="C64" s="253"/>
      <c r="D64" s="253"/>
      <c r="E64" s="253"/>
      <c r="F64" s="253"/>
      <c r="G64" s="253"/>
      <c r="H64" s="253"/>
      <c r="I64" s="253"/>
      <c r="J64" s="253"/>
      <c r="K64" s="253"/>
      <c r="L64" s="253"/>
      <c r="M64" s="253"/>
      <c r="N64" s="253"/>
    </row>
    <row r="65" spans="1:14">
      <c r="A65" s="251" t="s">
        <v>189</v>
      </c>
      <c r="B65" s="252"/>
      <c r="C65" s="253"/>
      <c r="D65" s="253"/>
      <c r="E65" s="253"/>
      <c r="F65" s="253"/>
      <c r="G65" s="253"/>
      <c r="H65" s="253"/>
      <c r="I65" s="253"/>
      <c r="J65" s="253"/>
      <c r="K65" s="253"/>
      <c r="L65" s="253"/>
      <c r="M65" s="253"/>
      <c r="N65" s="253"/>
    </row>
    <row r="66" spans="1:14">
      <c r="A66" s="251" t="s">
        <v>190</v>
      </c>
      <c r="B66" s="252"/>
      <c r="C66" s="253"/>
      <c r="D66" s="253"/>
      <c r="E66" s="253"/>
      <c r="F66" s="253"/>
      <c r="G66" s="253"/>
      <c r="H66" s="253"/>
      <c r="I66" s="253"/>
      <c r="J66" s="253"/>
      <c r="K66" s="253"/>
      <c r="L66" s="253"/>
      <c r="M66" s="253"/>
      <c r="N66" s="253"/>
    </row>
    <row r="67" spans="1:14">
      <c r="A67" s="267" t="s">
        <v>191</v>
      </c>
      <c r="B67" s="274"/>
      <c r="C67" s="275"/>
      <c r="D67" s="275"/>
      <c r="E67" s="300"/>
      <c r="F67" s="300"/>
      <c r="G67" s="300">
        <f t="shared" ref="G67:L67" si="16">SUM(G64:G66)</f>
        <v>0</v>
      </c>
      <c r="H67" s="300">
        <f t="shared" si="16"/>
        <v>0</v>
      </c>
      <c r="I67" s="300">
        <f t="shared" si="16"/>
        <v>0</v>
      </c>
      <c r="J67" s="300">
        <f t="shared" si="16"/>
        <v>0</v>
      </c>
      <c r="K67" s="300">
        <f t="shared" si="16"/>
        <v>0</v>
      </c>
      <c r="L67" s="300">
        <f t="shared" si="16"/>
        <v>0</v>
      </c>
      <c r="M67" s="300">
        <f t="shared" ref="M67:N67" si="17">SUM(M64:M66)</f>
        <v>0</v>
      </c>
      <c r="N67" s="300">
        <f t="shared" si="17"/>
        <v>0</v>
      </c>
    </row>
    <row r="71" spans="1:14">
      <c r="A71" s="301"/>
    </row>
  </sheetData>
  <pageMargins left="0" right="0" top="0.25" bottom="0.25" header="0.05" footer="0.05"/>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Enrollment &amp; Tuition Summary</vt:lpstr>
      <vt:lpstr>Student Fee Schedule</vt:lpstr>
      <vt:lpstr>Student Financial Aid</vt:lpstr>
      <vt:lpstr>Cash Fund Revenue Summary</vt:lpstr>
      <vt:lpstr>'Cash Fund Revenue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2021-12-10T17:52:14Z</dcterms:created>
  <dcterms:modified xsi:type="dcterms:W3CDTF">2024-04-24T21:30:19Z</dcterms:modified>
</cp:coreProperties>
</file>